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activeX/activeX1.xml" ContentType="application/vnd.ms-office.activeX+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mc:AlternateContent xmlns:mc="http://schemas.openxmlformats.org/markup-compatibility/2006">
    <mc:Choice Requires="x15">
      <x15ac:absPath xmlns:x15ac="http://schemas.microsoft.com/office/spreadsheetml/2010/11/ac" url="C:\Users\MAP\OneDrive - Regional Casa De Bolsa\Escritorio\BACKUP RCBSA ESCRITORIO MPRONO\ESCRITORIO MP\REGIONAL CASA DE BOLSA\CNV\INFORME TRIMESTRAL JUNIO 2021\"/>
    </mc:Choice>
  </mc:AlternateContent>
  <xr:revisionPtr revIDLastSave="0" documentId="13_ncr:201_{C9218798-C266-4A21-A836-83B604844D1C}" xr6:coauthVersionLast="41" xr6:coauthVersionMax="47" xr10:uidLastSave="{00000000-0000-0000-0000-000000000000}"/>
  <bookViews>
    <workbookView xWindow="-120" yWindow="-120" windowWidth="20730" windowHeight="11160" tabRatio="954" activeTab="3" xr2:uid="{00000000-000D-0000-FFFF-FFFF00000000}"/>
  </bookViews>
  <sheets>
    <sheet name="Índice" sheetId="1" r:id="rId1"/>
    <sheet name="Información General" sheetId="2" r:id="rId2"/>
    <sheet name="Clasificaciones" sheetId="3" state="hidden" r:id="rId3"/>
    <sheet name="Balance General" sheetId="4" r:id="rId4"/>
    <sheet name="Estado de Resultados" sheetId="5" r:id="rId5"/>
    <sheet name="Nota 1 a Nota 4" sheetId="6" r:id="rId6"/>
    <sheet name="Nota 5" sheetId="7" r:id="rId7"/>
    <sheet name="Nota 6 a Nota 12" sheetId="9" r:id="rId8"/>
    <sheet name="CDB 062021" sheetId="10" state="hidden" r:id="rId9"/>
    <sheet name="AF 032021" sheetId="11" state="hidden" r:id="rId10"/>
    <sheet name="Consolidado" sheetId="12" state="hidden" r:id="rId11"/>
  </sheets>
  <definedNames>
    <definedName name="\a" localSheetId="1">#REF!</definedName>
    <definedName name="\a" localSheetId="5">#REF!</definedName>
    <definedName name="\a" localSheetId="6">#REF!</definedName>
    <definedName name="\a" localSheetId="7">#REF!</definedName>
    <definedName name="\a">#REF!</definedName>
    <definedName name="_____DAT23" localSheetId="1">#REF!</definedName>
    <definedName name="_____DAT23" localSheetId="5">#REF!</definedName>
    <definedName name="_____DAT23" localSheetId="6">#REF!</definedName>
    <definedName name="_____DAT23" localSheetId="7">#REF!</definedName>
    <definedName name="_____DAT23">#REF!</definedName>
    <definedName name="_____DAT24" localSheetId="1">#REF!</definedName>
    <definedName name="_____DAT24" localSheetId="5">#REF!</definedName>
    <definedName name="_____DAT24" localSheetId="6">#REF!</definedName>
    <definedName name="_____DAT24" localSheetId="7">#REF!</definedName>
    <definedName name="_____DAT24">#REF!</definedName>
    <definedName name="____DAT23">#REF!</definedName>
    <definedName name="____DAT24">#REF!</definedName>
    <definedName name="___DAT1">#REF!</definedName>
    <definedName name="___DAT12">#REF!</definedName>
    <definedName name="___DAT13">#REF!</definedName>
    <definedName name="___DAT14">#REF!</definedName>
    <definedName name="___DAT15">#REF!</definedName>
    <definedName name="___DAT16">#REF!</definedName>
    <definedName name="___DAT17">#REF!</definedName>
    <definedName name="___DAT18">#REF!</definedName>
    <definedName name="___DAT19">#REF!</definedName>
    <definedName name="___DAT2">#REF!</definedName>
    <definedName name="___DAT20">#REF!</definedName>
    <definedName name="___DAT22">#REF!</definedName>
    <definedName name="___DAT23">#REF!</definedName>
    <definedName name="___DAT24">#REF!</definedName>
    <definedName name="___DAT3">#REF!</definedName>
    <definedName name="___DAT4">#REF!</definedName>
    <definedName name="___DAT5">#REF!</definedName>
    <definedName name="___DAT6">#REF!</definedName>
    <definedName name="___DAT7">#REF!</definedName>
    <definedName name="___DAT8">#REF!</definedName>
    <definedName name="__DAT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22">#REF!</definedName>
    <definedName name="__DAT23">#REF!</definedName>
    <definedName name="__DAT24">#REF!</definedName>
    <definedName name="__DAT3">#REF!</definedName>
    <definedName name="__DAT4">#REF!</definedName>
    <definedName name="__DAT5">#REF!</definedName>
    <definedName name="__DAT6">#REF!</definedName>
    <definedName name="__DAT7">#REF!</definedName>
    <definedName name="__DAT8">#REF!</definedName>
    <definedName name="__RSE1">#REF!</definedName>
    <definedName name="__RSE2">#REF!</definedName>
    <definedName name="_DAT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2">#REF!</definedName>
    <definedName name="_DAT23">#REF!</definedName>
    <definedName name="_DAT24">#REF!</definedName>
    <definedName name="_DAT3">#REF!</definedName>
    <definedName name="_DAT4">#REF!</definedName>
    <definedName name="_DAT5">#REF!</definedName>
    <definedName name="_DAT6">#REF!</definedName>
    <definedName name="_DAT7">#REF!</definedName>
    <definedName name="_DAT8">#REF!</definedName>
    <definedName name="_xlnm._FilterDatabase" localSheetId="9" hidden="1">'AF 032021'!$A$1:$G$107</definedName>
    <definedName name="_xlnm._FilterDatabase" localSheetId="2" hidden="1">Clasificaciones!$A$4:$J$879</definedName>
    <definedName name="_xlnm._FilterDatabase" localSheetId="10" hidden="1">Consolidado!$B$4:$I$455</definedName>
    <definedName name="_xlnm._FilterDatabase" localSheetId="6" hidden="1">'Nota 5'!$A$90:$N$190</definedName>
    <definedName name="_Key1" localSheetId="9" hidden="1">#REF!</definedName>
    <definedName name="_Key1" localSheetId="10" hidden="1">#REF!</definedName>
    <definedName name="_Key1" localSheetId="1" hidden="1">#REF!</definedName>
    <definedName name="_Key1" hidden="1">#REF!</definedName>
    <definedName name="_Key2" localSheetId="10" hidden="1">#REF!</definedName>
    <definedName name="_Key2" hidden="1">#REF!</definedName>
    <definedName name="_Order1" hidden="1">255</definedName>
    <definedName name="_Order2" hidden="1">255</definedName>
    <definedName name="_Parse_In" localSheetId="9" hidden="1">#REF!</definedName>
    <definedName name="_Parse_In" localSheetId="10" hidden="1">#REF!</definedName>
    <definedName name="_Parse_In" hidden="1">#REF!</definedName>
    <definedName name="_Parse_Out" localSheetId="10" hidden="1">#REF!</definedName>
    <definedName name="_Parse_Out" hidden="1">#REF!</definedName>
    <definedName name="_RSE1" localSheetId="10">#REF!</definedName>
    <definedName name="_RSE1">#REF!</definedName>
    <definedName name="_RSE2">#REF!</definedName>
    <definedName name="_TPy530231">#REF!</definedName>
    <definedName name="a" localSheetId="9" hidden="1">{#N/A,#N/A,FALSE,"Aging Summary";#N/A,#N/A,FALSE,"Ratio Analysis";#N/A,#N/A,FALSE,"Test 120 Day Accts";#N/A,#N/A,FALSE,"Tickmarks"}</definedName>
    <definedName name="a" localSheetId="8" hidden="1">{#N/A,#N/A,FALSE,"Aging Summary";#N/A,#N/A,FALSE,"Ratio Analysis";#N/A,#N/A,FALSE,"Test 120 Day Accts";#N/A,#N/A,FALSE,"Tickmarks"}</definedName>
    <definedName name="a" localSheetId="10" hidden="1">{#N/A,#N/A,FALSE,"Aging Summary";#N/A,#N/A,FALSE,"Ratio Analysis";#N/A,#N/A,FALSE,"Test 120 Day Accts";#N/A,#N/A,FALSE,"Tickmarks"}</definedName>
    <definedName name="a" localSheetId="4" hidden="1">{#N/A,#N/A,FALSE,"Aging Summary";#N/A,#N/A,FALSE,"Ratio Analysis";#N/A,#N/A,FALSE,"Test 120 Day Accts";#N/A,#N/A,FALSE,"Tickmarks"}</definedName>
    <definedName name="a" localSheetId="1" hidden="1">{#N/A,#N/A,FALSE,"Aging Summary";#N/A,#N/A,FALSE,"Ratio Analysis";#N/A,#N/A,FALSE,"Test 120 Day Accts";#N/A,#N/A,FALSE,"Tickmarks"}</definedName>
    <definedName name="a" localSheetId="5" hidden="1">{#N/A,#N/A,FALSE,"Aging Summary";#N/A,#N/A,FALSE,"Ratio Analysis";#N/A,#N/A,FALSE,"Test 120 Day Accts";#N/A,#N/A,FALSE,"Tickmarks"}</definedName>
    <definedName name="a" localSheetId="6" hidden="1">{#N/A,#N/A,FALSE,"Aging Summary";#N/A,#N/A,FALSE,"Ratio Analysis";#N/A,#N/A,FALSE,"Test 120 Day Accts";#N/A,#N/A,FALSE,"Tickmarks"}</definedName>
    <definedName name="a" localSheetId="7" hidden="1">{#N/A,#N/A,FALSE,"Aging Summary";#N/A,#N/A,FALSE,"Ratio Analysis";#N/A,#N/A,FALSE,"Test 120 Day Accts";#N/A,#N/A,FALSE,"Tickmarks"}</definedName>
    <definedName name="a" hidden="1">{#N/A,#N/A,FALSE,"Aging Summary";#N/A,#N/A,FALSE,"Ratio Analysis";#N/A,#N/A,FALSE,"Test 120 Day Accts";#N/A,#N/A,FALSE,"Tickmarks"}</definedName>
    <definedName name="A_impresión_IM" localSheetId="9">#REF!</definedName>
    <definedName name="A_impresión_IM" localSheetId="10">#REF!</definedName>
    <definedName name="A_impresión_IM">#REF!</definedName>
    <definedName name="aakdkadk" localSheetId="9" hidden="1">#REF!</definedName>
    <definedName name="aakdkadk" localSheetId="10" hidden="1">#REF!</definedName>
    <definedName name="aakdkadk" hidden="1">#REF!</definedName>
    <definedName name="Acceso_Ganado" localSheetId="10">#REF!</definedName>
    <definedName name="Acceso_Ganado">#REF!</definedName>
    <definedName name="acctascomb">#REF!</definedName>
    <definedName name="acctashold1">#REF!</definedName>
    <definedName name="acctashold2">#REF!</definedName>
    <definedName name="acctasnorte">#REF!</definedName>
    <definedName name="acctassur">#REF!</definedName>
    <definedName name="ADA" localSheetId="9" hidden="1">{#N/A,#N/A,FALSE,"Aging Summary";#N/A,#N/A,FALSE,"Ratio Analysis";#N/A,#N/A,FALSE,"Test 120 Day Accts";#N/A,#N/A,FALSE,"Tickmarks"}</definedName>
    <definedName name="ADA" localSheetId="8" hidden="1">{#N/A,#N/A,FALSE,"Aging Summary";#N/A,#N/A,FALSE,"Ratio Analysis";#N/A,#N/A,FALSE,"Test 120 Day Accts";#N/A,#N/A,FALSE,"Tickmarks"}</definedName>
    <definedName name="ADA" localSheetId="10" hidden="1">{#N/A,#N/A,FALSE,"Aging Summary";#N/A,#N/A,FALSE,"Ratio Analysis";#N/A,#N/A,FALSE,"Test 120 Day Accts";#N/A,#N/A,FALSE,"Tickmarks"}</definedName>
    <definedName name="ADA" hidden="1">{#N/A,#N/A,FALSE,"Aging Summary";#N/A,#N/A,FALSE,"Ratio Analysis";#N/A,#N/A,FALSE,"Test 120 Day Accts";#N/A,#N/A,FALSE,"Tickmarks"}</definedName>
    <definedName name="ADV_PROM">#REF!</definedName>
    <definedName name="APSUMMARY">#REF!</definedName>
    <definedName name="AR_Balance">#REF!</definedName>
    <definedName name="ARA_Threshold">#REF!</definedName>
    <definedName name="_xlnm.Print_Area" localSheetId="3">'Balance General'!$B$1:$L$74</definedName>
    <definedName name="_xlnm.Print_Area" localSheetId="4">'Estado de Resultados'!$B$1:$G$97</definedName>
    <definedName name="_xlnm.Print_Area" localSheetId="5">'Nota 1 a Nota 4'!$A$1:$L$77</definedName>
    <definedName name="_xlnm.Print_Area" localSheetId="6">'Nota 5'!$A$2:$I$656</definedName>
    <definedName name="_xlnm.Print_Area" localSheetId="7">'Nota 6 a Nota 12'!$A$1:$I$41</definedName>
    <definedName name="Area_de_impresión2" localSheetId="1">#REF!</definedName>
    <definedName name="Area_de_impresión2" localSheetId="5">#REF!</definedName>
    <definedName name="Area_de_impresión2" localSheetId="6">#REF!</definedName>
    <definedName name="Area_de_impresión2" localSheetId="7">#REF!</definedName>
    <definedName name="Area_de_impresión2">#REF!</definedName>
    <definedName name="Area_de_impresión3">#REF!</definedName>
    <definedName name="ARGENTINA">#REF!</definedName>
    <definedName name="ARP_Threshold">#REF!</definedName>
    <definedName name="Array">#REF!</definedName>
    <definedName name="AS2DocOpenMode" hidden="1">"AS2DocumentEdit"</definedName>
    <definedName name="AS2HasNoAutoHeaderFooter" hidden="1">" "</definedName>
    <definedName name="AS2ReportLS" hidden="1">1</definedName>
    <definedName name="AS2StaticLS" localSheetId="9" hidden="1">#REF!</definedName>
    <definedName name="AS2StaticLS" localSheetId="10" hidden="1">#REF!</definedName>
    <definedName name="AS2StaticLS" hidden="1">#REF!</definedName>
    <definedName name="AS2SyncStepLS" hidden="1">0</definedName>
    <definedName name="AS2TickmarkLS" localSheetId="10" hidden="1">#REF!</definedName>
    <definedName name="AS2TickmarkLS" hidden="1">#REF!</definedName>
    <definedName name="AS2VersionLS" hidden="1">300</definedName>
    <definedName name="assssssssssssssssssssssssssssssssssssssssss" localSheetId="9" hidden="1">#REF!</definedName>
    <definedName name="assssssssssssssssssssssssssssssssssssssssss" localSheetId="10" hidden="1">#REF!</definedName>
    <definedName name="assssssssssssssssssssssssssssssssssssssssss" hidden="1">#REF!</definedName>
    <definedName name="B" localSheetId="9">#REF!</definedName>
    <definedName name="B" localSheetId="10">#REF!</definedName>
    <definedName name="B">#REF!</definedName>
    <definedName name="_xlnm.Database" localSheetId="10">#REF!</definedName>
    <definedName name="_xlnm.Database">#REF!</definedName>
    <definedName name="basemeta">#REF!</definedName>
    <definedName name="basenueva">#REF!</definedName>
    <definedName name="BB">#REF!</definedName>
    <definedName name="BCDE" localSheetId="9" hidden="1">{#N/A,#N/A,FALSE,"Aging Summary";#N/A,#N/A,FALSE,"Ratio Analysis";#N/A,#N/A,FALSE,"Test 120 Day Accts";#N/A,#N/A,FALSE,"Tickmarks"}</definedName>
    <definedName name="BCDE" localSheetId="8" hidden="1">{#N/A,#N/A,FALSE,"Aging Summary";#N/A,#N/A,FALSE,"Ratio Analysis";#N/A,#N/A,FALSE,"Test 120 Day Accts";#N/A,#N/A,FALSE,"Tickmarks"}</definedName>
    <definedName name="BCDE" localSheetId="10" hidden="1">{#N/A,#N/A,FALSE,"Aging Summary";#N/A,#N/A,FALSE,"Ratio Analysis";#N/A,#N/A,FALSE,"Test 120 Day Accts";#N/A,#N/A,FALSE,"Tickmarks"}</definedName>
    <definedName name="BCDE" localSheetId="1" hidden="1">{#N/A,#N/A,FALSE,"Aging Summary";#N/A,#N/A,FALSE,"Ratio Analysis";#N/A,#N/A,FALSE,"Test 120 Day Accts";#N/A,#N/A,FALSE,"Tickmarks"}</definedName>
    <definedName name="BCDE" localSheetId="5" hidden="1">{#N/A,#N/A,FALSE,"Aging Summary";#N/A,#N/A,FALSE,"Ratio Analysis";#N/A,#N/A,FALSE,"Test 120 Day Accts";#N/A,#N/A,FALSE,"Tickmarks"}</definedName>
    <definedName name="BCDE" localSheetId="6" hidden="1">{#N/A,#N/A,FALSE,"Aging Summary";#N/A,#N/A,FALSE,"Ratio Analysis";#N/A,#N/A,FALSE,"Test 120 Day Accts";#N/A,#N/A,FALSE,"Tickmarks"}</definedName>
    <definedName name="BCDE" localSheetId="7" hidden="1">{#N/A,#N/A,FALSE,"Aging Summary";#N/A,#N/A,FALSE,"Ratio Analysis";#N/A,#N/A,FALSE,"Test 120 Day Accts";#N/A,#N/A,FALSE,"Tickmarks"}</definedName>
    <definedName name="BCDE" hidden="1">{#N/A,#N/A,FALSE,"Aging Summary";#N/A,#N/A,FALSE,"Ratio Analysis";#N/A,#N/A,FALSE,"Test 120 Day Accts";#N/A,#N/A,FALSE,"Tickmarks"}</definedName>
    <definedName name="BG_Del" hidden="1">15</definedName>
    <definedName name="BG_Ins" hidden="1">4</definedName>
    <definedName name="BG_Mod" hidden="1">6</definedName>
    <definedName name="BIHSIEJFIUDHFSKFVHJSF" hidden="1">#REF!</definedName>
    <definedName name="bjhgugydrfshdxhcfi" hidden="1">#REF!</definedName>
    <definedName name="BRASIL" localSheetId="10">#REF!</definedName>
    <definedName name="BRASIL">#REF!</definedName>
    <definedName name="bsusocomb1">#REF!</definedName>
    <definedName name="bsusonorte1">#REF!</definedName>
    <definedName name="bsusosur1">#REF!</definedName>
    <definedName name="BuiltIn_Print_Area">#REF!</definedName>
    <definedName name="BuiltIn_Print_Area___0___0___0___0___0">#REF!</definedName>
    <definedName name="BuiltIn_Print_Area___0___0___0___0___0___0___0___0">#REF!</definedName>
    <definedName name="canal">#REF!</definedName>
    <definedName name="Capitali">#REF!</definedName>
    <definedName name="CC">#REF!</definedName>
    <definedName name="cdrogtos">#REF!</definedName>
    <definedName name="cdrogtoscomb">#REF!</definedName>
    <definedName name="cdrogtoshold">#REF!</definedName>
    <definedName name="CdroGtosHYP">#REF!</definedName>
    <definedName name="cdrogtosnorte">#REF!</definedName>
    <definedName name="CdroGtosSAP">#REF!</definedName>
    <definedName name="cdrogtossur">#REF!</definedName>
    <definedName name="chart1">#REF!</definedName>
    <definedName name="cliente">#REF!</definedName>
    <definedName name="cliente2">#REF!</definedName>
    <definedName name="Clientes">#REF!</definedName>
    <definedName name="Clients_Population_Total">#REF!</definedName>
    <definedName name="cndsuuuuuuuuuuuuuuuuuuuuuuuuuuuuuuuuuuuuuuuuuuuuuuuuuuuuu" hidden="1">#REF!</definedName>
    <definedName name="co">#REF!</definedName>
    <definedName name="COMPAÑIAS">#REF!</definedName>
    <definedName name="Compilacion">#REF!</definedName>
    <definedName name="complacu">#REF!</definedName>
    <definedName name="complemes">#REF!</definedName>
    <definedName name="Computed_Sample_Population_Total">#REF!</definedName>
    <definedName name="COST_MP">#REF!</definedName>
    <definedName name="crin0010">#REF!</definedName>
    <definedName name="Customer">#REF!</definedName>
    <definedName name="customerld">#REF!</definedName>
    <definedName name="CustomerPCS">#REF!</definedName>
    <definedName name="CY_Administration">#REF!</definedName>
    <definedName name="CY_Disc_mnth">#REF!</definedName>
    <definedName name="CY_Disc_pd">#REF!</definedName>
    <definedName name="CY_Discounts">#REF!</definedName>
    <definedName name="CY_Intangible_Assets">#REF!</definedName>
    <definedName name="CY_LIABIL_EQUITY">#REF!</definedName>
    <definedName name="CY_Marketable_Sec">#REF!</definedName>
    <definedName name="CY_NET_PROFIT">#REF!</definedName>
    <definedName name="CY_Operating_Income">#REF!</definedName>
    <definedName name="CY_Other">#REF!</definedName>
    <definedName name="CY_Other_Curr_Assets">#REF!</definedName>
    <definedName name="CY_Other_LT_Assets">#REF!</definedName>
    <definedName name="CY_Other_LT_Liabilities">#REF!</definedName>
    <definedName name="CY_Preferred_Stock">#REF!</definedName>
    <definedName name="CY_Ret_mnth">#REF!</definedName>
    <definedName name="CY_Ret_pd">#REF!</definedName>
    <definedName name="CY_Retained_Earnings">#REF!</definedName>
    <definedName name="CY_Returns">#REF!</definedName>
    <definedName name="CY_Selling">#REF!</definedName>
    <definedName name="CY_Tangible_Assets">#REF!</definedName>
    <definedName name="da" localSheetId="9" hidden="1">{#N/A,#N/A,FALSE,"Aging Summary";#N/A,#N/A,FALSE,"Ratio Analysis";#N/A,#N/A,FALSE,"Test 120 Day Accts";#N/A,#N/A,FALSE,"Tickmarks"}</definedName>
    <definedName name="da" localSheetId="8" hidden="1">{#N/A,#N/A,FALSE,"Aging Summary";#N/A,#N/A,FALSE,"Ratio Analysis";#N/A,#N/A,FALSE,"Test 120 Day Accts";#N/A,#N/A,FALSE,"Tickmarks"}</definedName>
    <definedName name="da" localSheetId="10" hidden="1">{#N/A,#N/A,FALSE,"Aging Summary";#N/A,#N/A,FALSE,"Ratio Analysis";#N/A,#N/A,FALSE,"Test 120 Day Accts";#N/A,#N/A,FALSE,"Tickmarks"}</definedName>
    <definedName name="da" localSheetId="4" hidden="1">{#N/A,#N/A,FALSE,"Aging Summary";#N/A,#N/A,FALSE,"Ratio Analysis";#N/A,#N/A,FALSE,"Test 120 Day Accts";#N/A,#N/A,FALSE,"Tickmarks"}</definedName>
    <definedName name="da" localSheetId="1" hidden="1">{#N/A,#N/A,FALSE,"Aging Summary";#N/A,#N/A,FALSE,"Ratio Analysis";#N/A,#N/A,FALSE,"Test 120 Day Accts";#N/A,#N/A,FALSE,"Tickmarks"}</definedName>
    <definedName name="da" localSheetId="5" hidden="1">{#N/A,#N/A,FALSE,"Aging Summary";#N/A,#N/A,FALSE,"Ratio Analysis";#N/A,#N/A,FALSE,"Test 120 Day Accts";#N/A,#N/A,FALSE,"Tickmarks"}</definedName>
    <definedName name="da" localSheetId="6" hidden="1">{#N/A,#N/A,FALSE,"Aging Summary";#N/A,#N/A,FALSE,"Ratio Analysis";#N/A,#N/A,FALSE,"Test 120 Day Accts";#N/A,#N/A,FALSE,"Tickmarks"}</definedName>
    <definedName name="da" localSheetId="7" hidden="1">{#N/A,#N/A,FALSE,"Aging Summary";#N/A,#N/A,FALSE,"Ratio Analysis";#N/A,#N/A,FALSE,"Test 120 Day Accts";#N/A,#N/A,FALSE,"Tickmarks"}</definedName>
    <definedName name="da" hidden="1">{#N/A,#N/A,FALSE,"Aging Summary";#N/A,#N/A,FALSE,"Ratio Analysis";#N/A,#N/A,FALSE,"Test 120 Day Accts";#N/A,#N/A,FALSE,"Tickmarks"}</definedName>
    <definedName name="DA_3583319924100000454" localSheetId="7" hidden="1">'Nota 6 a Nota 12'!#REF!</definedName>
    <definedName name="DA_3583319924100000454" hidden="1">'Nota 5'!$C$539</definedName>
    <definedName name="DAFDFAD" localSheetId="9" hidden="1">{#N/A,#N/A,FALSE,"VOL"}</definedName>
    <definedName name="DAFDFAD" localSheetId="8" hidden="1">{#N/A,#N/A,FALSE,"VOL"}</definedName>
    <definedName name="DAFDFAD" localSheetId="10" hidden="1">{#N/A,#N/A,FALSE,"VOL"}</definedName>
    <definedName name="DAFDFAD" localSheetId="4" hidden="1">{#N/A,#N/A,FALSE,"VOL"}</definedName>
    <definedName name="DAFDFAD" localSheetId="1" hidden="1">{#N/A,#N/A,FALSE,"VOL"}</definedName>
    <definedName name="DAFDFAD" localSheetId="5" hidden="1">{#N/A,#N/A,FALSE,"VOL"}</definedName>
    <definedName name="DAFDFAD" localSheetId="6" hidden="1">{#N/A,#N/A,FALSE,"VOL"}</definedName>
    <definedName name="DAFDFAD" localSheetId="7" hidden="1">{#N/A,#N/A,FALSE,"VOL"}</definedName>
    <definedName name="DAFDFAD" hidden="1">{#N/A,#N/A,FALSE,"VOL"}</definedName>
    <definedName name="DASA" localSheetId="9">#REF!</definedName>
    <definedName name="DASA" localSheetId="10">#REF!</definedName>
    <definedName name="DASA">#REF!</definedName>
    <definedName name="data" localSheetId="10">#REF!</definedName>
    <definedName name="data">#REF!</definedName>
    <definedName name="DATA1" localSheetId="10">#REF!</definedName>
    <definedName name="DATA1">#REF!</definedName>
    <definedName name="DATA10">#REF!</definedName>
    <definedName name="DATA11">#REF!</definedName>
    <definedName name="DATA12">#REF!</definedName>
    <definedName name="DATA13">#REF!</definedName>
    <definedName name="DATA14">#REF!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os">#REF!</definedName>
    <definedName name="Definición">#REF!</definedName>
    <definedName name="desc">#REF!</definedName>
    <definedName name="detaacu">#REF!</definedName>
    <definedName name="detames">#REF!</definedName>
    <definedName name="dgh">#REF!</definedName>
    <definedName name="Diferencias_de_redondeo">#REF!</definedName>
    <definedName name="Disagg_AR_Balance">#REF!</definedName>
    <definedName name="Disaggregations_SRD">#REF!</definedName>
    <definedName name="Disc_Allowance">#REF!</definedName>
    <definedName name="Dist">#REF!</definedName>
    <definedName name="distribuidores">#REF!</definedName>
    <definedName name="Dollar_Threshold">#REF!</definedName>
    <definedName name="dtt" hidden="1">#REF!</definedName>
    <definedName name="Edesa">#REF!</definedName>
    <definedName name="Enriputo">#REF!</definedName>
    <definedName name="eoafh">#REF!</definedName>
    <definedName name="eoafn">#REF!</definedName>
    <definedName name="eoafs">#REF!</definedName>
    <definedName name="est">#REF!</definedName>
    <definedName name="ESTBF">#REF!</definedName>
    <definedName name="ESTIMADO">#REF!</definedName>
    <definedName name="EV__LASTREFTIME__" hidden="1">38972.3597337963</definedName>
    <definedName name="EX" localSheetId="9">#REF!</definedName>
    <definedName name="EX" localSheetId="10">#REF!</definedName>
    <definedName name="EX">#REF!</definedName>
    <definedName name="Excel_BuiltIn__FilterDatabase_1_1" localSheetId="9">#REF!</definedName>
    <definedName name="Excel_BuiltIn__FilterDatabase_1_1" localSheetId="10">#REF!</definedName>
    <definedName name="Excel_BuiltIn__FilterDatabase_1_1">#REF!</definedName>
    <definedName name="Excel_BuiltIn_Print_Area_6_1_1_1">"$'OMNI 2007'.$#REF!$#REF!:$#REF!$#REF!"</definedName>
    <definedName name="fdg">#REF!</definedName>
    <definedName name="fds">#REF!</definedName>
    <definedName name="ffffff" hidden="1">"AS2DocumentBrowse"</definedName>
    <definedName name="fgg">#REF!</definedName>
    <definedName name="fnjrjkkkkkkkkkkkkkkkk" hidden="1">#REF!</definedName>
    <definedName name="GA">#REF!</definedName>
    <definedName name="gald">#REF!</definedName>
    <definedName name="GAPCS">#REF!</definedName>
    <definedName name="GASTOS">#REF!</definedName>
    <definedName name="grandes3">#REF!</definedName>
    <definedName name="histor">#REF!</definedName>
    <definedName name="hjkhjficjnkdhfoikds" hidden="1">#REF!</definedName>
    <definedName name="Hola">#REF!</definedName>
    <definedName name="in" hidden="1">#REF!</definedName>
    <definedName name="INT">#REF!</definedName>
    <definedName name="intangcomb">#REF!</definedName>
    <definedName name="intanghold">#REF!</definedName>
    <definedName name="intangnorte">#REF!</definedName>
    <definedName name="intangsur">#REF!</definedName>
    <definedName name="Interval">#REF!</definedName>
    <definedName name="jhhj" hidden="1">#REF!</definedName>
    <definedName name="jjee">#REF!</definedName>
    <definedName name="jkkj" hidden="1">#REF!</definedName>
    <definedName name="junio">#REF!</definedName>
    <definedName name="JYGJHSDSJDFD" hidden="1">#REF!</definedName>
    <definedName name="K2_WBEVMODE" hidden="1">-1</definedName>
    <definedName name="kdkdk">#REF!</definedName>
    <definedName name="kfdg">#REF!</definedName>
    <definedName name="kfg">#REF!</definedName>
    <definedName name="Leadsheet">#REF!</definedName>
    <definedName name="liq" localSheetId="9" hidden="1">{#N/A,#N/A,FALSE,"VOL"}</definedName>
    <definedName name="liq" localSheetId="8" hidden="1">{#N/A,#N/A,FALSE,"VOL"}</definedName>
    <definedName name="liq" localSheetId="10" hidden="1">{#N/A,#N/A,FALSE,"VOL"}</definedName>
    <definedName name="liq" localSheetId="4" hidden="1">{#N/A,#N/A,FALSE,"VOL"}</definedName>
    <definedName name="liq" localSheetId="1" hidden="1">{#N/A,#N/A,FALSE,"VOL"}</definedName>
    <definedName name="liq" localSheetId="5" hidden="1">{#N/A,#N/A,FALSE,"VOL"}</definedName>
    <definedName name="liq" localSheetId="6" hidden="1">{#N/A,#N/A,FALSE,"VOL"}</definedName>
    <definedName name="liq" localSheetId="7" hidden="1">{#N/A,#N/A,FALSE,"VOL"}</definedName>
    <definedName name="liq" hidden="1">{#N/A,#N/A,FALSE,"VOL"}</definedName>
    <definedName name="listasuper" localSheetId="9">#REF!</definedName>
    <definedName name="listasuper" localSheetId="10">#REF!</definedName>
    <definedName name="listasuper">#REF!</definedName>
    <definedName name="Maintenance" localSheetId="9">#REF!</definedName>
    <definedName name="Maintenance" localSheetId="10">#REF!</definedName>
    <definedName name="Maintenance">#REF!</definedName>
    <definedName name="maintenanceld" localSheetId="10">#REF!</definedName>
    <definedName name="maintenanceld">#REF!</definedName>
    <definedName name="MaintenancePCS">#REF!</definedName>
    <definedName name="marca">#REF!</definedName>
    <definedName name="Marcas">#REF!</definedName>
    <definedName name="Minimis">#REF!</definedName>
    <definedName name="MKT">#REF!</definedName>
    <definedName name="mktld">#REF!</definedName>
    <definedName name="MKTPCS">#REF!</definedName>
    <definedName name="MP">#REF!</definedName>
    <definedName name="MP_AR_Balance">#REF!</definedName>
    <definedName name="MP_SRD">#REF!</definedName>
    <definedName name="Muestrini" hidden="1">3</definedName>
    <definedName name="ncjdbjfkw" hidden="1">#REF!</definedName>
    <definedName name="NDJFDOVFD" hidden="1">#REF!</definedName>
    <definedName name="Networ">#REF!</definedName>
    <definedName name="Network">#REF!</definedName>
    <definedName name="networkld">#REF!</definedName>
    <definedName name="NetworkPCS">#REF!</definedName>
    <definedName name="new" localSheetId="9" hidden="1">{#N/A,#N/A,FALSE,"Aging Summary";#N/A,#N/A,FALSE,"Ratio Analysis";#N/A,#N/A,FALSE,"Test 120 Day Accts";#N/A,#N/A,FALSE,"Tickmarks"}</definedName>
    <definedName name="new" localSheetId="8" hidden="1">{#N/A,#N/A,FALSE,"Aging Summary";#N/A,#N/A,FALSE,"Ratio Analysis";#N/A,#N/A,FALSE,"Test 120 Day Accts";#N/A,#N/A,FALSE,"Tickmarks"}</definedName>
    <definedName name="new" localSheetId="10" hidden="1">{#N/A,#N/A,FALSE,"Aging Summary";#N/A,#N/A,FALSE,"Ratio Analysis";#N/A,#N/A,FALSE,"Test 120 Day Accts";#N/A,#N/A,FALSE,"Tickmarks"}</definedName>
    <definedName name="new" localSheetId="1" hidden="1">{#N/A,#N/A,FALSE,"Aging Summary";#N/A,#N/A,FALSE,"Ratio Analysis";#N/A,#N/A,FALSE,"Test 120 Day Accts";#N/A,#N/A,FALSE,"Tickmarks"}</definedName>
    <definedName name="new" localSheetId="5" hidden="1">{#N/A,#N/A,FALSE,"Aging Summary";#N/A,#N/A,FALSE,"Ratio Analysis";#N/A,#N/A,FALSE,"Test 120 Day Accts";#N/A,#N/A,FALSE,"Tickmarks"}</definedName>
    <definedName name="new" localSheetId="6" hidden="1">{#N/A,#N/A,FALSE,"Aging Summary";#N/A,#N/A,FALSE,"Ratio Analysis";#N/A,#N/A,FALSE,"Test 120 Day Accts";#N/A,#N/A,FALSE,"Tickmarks"}</definedName>
    <definedName name="new" localSheetId="7" hidden="1">{#N/A,#N/A,FALSE,"Aging Summary";#N/A,#N/A,FALSE,"Ratio Analysis";#N/A,#N/A,FALSE,"Test 120 Day Accts";#N/A,#N/A,FALSE,"Tickmarks"}</definedName>
    <definedName name="new" hidden="1">{#N/A,#N/A,FALSE,"Aging Summary";#N/A,#N/A,FALSE,"Ratio Analysis";#N/A,#N/A,FALSE,"Test 120 Day Accts";#N/A,#N/A,FALSE,"Tickmarks"}</definedName>
    <definedName name="ngughuiyhuhhhhhhhhhhhhhhhhhh" localSheetId="1" hidden="1">#REF!</definedName>
    <definedName name="ngughuiyhuhhhhhhhhhhhhhhhhhh" localSheetId="5" hidden="1">#REF!</definedName>
    <definedName name="ngughuiyhuhhhhhhhhhhhhhhhhhh" localSheetId="6" hidden="1">#REF!</definedName>
    <definedName name="ngughuiyhuhhhhhhhhhhhhhhhhhh" localSheetId="7" hidden="1">#REF!</definedName>
    <definedName name="ngughuiyhuhhhhhhhhhhhhhhhhhh" hidden="1">#REF!</definedName>
    <definedName name="njkhoikh" localSheetId="1" hidden="1">#REF!</definedName>
    <definedName name="njkhoikh" localSheetId="5" hidden="1">#REF!</definedName>
    <definedName name="njkhoikh" localSheetId="6" hidden="1">#REF!</definedName>
    <definedName name="njkhoikh" localSheetId="7" hidden="1">#REF!</definedName>
    <definedName name="njkhoikh" hidden="1">#REF!</definedName>
    <definedName name="nmm" localSheetId="9" hidden="1">{#N/A,#N/A,FALSE,"VOL"}</definedName>
    <definedName name="nmm" localSheetId="8" hidden="1">{#N/A,#N/A,FALSE,"VOL"}</definedName>
    <definedName name="nmm" localSheetId="10" hidden="1">{#N/A,#N/A,FALSE,"VOL"}</definedName>
    <definedName name="nmm" localSheetId="4" hidden="1">{#N/A,#N/A,FALSE,"VOL"}</definedName>
    <definedName name="nmm" localSheetId="1" hidden="1">{#N/A,#N/A,FALSE,"VOL"}</definedName>
    <definedName name="nmm" localSheetId="5" hidden="1">{#N/A,#N/A,FALSE,"VOL"}</definedName>
    <definedName name="nmm" localSheetId="6" hidden="1">{#N/A,#N/A,FALSE,"VOL"}</definedName>
    <definedName name="nmm" localSheetId="7" hidden="1">{#N/A,#N/A,FALSE,"VOL"}</definedName>
    <definedName name="nmm" hidden="1">{#N/A,#N/A,FALSE,"VOL"}</definedName>
    <definedName name="NO" localSheetId="9" hidden="1">{#N/A,#N/A,FALSE,"VOL"}</definedName>
    <definedName name="NO" localSheetId="8" hidden="1">{#N/A,#N/A,FALSE,"VOL"}</definedName>
    <definedName name="NO" localSheetId="10" hidden="1">{#N/A,#N/A,FALSE,"VOL"}</definedName>
    <definedName name="NO" localSheetId="4" hidden="1">{#N/A,#N/A,FALSE,"VOL"}</definedName>
    <definedName name="NO" localSheetId="1" hidden="1">{#N/A,#N/A,FALSE,"VOL"}</definedName>
    <definedName name="NO" localSheetId="5" hidden="1">{#N/A,#N/A,FALSE,"VOL"}</definedName>
    <definedName name="NO" localSheetId="6" hidden="1">{#N/A,#N/A,FALSE,"VOL"}</definedName>
    <definedName name="NO" localSheetId="7" hidden="1">{#N/A,#N/A,FALSE,"VOL"}</definedName>
    <definedName name="NO" hidden="1">{#N/A,#N/A,FALSE,"VOL"}</definedName>
    <definedName name="NonTop_Stratum_Value" localSheetId="9">#REF!</definedName>
    <definedName name="NonTop_Stratum_Value" localSheetId="10">#REF!</definedName>
    <definedName name="NonTop_Stratum_Value">#REF!</definedName>
    <definedName name="Number_of_Selections" localSheetId="9">#REF!</definedName>
    <definedName name="Number_of_Selections" localSheetId="10">#REF!</definedName>
    <definedName name="Number_of_Selections">#REF!</definedName>
    <definedName name="Numof_Selections2" localSheetId="10">#REF!</definedName>
    <definedName name="Numof_Selections2">#REF!</definedName>
    <definedName name="ñfdsl" localSheetId="5">#REF!</definedName>
    <definedName name="ñfdsl" localSheetId="6">#REF!</definedName>
    <definedName name="ñfdsl" localSheetId="7">#REF!</definedName>
    <definedName name="ñfdsl">#REF!</definedName>
    <definedName name="ññ" localSheetId="5">#REF!</definedName>
    <definedName name="ññ" localSheetId="6">#REF!</definedName>
    <definedName name="ññ" localSheetId="7">#REF!</definedName>
    <definedName name="ññ">#REF!</definedName>
    <definedName name="OLE_LINK1" localSheetId="6">'Nota 5'!$B$12</definedName>
    <definedName name="OLE_LINK1" localSheetId="7">'Nota 6 a Nota 12'!#REF!</definedName>
    <definedName name="OPPROD" localSheetId="1">#REF!</definedName>
    <definedName name="OPPROD" localSheetId="5">#REF!</definedName>
    <definedName name="OPPROD" localSheetId="6">#REF!</definedName>
    <definedName name="OPPROD" localSheetId="7">#REF!</definedName>
    <definedName name="OPPROD">#REF!</definedName>
    <definedName name="opt" localSheetId="1">#REF!</definedName>
    <definedName name="opt" localSheetId="5">#REF!</definedName>
    <definedName name="opt" localSheetId="6">#REF!</definedName>
    <definedName name="opt" localSheetId="7">#REF!</definedName>
    <definedName name="opt">#REF!</definedName>
    <definedName name="optr">#REF!</definedName>
    <definedName name="Others">#REF!</definedName>
    <definedName name="othersld">#REF!</definedName>
    <definedName name="OthersPCS">#REF!</definedName>
    <definedName name="PARAGUAY">#REF!</definedName>
    <definedName name="participa">#REF!</definedName>
    <definedName name="Partidas_seleccionadas_test_de_">#REF!</definedName>
    <definedName name="Partidas_Selecionadas">#REF!</definedName>
    <definedName name="Percent_Threshold">#REF!</definedName>
    <definedName name="PL_Dollar_Threshold">#REF!</definedName>
    <definedName name="PL_Percent_Threshold">#REF!</definedName>
    <definedName name="pmoslpcomb1">#REF!</definedName>
    <definedName name="pmoslpcomb2">#REF!</definedName>
    <definedName name="pmoslpnorte1">#REF!</definedName>
    <definedName name="pmoslpnorte2">#REF!</definedName>
    <definedName name="pmoslpsur1">#REF!</definedName>
    <definedName name="pmoslpsur2">#REF!</definedName>
    <definedName name="POLYAR">#REF!</definedName>
    <definedName name="potir">#REF!</definedName>
    <definedName name="ppc">#REF!</definedName>
    <definedName name="pr">#REF!</definedName>
    <definedName name="previs">#REF!</definedName>
    <definedName name="PS_Test_de_Gastos" localSheetId="5">#REF!</definedName>
    <definedName name="PS_Test_de_Gastos" localSheetId="6">#REF!</definedName>
    <definedName name="PS_Test_de_Gastos" localSheetId="7">#REF!</definedName>
    <definedName name="PS_Test_de_Gastos">#REF!</definedName>
    <definedName name="PY_Administration">#REF!</definedName>
    <definedName name="PY_Disc_allow">#REF!</definedName>
    <definedName name="PY_Disc_mnth">#REF!</definedName>
    <definedName name="PY_Disc_pd">#REF!</definedName>
    <definedName name="PY_Discounts">#REF!</definedName>
    <definedName name="PY_Intangible_Assets">#REF!</definedName>
    <definedName name="PY_LIABIL_EQUITY">#REF!</definedName>
    <definedName name="PY_Marketable_Sec">#REF!</definedName>
    <definedName name="PY_NET_PROFIT">#REF!</definedName>
    <definedName name="PY_Operating_Inc">#REF!</definedName>
    <definedName name="PY_Operating_Income">#REF!</definedName>
    <definedName name="PY_Other_Curr_Assets">#REF!</definedName>
    <definedName name="PY_Other_Exp">#REF!</definedName>
    <definedName name="PY_Other_LT_Assets">#REF!</definedName>
    <definedName name="PY_Other_LT_Liabilities">#REF!</definedName>
    <definedName name="PY_Preferred_Stock">#REF!</definedName>
    <definedName name="PY_Ret_allow">#REF!</definedName>
    <definedName name="PY_Ret_mnth">#REF!</definedName>
    <definedName name="PY_Ret_pd">#REF!</definedName>
    <definedName name="PY_Retained_Earnings">#REF!</definedName>
    <definedName name="PY_Returns">#REF!</definedName>
    <definedName name="PY_Selling">#REF!</definedName>
    <definedName name="PY_Tangible_Assets">#REF!</definedName>
    <definedName name="PY3_Intangible_Assets">#REF!</definedName>
    <definedName name="PY3_Marketable_Sec">#REF!</definedName>
    <definedName name="PY3_Other_Curr_Assets">#REF!</definedName>
    <definedName name="PY3_Other_LT_Assets">#REF!</definedName>
    <definedName name="PY3_Other_LT_Liabilities">#REF!</definedName>
    <definedName name="PY3_Preferred_Stock">#REF!</definedName>
    <definedName name="PY3_Retained_Earnings">#REF!</definedName>
    <definedName name="PY3_Tangible_Assets">#REF!</definedName>
    <definedName name="PY4_Intangible_Assets">#REF!</definedName>
    <definedName name="PY4_Marketable_Sec">#REF!</definedName>
    <definedName name="PY4_Other_Cur_Assets">#REF!</definedName>
    <definedName name="PY4_Other_LT_Assets">#REF!</definedName>
    <definedName name="PY4_Other_LT_Liabilities">#REF!</definedName>
    <definedName name="PY4_Preferred_Stock">#REF!</definedName>
    <definedName name="PY4_Retained_Earnings">#REF!</definedName>
    <definedName name="PY4_Tangible_Assets">#REF!</definedName>
    <definedName name="PY5_Accounts_Receivable">#REF!</definedName>
    <definedName name="PY5_Intangible_Assets">#REF!</definedName>
    <definedName name="PY5_Inventory">#REF!</definedName>
    <definedName name="PY5_Marketable_Sec">#REF!</definedName>
    <definedName name="PY5_Other_Curr_Assets">#REF!</definedName>
    <definedName name="PY5_Other_LT_Assets">#REF!</definedName>
    <definedName name="PY5_Other_LT_Liabilities">#REF!</definedName>
    <definedName name="PY5_Preferred_Stock">#REF!</definedName>
    <definedName name="PY5_Retained_Earnings">#REF!</definedName>
    <definedName name="PY5_Tangible_Assets">#REF!</definedName>
    <definedName name="QGPL_CLTESLB">#REF!</definedName>
    <definedName name="quarter">#REF!</definedName>
    <definedName name="R_Factor">#REF!</definedName>
    <definedName name="R_Factor_AR_Balance">#REF!</definedName>
    <definedName name="R_Factor_SRD">#REF!</definedName>
    <definedName name="Ret_Allowance">#REF!</definedName>
    <definedName name="roie">#REF!</definedName>
    <definedName name="rt">#REF!</definedName>
    <definedName name="rte">#REF!</definedName>
    <definedName name="S_AcctDes">#REF!</definedName>
    <definedName name="S_Adjust">#REF!</definedName>
    <definedName name="S_AJE_Tot">#REF!</definedName>
    <definedName name="S_CompNum">#REF!</definedName>
    <definedName name="S_CY_Beg">#REF!</definedName>
    <definedName name="S_CY_End">#REF!</definedName>
    <definedName name="S_Diff_Amt">#REF!</definedName>
    <definedName name="S_Diff_Pct">#REF!</definedName>
    <definedName name="S_GrpNum">#REF!</definedName>
    <definedName name="S_Headings">#REF!</definedName>
    <definedName name="S_KeyValue">#REF!</definedName>
    <definedName name="S_PY_End">#REF!</definedName>
    <definedName name="S_RJE_Tot">#REF!</definedName>
    <definedName name="S_RowNum">#REF!</definedName>
    <definedName name="Sales">#REF!</definedName>
    <definedName name="salesld">#REF!</definedName>
    <definedName name="SalesPCS">#REF!</definedName>
    <definedName name="SAPBEXrevision" hidden="1">3</definedName>
    <definedName name="SAPBEXsysID" hidden="1">"PLW"</definedName>
    <definedName name="SAPBEXwbID" hidden="1">"14RHU0IXG8KL7C7PJMON454VM"</definedName>
    <definedName name="sdfnlsd" hidden="1">#REF!</definedName>
    <definedName name="sectores">#REF!</definedName>
    <definedName name="sedal" localSheetId="10">#REF!</definedName>
    <definedName name="sedal">#REF!</definedName>
    <definedName name="Selection_Remainder">#REF!</definedName>
    <definedName name="sku">#REF!</definedName>
    <definedName name="skus">#REF!</definedName>
    <definedName name="Starting_Point">#REF!</definedName>
    <definedName name="STKDIARIO">#REF!</definedName>
    <definedName name="STKDIARIOPX01">#REF!</definedName>
    <definedName name="STKDIARIOPX04">#REF!</definedName>
    <definedName name="Suma_de_ABR_U_3">#REF!</definedName>
    <definedName name="SUMMARY">#REF!</definedName>
    <definedName name="super">#REF!</definedName>
    <definedName name="tablasun">#REF!</definedName>
    <definedName name="TbPy530159">#REF!</definedName>
    <definedName name="Tech">#REF!</definedName>
    <definedName name="techld">#REF!</definedName>
    <definedName name="TechPCS">#REF!</definedName>
    <definedName name="Test_de_Gastos_Mayores">#REF!</definedName>
    <definedName name="TEST0">#REF!</definedName>
    <definedName name="TEST1">#REF!</definedName>
    <definedName name="TEST10">#REF!</definedName>
    <definedName name="TEST11">#REF!</definedName>
    <definedName name="TEST12">#REF!</definedName>
    <definedName name="TEST13">#REF!</definedName>
    <definedName name="TEST14">#REF!</definedName>
    <definedName name="TEST15">#REF!</definedName>
    <definedName name="TEST16">#REF!</definedName>
    <definedName name="TEST17">#REF!</definedName>
    <definedName name="TEST18">#REF!</definedName>
    <definedName name="TEST19">#REF!</definedName>
    <definedName name="TEST20">#REF!</definedName>
    <definedName name="TEST21">#REF!</definedName>
    <definedName name="TEST22">#REF!</definedName>
    <definedName name="TEST23">#REF!</definedName>
    <definedName name="TEST24">#REF!</definedName>
    <definedName name="TEST25">#REF!</definedName>
    <definedName name="TEST26">#REF!</definedName>
    <definedName name="TEST27">#REF!</definedName>
    <definedName name="TEST28">#REF!</definedName>
    <definedName name="TEST29">#REF!</definedName>
    <definedName name="TEST30">#REF!</definedName>
    <definedName name="TEST31">#REF!</definedName>
    <definedName name="TEST32">#REF!</definedName>
    <definedName name="TEST33">#REF!</definedName>
    <definedName name="TEST34">#REF!</definedName>
    <definedName name="TEST35">#REF!</definedName>
    <definedName name="TEST36">#REF!</definedName>
    <definedName name="TEST6">#REF!</definedName>
    <definedName name="TEST7">#REF!</definedName>
    <definedName name="TEST8">#REF!</definedName>
    <definedName name="TEST9">#REF!</definedName>
    <definedName name="TESTKEYS">#REF!</definedName>
    <definedName name="TextRefCopy1">#REF!</definedName>
    <definedName name="TextRefCopy10">#REF!</definedName>
    <definedName name="TextRefCopy100">#REF!</definedName>
    <definedName name="TextRefCopy102">#REF!</definedName>
    <definedName name="TextRefCopy103">#REF!</definedName>
    <definedName name="TextRefCopy104">#REF!</definedName>
    <definedName name="TextRefCopy105">#REF!</definedName>
    <definedName name="TextRefCopy107">#REF!</definedName>
    <definedName name="TextRefCopy108">#REF!</definedName>
    <definedName name="TextRefCopy109">#REF!</definedName>
    <definedName name="TextRefCopy111">#REF!</definedName>
    <definedName name="TextRefCopy112">#REF!</definedName>
    <definedName name="TextRefCopy113">#REF!</definedName>
    <definedName name="TextRefCopy114">#REF!</definedName>
    <definedName name="TextRefCopy116">#REF!</definedName>
    <definedName name="TextRefCopy118">#REF!</definedName>
    <definedName name="TextRefCopy119">#REF!</definedName>
    <definedName name="TextRefCopy120">#REF!</definedName>
    <definedName name="TextRefCopy121">#REF!</definedName>
    <definedName name="TextRefCopy122">#REF!</definedName>
    <definedName name="TextRefCopy123">#REF!</definedName>
    <definedName name="TextRefCopy127">#REF!</definedName>
    <definedName name="TextRefCopy169">#REF!</definedName>
    <definedName name="TextRefCopy171">#REF!</definedName>
    <definedName name="TextRefCopy172">#REF!</definedName>
    <definedName name="TextRefCopy173">#REF!</definedName>
    <definedName name="TextRefCopy175">#REF!</definedName>
    <definedName name="TextRefCopy177">#REF!</definedName>
    <definedName name="TextRefCopy178">#REF!</definedName>
    <definedName name="TextRefCopy29">#REF!</definedName>
    <definedName name="TextRefCopy3">#REF!</definedName>
    <definedName name="TextRefCopy30">#REF!</definedName>
    <definedName name="TextRefCopy31">#REF!</definedName>
    <definedName name="TextRefCopy32">#REF!</definedName>
    <definedName name="TextRefCopy35">#REF!</definedName>
    <definedName name="TextRefCopy37">#REF!</definedName>
    <definedName name="TextRefCopy38">#REF!</definedName>
    <definedName name="TextRefCopy39">#REF!</definedName>
    <definedName name="TextRefCopy4">#REF!</definedName>
    <definedName name="TextRefCopy41">#REF!</definedName>
    <definedName name="TextRefCopy42">#REF!</definedName>
    <definedName name="TextRefCopy44">#REF!</definedName>
    <definedName name="TextRefCopy46">#REF!</definedName>
    <definedName name="TextRefCopy53">#REF!</definedName>
    <definedName name="TextRefCopy54">#REF!</definedName>
    <definedName name="TextRefCopy55">#REF!</definedName>
    <definedName name="TextRefCopy56">#REF!</definedName>
    <definedName name="TextRefCopy6">#REF!</definedName>
    <definedName name="TextRefCopy63">#REF!</definedName>
    <definedName name="TextRefCopy65">#REF!</definedName>
    <definedName name="TextRefCopy66">#REF!</definedName>
    <definedName name="TextRefCopy67">#REF!</definedName>
    <definedName name="TextRefCopy68">#REF!</definedName>
    <definedName name="TextRefCopy7">#REF!</definedName>
    <definedName name="TextRefCopy70">#REF!</definedName>
    <definedName name="TextRefCopy71">#REF!</definedName>
    <definedName name="TextRefCopy73">#REF!</definedName>
    <definedName name="TextRefCopy75">#REF!</definedName>
    <definedName name="TextRefCopy77">#REF!</definedName>
    <definedName name="TextRefCopy79">#REF!</definedName>
    <definedName name="TextRefCopy8">#REF!</definedName>
    <definedName name="TextRefCopy80">#REF!</definedName>
    <definedName name="TextRefCopy82">#REF!</definedName>
    <definedName name="TextRefCopy97">#REF!</definedName>
    <definedName name="TextRefCopy98">#REF!</definedName>
    <definedName name="TextRefCopyRangeCount" hidden="1">1</definedName>
    <definedName name="Top_Stratum_Number" localSheetId="9">#REF!</definedName>
    <definedName name="Top_Stratum_Number" localSheetId="10">#REF!</definedName>
    <definedName name="Top_Stratum_Number">#REF!</definedName>
    <definedName name="Top_Stratum_Value" localSheetId="10">#REF!</definedName>
    <definedName name="Top_Stratum_Value">#REF!</definedName>
    <definedName name="Total_Amount" localSheetId="10">#REF!</definedName>
    <definedName name="Total_Amount">#REF!</definedName>
    <definedName name="Total_Number_Selections">#REF!</definedName>
    <definedName name="tp">#REF!</definedName>
    <definedName name="Unidades">#REF!</definedName>
    <definedName name="URUGUAY">#REF!</definedName>
    <definedName name="vencidos">#REF!</definedName>
    <definedName name="vigencia">#REF!</definedName>
    <definedName name="vpphold">#REF!</definedName>
    <definedName name="VTADIAR">#REF!</definedName>
    <definedName name="VTO">#REF!</definedName>
    <definedName name="vtoañoc">#REF!</definedName>
    <definedName name="vtoañon">#REF!</definedName>
    <definedName name="vtoaños">#REF!</definedName>
    <definedName name="VTOSN">#REF!</definedName>
    <definedName name="WDSD" hidden="1">#REF!</definedName>
    <definedName name="wrn.Aging._.and._.Trend._.Analysis." localSheetId="9" hidden="1">{#N/A,#N/A,FALSE,"Aging Summary";#N/A,#N/A,FALSE,"Ratio Analysis";#N/A,#N/A,FALSE,"Test 120 Day Accts";#N/A,#N/A,FALSE,"Tickmarks"}</definedName>
    <definedName name="wrn.Aging._.and._.Trend._.Analysis." localSheetId="8" hidden="1">{#N/A,#N/A,FALSE,"Aging Summary";#N/A,#N/A,FALSE,"Ratio Analysis";#N/A,#N/A,FALSE,"Test 120 Day Accts";#N/A,#N/A,FALSE,"Tickmarks"}</definedName>
    <definedName name="wrn.Aging._.and._.Trend._.Analysis." localSheetId="10"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localSheetId="7"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Volumen." localSheetId="9" hidden="1">{#N/A,#N/A,FALSE,"VOL"}</definedName>
    <definedName name="wrn.Volumen." localSheetId="8" hidden="1">{#N/A,#N/A,FALSE,"VOL"}</definedName>
    <definedName name="wrn.Volumen." localSheetId="10" hidden="1">{#N/A,#N/A,FALSE,"VOL"}</definedName>
    <definedName name="wrn.Volumen." localSheetId="4" hidden="1">{#N/A,#N/A,FALSE,"VOL"}</definedName>
    <definedName name="wrn.Volumen." localSheetId="1" hidden="1">{#N/A,#N/A,FALSE,"VOL"}</definedName>
    <definedName name="wrn.Volumen." localSheetId="5" hidden="1">{#N/A,#N/A,FALSE,"VOL"}</definedName>
    <definedName name="wrn.Volumen." localSheetId="6" hidden="1">{#N/A,#N/A,FALSE,"VOL"}</definedName>
    <definedName name="wrn.Volumen." localSheetId="7" hidden="1">{#N/A,#N/A,FALSE,"VOL"}</definedName>
    <definedName name="wrn.Volumen." hidden="1">{#N/A,#N/A,FALSE,"VOL"}</definedName>
    <definedName name="xdc">#REF!</definedName>
    <definedName name="XREF_COLUMN_1" hidden="1">#REF!</definedName>
    <definedName name="XREF_COLUMN_10" hidden="1">#REF!</definedName>
    <definedName name="XREF_COLUMN_12" localSheetId="9" hidden="1">#REF!</definedName>
    <definedName name="XREF_COLUMN_12" localSheetId="10" hidden="1">#REF!</definedName>
    <definedName name="XREF_COLUMN_12" localSheetId="1" hidden="1">#REF!</definedName>
    <definedName name="XREF_COLUMN_12" hidden="1">#REF!</definedName>
    <definedName name="XREF_COLUMN_13" localSheetId="9" hidden="1">#REF!</definedName>
    <definedName name="XREF_COLUMN_13" localSheetId="10" hidden="1">#REF!</definedName>
    <definedName name="XREF_COLUMN_13" localSheetId="1" hidden="1">#REF!</definedName>
    <definedName name="XREF_COLUMN_13" hidden="1">#REF!</definedName>
    <definedName name="XREF_COLUMN_14" localSheetId="9" hidden="1">#REF!</definedName>
    <definedName name="XREF_COLUMN_14" localSheetId="10" hidden="1">#REF!</definedName>
    <definedName name="XREF_COLUMN_14" localSheetId="1" hidden="1">#REF!</definedName>
    <definedName name="XREF_COLUMN_14" hidden="1">#REF!</definedName>
    <definedName name="XREF_COLUMN_15" localSheetId="9" hidden="1">#REF!</definedName>
    <definedName name="XREF_COLUMN_15" localSheetId="1" hidden="1">#REF!</definedName>
    <definedName name="XREF_COLUMN_15" hidden="1">#REF!</definedName>
    <definedName name="XREF_COLUMN_17" hidden="1">#REF!</definedName>
    <definedName name="XREF_COLUMN_2" hidden="1">#REF!</definedName>
    <definedName name="XREF_COLUMN_24" hidden="1">#REF!</definedName>
    <definedName name="XREF_COLUMN_7" localSheetId="9" hidden="1">#REF!</definedName>
    <definedName name="XREF_COLUMN_7" localSheetId="10" hidden="1">#REF!</definedName>
    <definedName name="XREF_COLUMN_7" localSheetId="1" hidden="1">#REF!</definedName>
    <definedName name="XREF_COLUMN_7" hidden="1">#REF!</definedName>
    <definedName name="XREF_COLUMN_9" localSheetId="9" hidden="1">#REF!</definedName>
    <definedName name="XREF_COLUMN_9" localSheetId="1" hidden="1">#REF!</definedName>
    <definedName name="XREF_COLUMN_9" hidden="1">#REF!</definedName>
    <definedName name="XRefActiveRow" hidden="1">#REF!</definedName>
    <definedName name="XRefColumnsCount" hidden="1">2</definedName>
    <definedName name="XRefCopy1" localSheetId="9" hidden="1">#REF!</definedName>
    <definedName name="XRefCopy1" localSheetId="10" hidden="1">#REF!</definedName>
    <definedName name="XRefCopy1" hidden="1">#REF!</definedName>
    <definedName name="XRefCopy100" localSheetId="10" hidden="1">#REF!</definedName>
    <definedName name="XRefCopy100" hidden="1">#REF!</definedName>
    <definedName name="XRefCopy100Row" localSheetId="10" hidden="1">#REF!</definedName>
    <definedName name="XRefCopy100Row" hidden="1">#REF!</definedName>
    <definedName name="XRefCopy101" hidden="1">#REF!</definedName>
    <definedName name="XRefCopy101Row" hidden="1">#REF!</definedName>
    <definedName name="XRefCopy102" hidden="1">#REF!</definedName>
    <definedName name="XRefCopy102Row" hidden="1">#REF!</definedName>
    <definedName name="XRefCopy103" hidden="1">#REF!</definedName>
    <definedName name="XRefCopy103Row" hidden="1">#REF!</definedName>
    <definedName name="XRefCopy104" hidden="1">#REF!</definedName>
    <definedName name="XRefCopy104Row" hidden="1">#REF!</definedName>
    <definedName name="XRefCopy105" hidden="1">#REF!</definedName>
    <definedName name="XRefCopy105Row" hidden="1">#REF!</definedName>
    <definedName name="XRefCopy106" hidden="1">#REF!</definedName>
    <definedName name="XRefCopy106Row" hidden="1">#REF!</definedName>
    <definedName name="XRefCopy107" hidden="1">#REF!</definedName>
    <definedName name="XRefCopy107Row" hidden="1">#REF!</definedName>
    <definedName name="XRefCopy108" hidden="1">#REF!</definedName>
    <definedName name="XRefCopy108Row" hidden="1">#REF!</definedName>
    <definedName name="XRefCopy109" hidden="1">#REF!</definedName>
    <definedName name="XRefCopy109Row" hidden="1">#REF!</definedName>
    <definedName name="XRefCopy10Row" hidden="1">#REF!</definedName>
    <definedName name="XRefCopy110Row" hidden="1">#REF!</definedName>
    <definedName name="XRefCopy111Row" hidden="1">#REF!</definedName>
    <definedName name="XRefCopy112" hidden="1">#REF!</definedName>
    <definedName name="XRefCopy112Row" hidden="1">#REF!</definedName>
    <definedName name="XRefCopy113" hidden="1">#REF!</definedName>
    <definedName name="XRefCopy113Row" hidden="1">#REF!</definedName>
    <definedName name="XRefCopy114" hidden="1">#REF!</definedName>
    <definedName name="XRefCopy114Row" hidden="1">#REF!</definedName>
    <definedName name="XRefCopy115" hidden="1">#REF!</definedName>
    <definedName name="XRefCopy115Row" hidden="1">#REF!</definedName>
    <definedName name="XRefCopy116" hidden="1">#REF!</definedName>
    <definedName name="XRefCopy116Row" hidden="1">#REF!</definedName>
    <definedName name="XRefCopy117" hidden="1">#REF!</definedName>
    <definedName name="XRefCopy117Row" hidden="1">#REF!</definedName>
    <definedName name="XRefCopy118" hidden="1">#REF!</definedName>
    <definedName name="XRefCopy118Row" hidden="1">#REF!</definedName>
    <definedName name="XRefCopy119" hidden="1">#REF!</definedName>
    <definedName name="XRefCopy119Row" hidden="1">#REF!</definedName>
    <definedName name="XRefCopy11Row" hidden="1">#REF!</definedName>
    <definedName name="XRefCopy12" hidden="1">#REF!</definedName>
    <definedName name="XRefCopy120" hidden="1">#REF!</definedName>
    <definedName name="XRefCopy120Row" hidden="1">#REF!</definedName>
    <definedName name="XRefCopy121" hidden="1">#REF!</definedName>
    <definedName name="XRefCopy121Row" hidden="1">#REF!</definedName>
    <definedName name="XRefCopy122" hidden="1">#REF!</definedName>
    <definedName name="XRefCopy122Row" hidden="1">#REF!</definedName>
    <definedName name="XRefCopy123" hidden="1">#REF!</definedName>
    <definedName name="XRefCopy123Row" hidden="1">#REF!</definedName>
    <definedName name="XRefCopy124" hidden="1">#REF!</definedName>
    <definedName name="XRefCopy124Row" hidden="1">#REF!</definedName>
    <definedName name="XRefCopy125" hidden="1">#REF!</definedName>
    <definedName name="XRefCopy125Row" hidden="1">#REF!</definedName>
    <definedName name="XRefCopy126" hidden="1">#REF!</definedName>
    <definedName name="XRefCopy126Row" hidden="1">#REF!</definedName>
    <definedName name="XRefCopy127" hidden="1">#REF!</definedName>
    <definedName name="XRefCopy127Row" hidden="1">#REF!</definedName>
    <definedName name="XRefCopy128" hidden="1">#REF!</definedName>
    <definedName name="XRefCopy129" hidden="1">#REF!</definedName>
    <definedName name="XRefCopy129Row" hidden="1">#REF!</definedName>
    <definedName name="XRefCopy12Row" hidden="1">#REF!</definedName>
    <definedName name="XRefCopy130" hidden="1">#REF!</definedName>
    <definedName name="XRefCopy130Row" hidden="1">#REF!</definedName>
    <definedName name="XRefCopy131" hidden="1">#REF!</definedName>
    <definedName name="XRefCopy131Row" hidden="1">#REF!</definedName>
    <definedName name="XRefCopy132" hidden="1">#REF!</definedName>
    <definedName name="XRefCopy132Row" hidden="1">#REF!</definedName>
    <definedName name="XRefCopy133" hidden="1">#REF!</definedName>
    <definedName name="XRefCopy133Row" hidden="1">#REF!</definedName>
    <definedName name="XRefCopy134" hidden="1">#REF!</definedName>
    <definedName name="XRefCopy134Row" hidden="1">#REF!</definedName>
    <definedName name="XRefCopy135" hidden="1">#REF!</definedName>
    <definedName name="XRefCopy135Row" hidden="1">#REF!</definedName>
    <definedName name="XRefCopy136" hidden="1">#REF!</definedName>
    <definedName name="XRefCopy136Row" hidden="1">#REF!</definedName>
    <definedName name="XRefCopy137" hidden="1">#REF!</definedName>
    <definedName name="XRefCopy137Row" hidden="1">#REF!</definedName>
    <definedName name="XRefCopy138" hidden="1">#REF!</definedName>
    <definedName name="XRefCopy138Row" hidden="1">#REF!</definedName>
    <definedName name="XRefCopy139" hidden="1">#REF!</definedName>
    <definedName name="XRefCopy139Row" hidden="1">#REF!</definedName>
    <definedName name="XRefCopy13Row" hidden="1">#REF!</definedName>
    <definedName name="XRefCopy140" hidden="1">#REF!</definedName>
    <definedName name="XRefCopy140Row" hidden="1">#REF!</definedName>
    <definedName name="XRefCopy141Row" hidden="1">#REF!</definedName>
    <definedName name="XRefCopy142Row" hidden="1">#REF!</definedName>
    <definedName name="XRefCopy143Row" hidden="1">#REF!</definedName>
    <definedName name="XRefCopy144Row" hidden="1">#REF!</definedName>
    <definedName name="XRefCopy145Row" hidden="1">#REF!</definedName>
    <definedName name="XRefCopy146Row" hidden="1">#REF!</definedName>
    <definedName name="XRefCopy147Row" hidden="1">#REF!</definedName>
    <definedName name="XRefCopy148Row" hidden="1">#REF!</definedName>
    <definedName name="XRefCopy149" hidden="1">#REF!</definedName>
    <definedName name="XRefCopy149Row" hidden="1">#REF!</definedName>
    <definedName name="XRefCopy14Row" hidden="1">#REF!</definedName>
    <definedName name="XRefCopy150" hidden="1">#REF!</definedName>
    <definedName name="XRefCopy150Row" hidden="1">#REF!</definedName>
    <definedName name="XRefCopy151" hidden="1">#REF!</definedName>
    <definedName name="XRefCopy151Row" hidden="1">#REF!</definedName>
    <definedName name="XRefCopy152" hidden="1">#REF!</definedName>
    <definedName name="XRefCopy152Row" hidden="1">#REF!</definedName>
    <definedName name="XRefCopy153" hidden="1">#REF!</definedName>
    <definedName name="XRefCopy153Row" hidden="1">#REF!</definedName>
    <definedName name="XRefCopy154" hidden="1">#REF!</definedName>
    <definedName name="XRefCopy154Row" hidden="1">#REF!</definedName>
    <definedName name="XRefCopy155" hidden="1">#REF!</definedName>
    <definedName name="XRefCopy155Row" hidden="1">#REF!</definedName>
    <definedName name="XRefCopy156" hidden="1">#REF!</definedName>
    <definedName name="XRefCopy156Row" hidden="1">#REF!</definedName>
    <definedName name="XRefCopy157" hidden="1">#REF!</definedName>
    <definedName name="XRefCopy157Row" hidden="1">#REF!</definedName>
    <definedName name="XRefCopy158" hidden="1">#REF!</definedName>
    <definedName name="XRefCopy158Row" hidden="1">#REF!</definedName>
    <definedName name="XRefCopy159" hidden="1">#REF!</definedName>
    <definedName name="XRefCopy159Row" hidden="1">#REF!</definedName>
    <definedName name="XRefCopy160" hidden="1">#REF!</definedName>
    <definedName name="XRefCopy160Row" hidden="1">#REF!</definedName>
    <definedName name="XRefCopy161" hidden="1">#REF!</definedName>
    <definedName name="XRefCopy161Row" hidden="1">#REF!</definedName>
    <definedName name="XRefCopy162" hidden="1">#REF!</definedName>
    <definedName name="XRefCopy162Row" hidden="1">#REF!</definedName>
    <definedName name="XRefCopy163" hidden="1">#REF!</definedName>
    <definedName name="XRefCopy163Row" hidden="1">#REF!</definedName>
    <definedName name="XRefCopy164" hidden="1">#REF!</definedName>
    <definedName name="XRefCopy164Row" hidden="1">#REF!</definedName>
    <definedName name="XRefCopy165" hidden="1">#REF!</definedName>
    <definedName name="XRefCopy165Row" hidden="1">#REF!</definedName>
    <definedName name="XRefCopy166" hidden="1">#REF!</definedName>
    <definedName name="XRefCopy166Row" hidden="1">#REF!</definedName>
    <definedName name="XRefCopy167" hidden="1">#REF!</definedName>
    <definedName name="XRefCopy167Row" hidden="1">#REF!</definedName>
    <definedName name="XRefCopy168" hidden="1">#REF!</definedName>
    <definedName name="XRefCopy168Row" hidden="1">#REF!</definedName>
    <definedName name="XRefCopy169" hidden="1">#REF!</definedName>
    <definedName name="XRefCopy169Row" hidden="1">#REF!</definedName>
    <definedName name="XRefCopy16Row" hidden="1">#REF!</definedName>
    <definedName name="XRefCopy17" hidden="1">#REF!</definedName>
    <definedName name="XRefCopy170" hidden="1">#REF!</definedName>
    <definedName name="XRefCopy170Row" hidden="1">#REF!</definedName>
    <definedName name="XRefCopy171" hidden="1">#REF!</definedName>
    <definedName name="XRefCopy171Row" hidden="1">#REF!</definedName>
    <definedName name="XRefCopy172" hidden="1">#REF!</definedName>
    <definedName name="XRefCopy172Row" hidden="1">#REF!</definedName>
    <definedName name="XRefCopy173" hidden="1">#REF!</definedName>
    <definedName name="XRefCopy173Row" hidden="1">#REF!</definedName>
    <definedName name="XRefCopy174" hidden="1">#REF!</definedName>
    <definedName name="XRefCopy174Row" hidden="1">#REF!</definedName>
    <definedName name="XRefCopy175" hidden="1">#REF!</definedName>
    <definedName name="XRefCopy175Row" hidden="1">#REF!</definedName>
    <definedName name="XRefCopy176" hidden="1">#REF!</definedName>
    <definedName name="XRefCopy176Row" hidden="1">#REF!</definedName>
    <definedName name="XRefCopy177" hidden="1">#REF!</definedName>
    <definedName name="XRefCopy177Row" hidden="1">#REF!</definedName>
    <definedName name="XRefCopy178" hidden="1">#REF!</definedName>
    <definedName name="XRefCopy178Row" hidden="1">#REF!</definedName>
    <definedName name="XRefCopy179" hidden="1">#REF!</definedName>
    <definedName name="XRefCopy179Row" hidden="1">#REF!</definedName>
    <definedName name="XRefCopy17Row" hidden="1">#REF!</definedName>
    <definedName name="XRefCopy180" hidden="1">#REF!</definedName>
    <definedName name="XRefCopy180Row" hidden="1">#REF!</definedName>
    <definedName name="XRefCopy181" hidden="1">#REF!</definedName>
    <definedName name="XRefCopy181Row" hidden="1">#REF!</definedName>
    <definedName name="XRefCopy182" hidden="1">#REF!</definedName>
    <definedName name="XRefCopy182Row" hidden="1">#REF!</definedName>
    <definedName name="XRefCopy183" hidden="1">#REF!</definedName>
    <definedName name="XRefCopy183Row" hidden="1">#REF!</definedName>
    <definedName name="XRefCopy184" hidden="1">#REF!</definedName>
    <definedName name="XRefCopy184Row" hidden="1">#REF!</definedName>
    <definedName name="XRefCopy185" hidden="1">#REF!</definedName>
    <definedName name="XRefCopy185Row" hidden="1">#REF!</definedName>
    <definedName name="XRefCopy186" hidden="1">#REF!</definedName>
    <definedName name="XRefCopy186Row" hidden="1">#REF!</definedName>
    <definedName name="XRefCopy187" hidden="1">#REF!</definedName>
    <definedName name="XRefCopy187Row" hidden="1">#REF!</definedName>
    <definedName name="XRefCopy188" hidden="1">#REF!</definedName>
    <definedName name="XRefCopy188Row" hidden="1">#REF!</definedName>
    <definedName name="XRefCopy189" hidden="1">#REF!</definedName>
    <definedName name="XRefCopy189Row" hidden="1">#REF!</definedName>
    <definedName name="XRefCopy190" hidden="1">#REF!</definedName>
    <definedName name="XRefCopy190Row" hidden="1">#REF!</definedName>
    <definedName name="XRefCopy191" hidden="1">#REF!</definedName>
    <definedName name="XRefCopy191Row" hidden="1">#REF!</definedName>
    <definedName name="XRefCopy192" hidden="1">#REF!</definedName>
    <definedName name="XRefCopy192Row" hidden="1">#REF!</definedName>
    <definedName name="XRefCopy193" hidden="1">#REF!</definedName>
    <definedName name="XRefCopy193Row" hidden="1">#REF!</definedName>
    <definedName name="XRefCopy194" hidden="1">#REF!</definedName>
    <definedName name="XRefCopy194Row" hidden="1">#REF!</definedName>
    <definedName name="XRefCopy195" hidden="1">#REF!</definedName>
    <definedName name="XRefCopy195Row" hidden="1">#REF!</definedName>
    <definedName name="XRefCopy196" hidden="1">#REF!</definedName>
    <definedName name="XRefCopy196Row" hidden="1">#REF!</definedName>
    <definedName name="XRefCopy197" hidden="1">#REF!</definedName>
    <definedName name="XRefCopy197Row" hidden="1">#REF!</definedName>
    <definedName name="XRefCopy198" hidden="1">#REF!</definedName>
    <definedName name="XRefCopy198Row" hidden="1">#REF!</definedName>
    <definedName name="XRefCopy199" hidden="1">#REF!</definedName>
    <definedName name="XRefCopy199Row" hidden="1">#REF!</definedName>
    <definedName name="XRefCopy19Row" hidden="1">#REF!</definedName>
    <definedName name="XRefCopy1Row" hidden="1">#REF!</definedName>
    <definedName name="XRefCopy2" hidden="1">#REF!</definedName>
    <definedName name="XRefCopy200" hidden="1">#REF!</definedName>
    <definedName name="XRefCopy200Row" hidden="1">#REF!</definedName>
    <definedName name="XRefCopy201" hidden="1">#REF!</definedName>
    <definedName name="XRefCopy201Row" hidden="1">#REF!</definedName>
    <definedName name="XRefCopy202" hidden="1">#REF!</definedName>
    <definedName name="XRefCopy202Row" hidden="1">#REF!</definedName>
    <definedName name="XRefCopy203" hidden="1">#REF!</definedName>
    <definedName name="XRefCopy203Row" hidden="1">#REF!</definedName>
    <definedName name="XRefCopy204" hidden="1">#REF!</definedName>
    <definedName name="XRefCopy204Row" hidden="1">#REF!</definedName>
    <definedName name="XRefCopy205" hidden="1">#REF!</definedName>
    <definedName name="XRefCopy205Row" hidden="1">#REF!</definedName>
    <definedName name="XRefCopy206" hidden="1">#REF!</definedName>
    <definedName name="XRefCopy206Row" hidden="1">#REF!</definedName>
    <definedName name="XRefCopy207" hidden="1">#REF!</definedName>
    <definedName name="XRefCopy207Row" hidden="1">#REF!</definedName>
    <definedName name="XRefCopy208" hidden="1">#REF!</definedName>
    <definedName name="XRefCopy208Row" hidden="1">#REF!</definedName>
    <definedName name="XRefCopy209" hidden="1">#REF!</definedName>
    <definedName name="XRefCopy209Row" hidden="1">#REF!</definedName>
    <definedName name="XRefCopy20Row" hidden="1">#REF!</definedName>
    <definedName name="XRefCopy210" hidden="1">#REF!</definedName>
    <definedName name="XRefCopy210Row" hidden="1">#REF!</definedName>
    <definedName name="XRefCopy211" hidden="1">#REF!</definedName>
    <definedName name="XRefCopy211Row" hidden="1">#REF!</definedName>
    <definedName name="XRefCopy212" hidden="1">#REF!</definedName>
    <definedName name="XRefCopy212Row" hidden="1">#REF!</definedName>
    <definedName name="XRefCopy213" hidden="1">#REF!</definedName>
    <definedName name="XRefCopy213Row" hidden="1">#REF!</definedName>
    <definedName name="XRefCopy214" hidden="1">#REF!</definedName>
    <definedName name="XRefCopy214Row" hidden="1">#REF!</definedName>
    <definedName name="XRefCopy215" hidden="1">#REF!</definedName>
    <definedName name="XRefCopy215Row" hidden="1">#REF!</definedName>
    <definedName name="XRefCopy216" hidden="1">#REF!</definedName>
    <definedName name="XRefCopy216Row" hidden="1">#REF!</definedName>
    <definedName name="XRefCopy217" hidden="1">#REF!</definedName>
    <definedName name="XRefCopy217Row" hidden="1">#REF!</definedName>
    <definedName name="XRefCopy218" hidden="1">#REF!</definedName>
    <definedName name="XRefCopy218Row" hidden="1">#REF!</definedName>
    <definedName name="XRefCopy219" hidden="1">#REF!</definedName>
    <definedName name="XRefCopy219Row" hidden="1">#REF!</definedName>
    <definedName name="XRefCopy21Row" hidden="1">#REF!</definedName>
    <definedName name="XRefCopy220" hidden="1">#REF!</definedName>
    <definedName name="XRefCopy220Row" hidden="1">#REF!</definedName>
    <definedName name="XRefCopy221" hidden="1">#REF!</definedName>
    <definedName name="XRefCopy221Row" hidden="1">#REF!</definedName>
    <definedName name="XRefCopy222" hidden="1">#REF!</definedName>
    <definedName name="XRefCopy222Row" hidden="1">#REF!</definedName>
    <definedName name="XRefCopy223" hidden="1">#REF!</definedName>
    <definedName name="XRefCopy224" hidden="1">#REF!</definedName>
    <definedName name="XRefCopy224Row" hidden="1">#REF!</definedName>
    <definedName name="XRefCopy225" hidden="1">#REF!</definedName>
    <definedName name="XRefCopy225Row" hidden="1">#REF!</definedName>
    <definedName name="XRefCopy226" hidden="1">#REF!</definedName>
    <definedName name="XRefCopy226Row" hidden="1">#REF!</definedName>
    <definedName name="XRefCopy227" hidden="1">#REF!</definedName>
    <definedName name="XRefCopy227Row" hidden="1">#REF!</definedName>
    <definedName name="XRefCopy228" hidden="1">#REF!</definedName>
    <definedName name="XRefCopy228Row" hidden="1">#REF!</definedName>
    <definedName name="XRefCopy229" hidden="1">#REF!</definedName>
    <definedName name="XRefCopy229Row" hidden="1">#REF!</definedName>
    <definedName name="XRefCopy22Row" hidden="1">#REF!</definedName>
    <definedName name="XRefCopy230" hidden="1">#REF!</definedName>
    <definedName name="XRefCopy230Row" hidden="1">#REF!</definedName>
    <definedName name="XRefCopy231" hidden="1">#REF!</definedName>
    <definedName name="XRefCopy231Row" hidden="1">#REF!</definedName>
    <definedName name="XRefCopy232" hidden="1">#REF!</definedName>
    <definedName name="XRefCopy232Row" hidden="1">#REF!</definedName>
    <definedName name="XRefCopy233" hidden="1">#REF!</definedName>
    <definedName name="XRefCopy233Row" hidden="1">#REF!</definedName>
    <definedName name="XRefCopy234" hidden="1">#REF!</definedName>
    <definedName name="XRefCopy234Row" hidden="1">#REF!</definedName>
    <definedName name="XRefCopy235" hidden="1">#REF!</definedName>
    <definedName name="XRefCopy235Row" hidden="1">#REF!</definedName>
    <definedName name="XRefCopy236" hidden="1">#REF!</definedName>
    <definedName name="XRefCopy236Row" hidden="1">#REF!</definedName>
    <definedName name="XRefCopy237" hidden="1">#REF!</definedName>
    <definedName name="XRefCopy237Row" hidden="1">#REF!</definedName>
    <definedName name="XRefCopy238" hidden="1">#REF!</definedName>
    <definedName name="XRefCopy238Row" hidden="1">#REF!</definedName>
    <definedName name="XRefCopy239" hidden="1">#REF!</definedName>
    <definedName name="XRefCopy239Row" hidden="1">#REF!</definedName>
    <definedName name="XRefCopy23Row" hidden="1">#REF!</definedName>
    <definedName name="XRefCopy240" hidden="1">#REF!</definedName>
    <definedName name="XRefCopy240Row" hidden="1">#REF!</definedName>
    <definedName name="XRefCopy241" hidden="1">#REF!</definedName>
    <definedName name="XRefCopy241Row" hidden="1">#REF!</definedName>
    <definedName name="XRefCopy242" hidden="1">#REF!</definedName>
    <definedName name="XRefCopy242Row" hidden="1">#REF!</definedName>
    <definedName name="XRefCopy243" hidden="1">#REF!</definedName>
    <definedName name="XRefCopy243Row" hidden="1">#REF!</definedName>
    <definedName name="XRefCopy244" hidden="1">#REF!</definedName>
    <definedName name="XRefCopy244Row" hidden="1">#REF!</definedName>
    <definedName name="XRefCopy245" hidden="1">#REF!</definedName>
    <definedName name="XRefCopy245Row" hidden="1">#REF!</definedName>
    <definedName name="XRefCopy246" hidden="1">#REF!</definedName>
    <definedName name="XRefCopy246Row" hidden="1">#REF!</definedName>
    <definedName name="XRefCopy247" hidden="1">#REF!</definedName>
    <definedName name="XRefCopy247Row" hidden="1">#REF!</definedName>
    <definedName name="XRefCopy248" hidden="1">#REF!</definedName>
    <definedName name="XRefCopy248Row" hidden="1">#REF!</definedName>
    <definedName name="XRefCopy249" hidden="1">#REF!</definedName>
    <definedName name="XRefCopy249Row" hidden="1">#REF!</definedName>
    <definedName name="XRefCopy24Row" hidden="1">#REF!</definedName>
    <definedName name="XRefCopy250" hidden="1">#REF!</definedName>
    <definedName name="XRefCopy250Row" hidden="1">#REF!</definedName>
    <definedName name="XRefCopy251" hidden="1">#REF!</definedName>
    <definedName name="XRefCopy251Row" hidden="1">#REF!</definedName>
    <definedName name="XRefCopy252" hidden="1">#REF!</definedName>
    <definedName name="XRefCopy252Row" hidden="1">#REF!</definedName>
    <definedName name="XRefCopy253" hidden="1">#REF!</definedName>
    <definedName name="XRefCopy253Row" hidden="1">#REF!</definedName>
    <definedName name="XRefCopy254" hidden="1">#REF!</definedName>
    <definedName name="XRefCopy254Row" hidden="1">#REF!</definedName>
    <definedName name="XRefCopy255" hidden="1">#REF!</definedName>
    <definedName name="XRefCopy255Row" hidden="1">#REF!</definedName>
    <definedName name="XRefCopy256" hidden="1">#REF!</definedName>
    <definedName name="XRefCopy256Row" hidden="1">#REF!</definedName>
    <definedName name="XRefCopy257" hidden="1">#REF!</definedName>
    <definedName name="XRefCopy257Row" hidden="1">#REF!</definedName>
    <definedName name="XRefCopy258" hidden="1">#REF!</definedName>
    <definedName name="XRefCopy258Row" hidden="1">#REF!</definedName>
    <definedName name="XRefCopy259" hidden="1">#REF!</definedName>
    <definedName name="XRefCopy259Row" hidden="1">#REF!</definedName>
    <definedName name="XRefCopy25Row" hidden="1">#REF!</definedName>
    <definedName name="XRefCopy260" hidden="1">#REF!</definedName>
    <definedName name="XRefCopy260Row" hidden="1">#REF!</definedName>
    <definedName name="XRefCopy261" hidden="1">#REF!</definedName>
    <definedName name="XRefCopy261Row" hidden="1">#REF!</definedName>
    <definedName name="XRefCopy262" hidden="1">#REF!</definedName>
    <definedName name="XRefCopy262Row" hidden="1">#REF!</definedName>
    <definedName name="XRefCopy263" hidden="1">#REF!</definedName>
    <definedName name="XRefCopy263Row" hidden="1">#REF!</definedName>
    <definedName name="XRefCopy264" hidden="1">#REF!</definedName>
    <definedName name="XRefCopy264Row" hidden="1">#REF!</definedName>
    <definedName name="XRefCopy265" hidden="1">#REF!</definedName>
    <definedName name="XRefCopy265Row" hidden="1">#REF!</definedName>
    <definedName name="XRefCopy266" hidden="1">#REF!</definedName>
    <definedName name="XRefCopy266Row" hidden="1">#REF!</definedName>
    <definedName name="XRefCopy267" hidden="1">#REF!</definedName>
    <definedName name="XRefCopy267Row" hidden="1">#REF!</definedName>
    <definedName name="XRefCopy268" hidden="1">#REF!</definedName>
    <definedName name="XRefCopy268Row" hidden="1">#REF!</definedName>
    <definedName name="XRefCopy269" hidden="1">#REF!</definedName>
    <definedName name="XRefCopy269Row" hidden="1">#REF!</definedName>
    <definedName name="XRefCopy26Row" hidden="1">#REF!</definedName>
    <definedName name="XRefCopy270" hidden="1">#REF!</definedName>
    <definedName name="XRefCopy270Row" hidden="1">#REF!</definedName>
    <definedName name="XRefCopy271" hidden="1">#REF!</definedName>
    <definedName name="XRefCopy271Row" hidden="1">#REF!</definedName>
    <definedName name="XRefCopy272" hidden="1">#REF!</definedName>
    <definedName name="XRefCopy272Row" hidden="1">#REF!</definedName>
    <definedName name="XRefCopy273" hidden="1">#REF!</definedName>
    <definedName name="XRefCopy273Row" hidden="1">#REF!</definedName>
    <definedName name="XRefCopy274" hidden="1">#REF!</definedName>
    <definedName name="XRefCopy274Row" hidden="1">#REF!</definedName>
    <definedName name="XRefCopy275" hidden="1">#REF!</definedName>
    <definedName name="XRefCopy275Row" hidden="1">#REF!</definedName>
    <definedName name="XRefCopy276" hidden="1">#REF!</definedName>
    <definedName name="XRefCopy276Row" hidden="1">#REF!</definedName>
    <definedName name="XRefCopy277" hidden="1">#REF!</definedName>
    <definedName name="XRefCopy277Row" hidden="1">#REF!</definedName>
    <definedName name="XRefCopy278" hidden="1">#REF!</definedName>
    <definedName name="XRefCopy278Row" hidden="1">#REF!</definedName>
    <definedName name="XRefCopy279" hidden="1">#REF!</definedName>
    <definedName name="XRefCopy279Row" hidden="1">#REF!</definedName>
    <definedName name="XRefCopy27Row" hidden="1">#REF!</definedName>
    <definedName name="XRefCopy280" hidden="1">#REF!</definedName>
    <definedName name="XRefCopy280Row" hidden="1">#REF!</definedName>
    <definedName name="XRefCopy281" hidden="1">#REF!</definedName>
    <definedName name="XRefCopy281Row" hidden="1">#REF!</definedName>
    <definedName name="XRefCopy282" hidden="1">#REF!</definedName>
    <definedName name="XRefCopy282Row" hidden="1">#REF!</definedName>
    <definedName name="XRefCopy283" hidden="1">#REF!</definedName>
    <definedName name="XRefCopy283Row" hidden="1">#REF!</definedName>
    <definedName name="XRefCopy284" hidden="1">#REF!</definedName>
    <definedName name="XRefCopy284Row" hidden="1">#REF!</definedName>
    <definedName name="XRefCopy285" hidden="1">#REF!</definedName>
    <definedName name="XRefCopy285Row" hidden="1">#REF!</definedName>
    <definedName name="XRefCopy286" hidden="1">#REF!</definedName>
    <definedName name="XRefCopy286Row" hidden="1">#REF!</definedName>
    <definedName name="XRefCopy287" hidden="1">#REF!</definedName>
    <definedName name="XRefCopy287Row" hidden="1">#REF!</definedName>
    <definedName name="XRefCopy288" hidden="1">#REF!</definedName>
    <definedName name="XRefCopy288Row" hidden="1">#REF!</definedName>
    <definedName name="XRefCopy289" hidden="1">#REF!</definedName>
    <definedName name="XRefCopy289Row" hidden="1">#REF!</definedName>
    <definedName name="XRefCopy28Row" hidden="1">#REF!</definedName>
    <definedName name="XRefCopy290" hidden="1">#REF!</definedName>
    <definedName name="XRefCopy290Row" hidden="1">#REF!</definedName>
    <definedName name="XRefCopy291" hidden="1">#REF!</definedName>
    <definedName name="XRefCopy291Row" hidden="1">#REF!</definedName>
    <definedName name="XRefCopy292" hidden="1">#REF!</definedName>
    <definedName name="XRefCopy292Row" hidden="1">#REF!</definedName>
    <definedName name="XRefCopy29Row" hidden="1">#REF!</definedName>
    <definedName name="XRefCopy2Row" hidden="1">#REF!</definedName>
    <definedName name="XRefCopy30Row" hidden="1">#REF!</definedName>
    <definedName name="XRefCopy31Row" hidden="1">#REF!</definedName>
    <definedName name="XRefCopy32Row" hidden="1">#REF!</definedName>
    <definedName name="XRefCopy33Row" hidden="1">#REF!</definedName>
    <definedName name="XRefCopy34Row" hidden="1">#REF!</definedName>
    <definedName name="XRefCopy35Row" hidden="1">#REF!</definedName>
    <definedName name="XRefCopy36Row" hidden="1">#REF!</definedName>
    <definedName name="XRefCopy37Row" hidden="1">#REF!</definedName>
    <definedName name="XRefCopy38Row" hidden="1">#REF!</definedName>
    <definedName name="XRefCopy39Row" hidden="1">#REF!</definedName>
    <definedName name="XRefCopy40Row" hidden="1">#REF!</definedName>
    <definedName name="XRefCopy41Row" hidden="1">#REF!</definedName>
    <definedName name="XRefCopy42Row" hidden="1">#REF!</definedName>
    <definedName name="XRefCopy43Row" hidden="1">#REF!</definedName>
    <definedName name="XRefCopy44Row" hidden="1">#REF!</definedName>
    <definedName name="XRefCopy45Row" hidden="1">#REF!</definedName>
    <definedName name="XRefCopy46Row" hidden="1">#REF!</definedName>
    <definedName name="XRefCopy47Row" hidden="1">#REF!</definedName>
    <definedName name="XRefCopy48Row" hidden="1">#REF!</definedName>
    <definedName name="XRefCopy49Row" hidden="1">#REF!</definedName>
    <definedName name="XRefCopy50Row" hidden="1">#REF!</definedName>
    <definedName name="XRefCopy51Row" hidden="1">#REF!</definedName>
    <definedName name="XRefCopy52Row" hidden="1">#REF!</definedName>
    <definedName name="XRefCopy53" hidden="1">#REF!</definedName>
    <definedName name="XRefCopy53Row" hidden="1">#REF!</definedName>
    <definedName name="XRefCopy54" hidden="1">#REF!</definedName>
    <definedName name="XRefCopy54Row" hidden="1">#REF!</definedName>
    <definedName name="XRefCopy55" hidden="1">#REF!</definedName>
    <definedName name="XRefCopy55Row" hidden="1">#REF!</definedName>
    <definedName name="XRefCopy56" hidden="1">#REF!</definedName>
    <definedName name="XRefCopy56Row" hidden="1">#REF!</definedName>
    <definedName name="XRefCopy57" hidden="1">#REF!</definedName>
    <definedName name="XRefCopy57Row" hidden="1">#REF!</definedName>
    <definedName name="XRefCopy58" hidden="1">#REF!</definedName>
    <definedName name="XRefCopy58Row" hidden="1">#REF!</definedName>
    <definedName name="XRefCopy59" hidden="1">#REF!</definedName>
    <definedName name="XRefCopy59Row" hidden="1">#REF!</definedName>
    <definedName name="XRefCopy60" hidden="1">#REF!</definedName>
    <definedName name="XRefCopy60Row" hidden="1">#REF!</definedName>
    <definedName name="XRefCopy61" hidden="1">#REF!</definedName>
    <definedName name="XRefCopy61Row" hidden="1">#REF!</definedName>
    <definedName name="XRefCopy62" hidden="1">#REF!</definedName>
    <definedName name="XRefCopy62Row" hidden="1">#REF!</definedName>
    <definedName name="XRefCopy63" hidden="1">#REF!</definedName>
    <definedName name="XRefCopy63Row" hidden="1">#REF!</definedName>
    <definedName name="XRefCopy64" hidden="1">#REF!</definedName>
    <definedName name="XRefCopy64Row" hidden="1">#REF!</definedName>
    <definedName name="XRefCopy65" hidden="1">#REF!</definedName>
    <definedName name="XRefCopy65Row" hidden="1">#REF!</definedName>
    <definedName name="XRefCopy66" hidden="1">#REF!</definedName>
    <definedName name="XRefCopy66Row" hidden="1">#REF!</definedName>
    <definedName name="XRefCopy67" hidden="1">#REF!</definedName>
    <definedName name="XRefCopy67Row" hidden="1">#REF!</definedName>
    <definedName name="XRefCopy68" hidden="1">#REF!</definedName>
    <definedName name="XRefCopy68Row" hidden="1">#REF!</definedName>
    <definedName name="XRefCopy69" hidden="1">#REF!</definedName>
    <definedName name="XRefCopy69Row" hidden="1">#REF!</definedName>
    <definedName name="XRefCopy70" localSheetId="9" hidden="1">#REF!</definedName>
    <definedName name="XRefCopy70" localSheetId="10" hidden="1">#REF!</definedName>
    <definedName name="XRefCopy70" localSheetId="1" hidden="1">#REF!</definedName>
    <definedName name="XRefCopy70" hidden="1">#REF!</definedName>
    <definedName name="XRefCopy70Row" localSheetId="9" hidden="1">#REF!</definedName>
    <definedName name="XRefCopy70Row" localSheetId="1" hidden="1">#REF!</definedName>
    <definedName name="XRefCopy70Row" hidden="1">#REF!</definedName>
    <definedName name="XRefCopy71" hidden="1">#REF!</definedName>
    <definedName name="XRefCopy71Row" hidden="1">#REF!</definedName>
    <definedName name="XRefCopy72" hidden="1">#REF!</definedName>
    <definedName name="XRefCopy72Row" hidden="1">#REF!</definedName>
    <definedName name="XRefCopy73" hidden="1">#REF!</definedName>
    <definedName name="XRefCopy73Row" hidden="1">#REF!</definedName>
    <definedName name="XRefCopy74" hidden="1">#REF!</definedName>
    <definedName name="XRefCopy74Row" hidden="1">#REF!</definedName>
    <definedName name="XRefCopy75" localSheetId="9" hidden="1">#REF!</definedName>
    <definedName name="XRefCopy75" localSheetId="10" hidden="1">#REF!</definedName>
    <definedName name="XRefCopy75" localSheetId="1" hidden="1">#REF!</definedName>
    <definedName name="XRefCopy75" hidden="1">#REF!</definedName>
    <definedName name="XRefCopy75Row" localSheetId="9" hidden="1">#REF!</definedName>
    <definedName name="XRefCopy75Row" localSheetId="1" hidden="1">#REF!</definedName>
    <definedName name="XRefCopy75Row" hidden="1">#REF!</definedName>
    <definedName name="XRefCopy76" localSheetId="9" hidden="1">#REF!</definedName>
    <definedName name="XRefCopy76" localSheetId="10" hidden="1">#REF!</definedName>
    <definedName name="XRefCopy76" localSheetId="1" hidden="1">#REF!</definedName>
    <definedName name="XRefCopy76" hidden="1">#REF!</definedName>
    <definedName name="XRefCopy76Row" localSheetId="9" hidden="1">#REF!</definedName>
    <definedName name="XRefCopy76Row" localSheetId="1" hidden="1">#REF!</definedName>
    <definedName name="XRefCopy76Row" hidden="1">#REF!</definedName>
    <definedName name="XRefCopy77" hidden="1">#REF!</definedName>
    <definedName name="XRefCopy77Row" hidden="1">#REF!</definedName>
    <definedName name="XRefCopy78" hidden="1">#REF!</definedName>
    <definedName name="XRefCopy78Row" hidden="1">#REF!</definedName>
    <definedName name="XRefCopy79" hidden="1">#REF!</definedName>
    <definedName name="XRefCopy79Row" hidden="1">#REF!</definedName>
    <definedName name="XRefCopy7Row" hidden="1">#REF!</definedName>
    <definedName name="XRefCopy80Row" localSheetId="9" hidden="1">#REF!</definedName>
    <definedName name="XRefCopy80Row" localSheetId="1" hidden="1">#REF!</definedName>
    <definedName name="XRefCopy80Row" hidden="1">#REF!</definedName>
    <definedName name="XRefCopy81Row" hidden="1">#REF!</definedName>
    <definedName name="XRefCopy82Row" hidden="1">#REF!</definedName>
    <definedName name="XRefCopy83Row" hidden="1">#REF!</definedName>
    <definedName name="XRefCopy84Row" hidden="1">#REF!</definedName>
    <definedName name="XRefCopy85" hidden="1">#REF!</definedName>
    <definedName name="XRefCopy85Row" hidden="1">#REF!</definedName>
    <definedName name="XRefCopy86" hidden="1">#REF!</definedName>
    <definedName name="XRefCopy86Row" hidden="1">#REF!</definedName>
    <definedName name="XRefCopy87" hidden="1">#REF!</definedName>
    <definedName name="XRefCopy87Row" hidden="1">#REF!</definedName>
    <definedName name="XRefCopy88" hidden="1">#REF!</definedName>
    <definedName name="XRefCopy88Row" hidden="1">#REF!</definedName>
    <definedName name="XRefCopy89" hidden="1">#REF!</definedName>
    <definedName name="XRefCopy89Row" hidden="1">#REF!</definedName>
    <definedName name="XRefCopy8Row" hidden="1">#REF!</definedName>
    <definedName name="XRefCopy90" localSheetId="9" hidden="1">#REF!</definedName>
    <definedName name="XRefCopy90" localSheetId="10" hidden="1">#REF!</definedName>
    <definedName name="XRefCopy90" localSheetId="1" hidden="1">#REF!</definedName>
    <definedName name="XRefCopy90" hidden="1">#REF!</definedName>
    <definedName name="XRefCopy90Row" localSheetId="9" hidden="1">#REF!</definedName>
    <definedName name="XRefCopy90Row" localSheetId="1" hidden="1">#REF!</definedName>
    <definedName name="XRefCopy90Row" hidden="1">#REF!</definedName>
    <definedName name="XRefCopy91" hidden="1">#REF!</definedName>
    <definedName name="XRefCopy91Row" hidden="1">#REF!</definedName>
    <definedName name="XRefCopy92" hidden="1">#REF!</definedName>
    <definedName name="XRefCopy92Row" hidden="1">#REF!</definedName>
    <definedName name="XRefCopy93" hidden="1">#REF!</definedName>
    <definedName name="XRefCopy93Row" hidden="1">#REF!</definedName>
    <definedName name="XRefCopy94" hidden="1">#REF!</definedName>
    <definedName name="XRefCopy94Row" hidden="1">#REF!</definedName>
    <definedName name="XRefCopy95" hidden="1">#REF!</definedName>
    <definedName name="XRefCopy95Row" hidden="1">#REF!</definedName>
    <definedName name="XRefCopy96" hidden="1">#REF!</definedName>
    <definedName name="XRefCopy96Row" hidden="1">#REF!</definedName>
    <definedName name="XRefCopy97" hidden="1">#REF!</definedName>
    <definedName name="XRefCopy97Row" hidden="1">#REF!</definedName>
    <definedName name="XRefCopy98" hidden="1">#REF!</definedName>
    <definedName name="XRefCopy98Row" hidden="1">#REF!</definedName>
    <definedName name="XRefCopy99" hidden="1">#REF!</definedName>
    <definedName name="XRefCopy99Row" hidden="1">#REF!</definedName>
    <definedName name="XRefCopy9Row" hidden="1">#REF!</definedName>
    <definedName name="XRefCopyRangeCount" hidden="1">4</definedName>
    <definedName name="XRefPaste1" hidden="1">#REF!</definedName>
    <definedName name="XRefPaste10" hidden="1">#REF!</definedName>
    <definedName name="XRefPaste100" localSheetId="10" hidden="1">#REF!</definedName>
    <definedName name="XRefPaste100" hidden="1">#REF!</definedName>
    <definedName name="XRefPaste100Row" hidden="1">#REF!</definedName>
    <definedName name="XRefPaste101" hidden="1">#REF!</definedName>
    <definedName name="XRefPaste101Row" hidden="1">#REF!</definedName>
    <definedName name="XRefPaste102" hidden="1">#REF!</definedName>
    <definedName name="XRefPaste102Row" hidden="1">#REF!</definedName>
    <definedName name="XRefPaste103" hidden="1">#REF!</definedName>
    <definedName name="XRefPaste103Row" hidden="1">#REF!</definedName>
    <definedName name="XRefPaste104" hidden="1">#REF!</definedName>
    <definedName name="XRefPaste104Row" hidden="1">#REF!</definedName>
    <definedName name="XRefPaste105" hidden="1">#REF!</definedName>
    <definedName name="XRefPaste105Row" hidden="1">#REF!</definedName>
    <definedName name="XRefPaste106" hidden="1">#REF!</definedName>
    <definedName name="XRefPaste106Row" hidden="1">#REF!</definedName>
    <definedName name="XRefPaste107" hidden="1">#REF!</definedName>
    <definedName name="XRefPaste107Row" hidden="1">#REF!</definedName>
    <definedName name="XRefPaste108" hidden="1">#REF!</definedName>
    <definedName name="XRefPaste108Row" hidden="1">#REF!</definedName>
    <definedName name="XRefPaste109" hidden="1">#REF!</definedName>
    <definedName name="XRefPaste109Row" hidden="1">#REF!</definedName>
    <definedName name="XRefPaste10Row" hidden="1">#REF!</definedName>
    <definedName name="XRefPaste11" hidden="1">#REF!</definedName>
    <definedName name="XRefPaste110" hidden="1">#REF!</definedName>
    <definedName name="XRefPaste110Row" hidden="1">#REF!</definedName>
    <definedName name="XRefPaste111" hidden="1">#REF!</definedName>
    <definedName name="XRefPaste111Row" hidden="1">#REF!</definedName>
    <definedName name="XRefPaste112" hidden="1">#REF!</definedName>
    <definedName name="XRefPaste112Row" hidden="1">#REF!</definedName>
    <definedName name="XRefPaste113" hidden="1">#REF!</definedName>
    <definedName name="XRefPaste113Row" hidden="1">#REF!</definedName>
    <definedName name="XRefPaste114" hidden="1">#REF!</definedName>
    <definedName name="XRefPaste114Row" hidden="1">#REF!</definedName>
    <definedName name="XRefPaste115" hidden="1">#REF!</definedName>
    <definedName name="XRefPaste115Row" hidden="1">#REF!</definedName>
    <definedName name="XRefPaste116" hidden="1">#REF!</definedName>
    <definedName name="XRefPaste116Row" hidden="1">#REF!</definedName>
    <definedName name="XRefPaste117" hidden="1">#REF!</definedName>
    <definedName name="XRefPaste117Row" hidden="1">#REF!</definedName>
    <definedName name="XRefPaste118" hidden="1">#REF!</definedName>
    <definedName name="XRefPaste118Row" hidden="1">#REF!</definedName>
    <definedName name="XRefPaste119" hidden="1">#REF!</definedName>
    <definedName name="XRefPaste119Row" hidden="1">#REF!</definedName>
    <definedName name="XRefPaste11Row" hidden="1">#REF!</definedName>
    <definedName name="XRefPaste12" hidden="1">#REF!</definedName>
    <definedName name="XRefPaste120" hidden="1">#REF!</definedName>
    <definedName name="XRefPaste120Row" hidden="1">#REF!</definedName>
    <definedName name="XRefPaste121" hidden="1">#REF!</definedName>
    <definedName name="XRefPaste121Row" hidden="1">#REF!</definedName>
    <definedName name="XRefPaste122" hidden="1">#REF!</definedName>
    <definedName name="XRefPaste122Row" hidden="1">#REF!</definedName>
    <definedName name="XRefPaste123" hidden="1">#REF!</definedName>
    <definedName name="XRefPaste123Row" hidden="1">#REF!</definedName>
    <definedName name="XRefPaste124" hidden="1">#REF!</definedName>
    <definedName name="XRefPaste124Row" hidden="1">#REF!</definedName>
    <definedName name="XRefPaste125" hidden="1">#REF!</definedName>
    <definedName name="XRefPaste125Row" hidden="1">#REF!</definedName>
    <definedName name="XRefPaste126" hidden="1">#REF!</definedName>
    <definedName name="XRefPaste126Row" hidden="1">#REF!</definedName>
    <definedName name="XRefPaste127" hidden="1">#REF!</definedName>
    <definedName name="XRefPaste127Row" hidden="1">#REF!</definedName>
    <definedName name="XRefPaste128" hidden="1">#REF!</definedName>
    <definedName name="XRefPaste128Row" hidden="1">#REF!</definedName>
    <definedName name="XRefPaste129" hidden="1">#REF!</definedName>
    <definedName name="XRefPaste129Row" hidden="1">#REF!</definedName>
    <definedName name="XRefPaste12Row" hidden="1">#REF!</definedName>
    <definedName name="XRefPaste130" hidden="1">#REF!</definedName>
    <definedName name="XRefPaste130Row" hidden="1">#REF!</definedName>
    <definedName name="XRefPaste131" hidden="1">#REF!</definedName>
    <definedName name="XRefPaste131Row" hidden="1">#REF!</definedName>
    <definedName name="XRefPaste132" hidden="1">#REF!</definedName>
    <definedName name="XRefPaste132Row" hidden="1">#REF!</definedName>
    <definedName name="XRefPaste133" hidden="1">#REF!</definedName>
    <definedName name="XRefPaste133Row" hidden="1">#REF!</definedName>
    <definedName name="XRefPaste134" hidden="1">#REF!</definedName>
    <definedName name="XRefPaste134Row" hidden="1">#REF!</definedName>
    <definedName name="XRefPaste135" hidden="1">#REF!</definedName>
    <definedName name="XRefPaste135Row" hidden="1">#REF!</definedName>
    <definedName name="XRefPaste136" hidden="1">#REF!</definedName>
    <definedName name="XRefPaste136Row" hidden="1">#REF!</definedName>
    <definedName name="XRefPaste137" hidden="1">#REF!</definedName>
    <definedName name="XRefPaste137Row" hidden="1">#REF!</definedName>
    <definedName name="XRefPaste138" hidden="1">#REF!</definedName>
    <definedName name="XRefPaste138Row" hidden="1">#REF!</definedName>
    <definedName name="XRefPaste139" hidden="1">#REF!</definedName>
    <definedName name="XRefPaste139Row" hidden="1">#REF!</definedName>
    <definedName name="XRefPaste13Row" hidden="1">#REF!</definedName>
    <definedName name="XRefPaste140" hidden="1">#REF!</definedName>
    <definedName name="XRefPaste140Row" hidden="1">#REF!</definedName>
    <definedName name="XRefPaste141" hidden="1">#REF!</definedName>
    <definedName name="XRefPaste141Row" hidden="1">#REF!</definedName>
    <definedName name="XRefPaste142" hidden="1">#REF!</definedName>
    <definedName name="XRefPaste142Row" hidden="1">#REF!</definedName>
    <definedName name="XRefPaste143" hidden="1">#REF!</definedName>
    <definedName name="XRefPaste143Row" hidden="1">#REF!</definedName>
    <definedName name="XRefPaste144" hidden="1">#REF!</definedName>
    <definedName name="XRefPaste144Row" hidden="1">#REF!</definedName>
    <definedName name="XRefPaste145" hidden="1">#REF!</definedName>
    <definedName name="XRefPaste145Row" hidden="1">#REF!</definedName>
    <definedName name="XRefPaste146" hidden="1">#REF!</definedName>
    <definedName name="XRefPaste146Row" hidden="1">#REF!</definedName>
    <definedName name="XRefPaste147" hidden="1">#REF!</definedName>
    <definedName name="XRefPaste147Row" hidden="1">#REF!</definedName>
    <definedName name="XRefPaste148" hidden="1">#REF!</definedName>
    <definedName name="XRefPaste148Row" hidden="1">#REF!</definedName>
    <definedName name="XRefPaste14Row" hidden="1">#REF!</definedName>
    <definedName name="XRefPaste15" hidden="1">#REF!</definedName>
    <definedName name="XRefPaste15Row" hidden="1">#REF!</definedName>
    <definedName name="XRefPaste16" hidden="1">#REF!</definedName>
    <definedName name="XRefPaste17" hidden="1">#REF!</definedName>
    <definedName name="XRefPaste17Row" hidden="1">#REF!</definedName>
    <definedName name="XRefPaste18" localSheetId="9" hidden="1">#REF!</definedName>
    <definedName name="XRefPaste18" localSheetId="10" hidden="1">#REF!</definedName>
    <definedName name="XRefPaste18" localSheetId="1" hidden="1">#REF!</definedName>
    <definedName name="XRefPaste18" hidden="1">#REF!</definedName>
    <definedName name="XRefPaste18Row" localSheetId="9" hidden="1">#REF!</definedName>
    <definedName name="XRefPaste18Row" localSheetId="1" hidden="1">#REF!</definedName>
    <definedName name="XRefPaste18Row" hidden="1">#REF!</definedName>
    <definedName name="XRefPaste19" hidden="1">#REF!</definedName>
    <definedName name="XRefPaste19Row" hidden="1">#REF!</definedName>
    <definedName name="XRefPaste1Row" hidden="1">#REF!</definedName>
    <definedName name="XRefPaste20" hidden="1">#REF!</definedName>
    <definedName name="XRefPaste21" hidden="1">#REF!</definedName>
    <definedName name="XRefPaste21Row" hidden="1">#REF!</definedName>
    <definedName name="XRefPaste22" hidden="1">#REF!</definedName>
    <definedName name="XRefPaste23" hidden="1">#REF!</definedName>
    <definedName name="XRefPaste24" hidden="1">#REF!</definedName>
    <definedName name="XRefPaste24Row" hidden="1">#REF!</definedName>
    <definedName name="XRefPaste25" hidden="1">#REF!</definedName>
    <definedName name="XRefPaste25Row" hidden="1">#REF!</definedName>
    <definedName name="XRefPaste26" hidden="1">#REF!</definedName>
    <definedName name="XRefPaste26Row" hidden="1">#REF!</definedName>
    <definedName name="XRefPaste27" hidden="1">#REF!</definedName>
    <definedName name="XRefPaste27Row" hidden="1">#REF!</definedName>
    <definedName name="XRefPaste28" hidden="1">#REF!</definedName>
    <definedName name="XRefPaste28Row" hidden="1">#REF!</definedName>
    <definedName name="XRefPaste29" hidden="1">#REF!</definedName>
    <definedName name="XRefPaste29Row" hidden="1">#REF!</definedName>
    <definedName name="XRefPaste2Row" hidden="1">#REF!</definedName>
    <definedName name="XRefPaste30" hidden="1">#REF!</definedName>
    <definedName name="XRefPaste31" hidden="1">#REF!</definedName>
    <definedName name="XRefPaste32" hidden="1">#REF!</definedName>
    <definedName name="XRefPaste32Row" hidden="1">#REF!</definedName>
    <definedName name="XRefPaste33" hidden="1">#REF!</definedName>
    <definedName name="XRefPaste33Row" hidden="1">#REF!</definedName>
    <definedName name="XRefPaste34" hidden="1">#REF!</definedName>
    <definedName name="XRefPaste34Row" hidden="1">#REF!</definedName>
    <definedName name="XRefPaste35" hidden="1">#REF!</definedName>
    <definedName name="XRefPaste35Row" hidden="1">#REF!</definedName>
    <definedName name="XRefPaste36" hidden="1">#REF!</definedName>
    <definedName name="XRefPaste36Row" hidden="1">#REF!</definedName>
    <definedName name="XRefPaste37" hidden="1">#REF!</definedName>
    <definedName name="XRefPaste37Row" hidden="1">#REF!</definedName>
    <definedName name="XRefPaste38" hidden="1">#REF!</definedName>
    <definedName name="XRefPaste38Row" hidden="1">#REF!</definedName>
    <definedName name="XRefPaste39" hidden="1">#REF!</definedName>
    <definedName name="XRefPaste39Row" hidden="1">#REF!</definedName>
    <definedName name="XRefPaste40" hidden="1">#REF!</definedName>
    <definedName name="XRefPaste40Row" hidden="1">#REF!</definedName>
    <definedName name="XRefPaste41" hidden="1">#REF!</definedName>
    <definedName name="XRefPaste41Row" hidden="1">#REF!</definedName>
    <definedName name="XRefPaste42" hidden="1">#REF!</definedName>
    <definedName name="XRefPaste42Row" hidden="1">#REF!</definedName>
    <definedName name="XRefPaste43" hidden="1">#REF!</definedName>
    <definedName name="XRefPaste43Row" hidden="1">#REF!</definedName>
    <definedName name="XRefPaste44" hidden="1">#REF!</definedName>
    <definedName name="XRefPaste44Row" hidden="1">#REF!</definedName>
    <definedName name="XRefPaste45" hidden="1">#REF!</definedName>
    <definedName name="XRefPaste45Row" hidden="1">#REF!</definedName>
    <definedName name="XRefPaste46" hidden="1">#REF!</definedName>
    <definedName name="XRefPaste46Row" hidden="1">#REF!</definedName>
    <definedName name="XRefPaste47" hidden="1">#REF!</definedName>
    <definedName name="XRefPaste47Row" hidden="1">#REF!</definedName>
    <definedName name="XRefPaste48" hidden="1">#REF!</definedName>
    <definedName name="XRefPaste48Row" hidden="1">#REF!</definedName>
    <definedName name="XRefPaste49" hidden="1">#REF!</definedName>
    <definedName name="XRefPaste49Row" hidden="1">#REF!</definedName>
    <definedName name="XRefPaste4Row" hidden="1">#REF!</definedName>
    <definedName name="XRefPaste50" localSheetId="9" hidden="1">#REF!</definedName>
    <definedName name="XRefPaste50" localSheetId="1" hidden="1">#REF!</definedName>
    <definedName name="XRefPaste50" hidden="1">#REF!</definedName>
    <definedName name="XRefPaste50Row" hidden="1">#REF!</definedName>
    <definedName name="XRefPaste51" hidden="1">#REF!</definedName>
    <definedName name="XRefPaste51Row" hidden="1">#REF!</definedName>
    <definedName name="XRefPaste52" hidden="1">#REF!</definedName>
    <definedName name="XRefPaste52Row" hidden="1">#REF!</definedName>
    <definedName name="XRefPaste53" hidden="1">#REF!</definedName>
    <definedName name="XRefPaste53Row" hidden="1">#REF!</definedName>
    <definedName name="XRefPaste54" hidden="1">#REF!</definedName>
    <definedName name="XRefPaste54Row" hidden="1">#REF!</definedName>
    <definedName name="XRefPaste55" hidden="1">#REF!</definedName>
    <definedName name="XRefPaste55Row" hidden="1">#REF!</definedName>
    <definedName name="XRefPaste56" hidden="1">#REF!</definedName>
    <definedName name="XRefPaste56Row" hidden="1">#REF!</definedName>
    <definedName name="XRefPaste57" hidden="1">#REF!</definedName>
    <definedName name="XRefPaste57Row" hidden="1">#REF!</definedName>
    <definedName name="XRefPaste58" hidden="1">#REF!</definedName>
    <definedName name="XRefPaste58Row" hidden="1">#REF!</definedName>
    <definedName name="XRefPaste59" hidden="1">#REF!</definedName>
    <definedName name="XRefPaste59Row" hidden="1">#REF!</definedName>
    <definedName name="XRefPaste5Row" hidden="1">#REF!</definedName>
    <definedName name="XRefPaste60" hidden="1">#REF!</definedName>
    <definedName name="XRefPaste60Row" hidden="1">#REF!</definedName>
    <definedName name="XRefPaste61" hidden="1">#REF!</definedName>
    <definedName name="XRefPaste61Row" hidden="1">#REF!</definedName>
    <definedName name="XRefPaste62" hidden="1">#REF!</definedName>
    <definedName name="XRefPaste62Row" hidden="1">#REF!</definedName>
    <definedName name="XRefPaste63" hidden="1">#REF!</definedName>
    <definedName name="XRefPaste63Row" hidden="1">#REF!</definedName>
    <definedName name="XRefPaste64" hidden="1">#REF!</definedName>
    <definedName name="XRefPaste64Row" hidden="1">#REF!</definedName>
    <definedName name="XRefPaste65" hidden="1">#REF!</definedName>
    <definedName name="XRefPaste65Row" hidden="1">#REF!</definedName>
    <definedName name="XRefPaste66" hidden="1">#REF!</definedName>
    <definedName name="XRefPaste66Row" hidden="1">#REF!</definedName>
    <definedName name="XRefPaste67" hidden="1">#REF!</definedName>
    <definedName name="XRefPaste67Row" hidden="1">#REF!</definedName>
    <definedName name="XRefPaste68" hidden="1">#REF!</definedName>
    <definedName name="XRefPaste68Row" hidden="1">#REF!</definedName>
    <definedName name="XRefPaste69" hidden="1">#REF!</definedName>
    <definedName name="XRefPaste69Row" hidden="1">#REF!</definedName>
    <definedName name="XRefPaste6Row" hidden="1">#REF!</definedName>
    <definedName name="XRefPaste7" hidden="1">#REF!</definedName>
    <definedName name="XRefPaste70" hidden="1">#REF!</definedName>
    <definedName name="XRefPaste70Row" hidden="1">#REF!</definedName>
    <definedName name="XRefPaste71" hidden="1">#REF!</definedName>
    <definedName name="XRefPaste71Row" hidden="1">#REF!</definedName>
    <definedName name="XRefPaste72" hidden="1">#REF!</definedName>
    <definedName name="XRefPaste72Row" hidden="1">#REF!</definedName>
    <definedName name="XRefPaste73" hidden="1">#REF!</definedName>
    <definedName name="XRefPaste73Row" hidden="1">#REF!</definedName>
    <definedName name="XRefPaste74" hidden="1">#REF!</definedName>
    <definedName name="XRefPaste74Row" hidden="1">#REF!</definedName>
    <definedName name="XRefPaste75" hidden="1">#REF!</definedName>
    <definedName name="XRefPaste75Row" hidden="1">#REF!</definedName>
    <definedName name="XRefPaste76" hidden="1">#REF!</definedName>
    <definedName name="XRefPaste76Row" hidden="1">#REF!</definedName>
    <definedName name="XRefPaste77" hidden="1">#REF!</definedName>
    <definedName name="XRefPaste77Row" hidden="1">#REF!</definedName>
    <definedName name="XRefPaste78" hidden="1">#REF!</definedName>
    <definedName name="XRefPaste78Row" hidden="1">#REF!</definedName>
    <definedName name="XRefPaste79" hidden="1">#REF!</definedName>
    <definedName name="XRefPaste79Row" hidden="1">#REF!</definedName>
    <definedName name="XRefPaste7Row" hidden="1">#REF!</definedName>
    <definedName name="XRefPaste8" hidden="1">#REF!</definedName>
    <definedName name="XRefPaste80" hidden="1">#REF!</definedName>
    <definedName name="XRefPaste80Row" hidden="1">#REF!</definedName>
    <definedName name="XRefPaste81" hidden="1">#REF!</definedName>
    <definedName name="XRefPaste81Row" hidden="1">#REF!</definedName>
    <definedName name="XRefPaste82" hidden="1">#REF!</definedName>
    <definedName name="XRefPaste82Row" hidden="1">#REF!</definedName>
    <definedName name="XRefPaste83" hidden="1">#REF!</definedName>
    <definedName name="XRefPaste83Row" hidden="1">#REF!</definedName>
    <definedName name="XRefPaste84" hidden="1">#REF!</definedName>
    <definedName name="XRefPaste84Row" hidden="1">#REF!</definedName>
    <definedName name="XRefPaste85" hidden="1">#REF!</definedName>
    <definedName name="XRefPaste85Row" hidden="1">#REF!</definedName>
    <definedName name="XRefPaste86" hidden="1">#REF!</definedName>
    <definedName name="XRefPaste86Row" hidden="1">#REF!</definedName>
    <definedName name="XRefPaste87" hidden="1">#REF!</definedName>
    <definedName name="XRefPaste87Row" hidden="1">#REF!</definedName>
    <definedName name="XRefPaste88" hidden="1">#REF!</definedName>
    <definedName name="XRefPaste88Row" hidden="1">#REF!</definedName>
    <definedName name="XRefPaste89" hidden="1">#REF!</definedName>
    <definedName name="XRefPaste89Row" hidden="1">#REF!</definedName>
    <definedName name="XRefPaste8Row" hidden="1">#REF!</definedName>
    <definedName name="XRefPaste9" hidden="1">#REF!</definedName>
    <definedName name="XRefPaste90" hidden="1">#REF!</definedName>
    <definedName name="XRefPaste90Row" hidden="1">#REF!</definedName>
    <definedName name="XRefPaste91" hidden="1">#REF!</definedName>
    <definedName name="XRefPaste91Row" hidden="1">#REF!</definedName>
    <definedName name="XRefPaste92" hidden="1">#REF!</definedName>
    <definedName name="XRefPaste92Row" hidden="1">#REF!</definedName>
    <definedName name="XRefPaste93" hidden="1">#REF!</definedName>
    <definedName name="XRefPaste93Row" hidden="1">#REF!</definedName>
    <definedName name="XRefPaste94" hidden="1">#REF!</definedName>
    <definedName name="XRefPaste94Row" hidden="1">#REF!</definedName>
    <definedName name="XRefPaste95" hidden="1">#REF!</definedName>
    <definedName name="XRefPaste95Row" hidden="1">#REF!</definedName>
    <definedName name="XRefPaste96" hidden="1">#REF!</definedName>
    <definedName name="XRefPaste96Row" hidden="1">#REF!</definedName>
    <definedName name="XRefPaste97" hidden="1">#REF!</definedName>
    <definedName name="XRefPaste97Row" hidden="1">#REF!</definedName>
    <definedName name="XRefPaste98" hidden="1">#REF!</definedName>
    <definedName name="XRefPaste98Row" hidden="1">#REF!</definedName>
    <definedName name="XRefPaste99" hidden="1">#REF!</definedName>
    <definedName name="XRefPaste99Row" hidden="1">#REF!</definedName>
    <definedName name="XRefPaste9Row" hidden="1">#REF!</definedName>
    <definedName name="XRefPasteRangeCount" hidden="1">1</definedName>
    <definedName name="xx">#REF!</definedName>
    <definedName name="Z_02CCA346_F1A1_4DBD_A4FB_200E7C7010D8_.wvu.FilterData" localSheetId="9" hidden="1">'AF 032021'!$A$1:$G$107</definedName>
    <definedName name="Z_02CCA346_F1A1_4DBD_A4FB_200E7C7010D8_.wvu.FilterData" localSheetId="2" hidden="1">Clasificaciones!$A$4:$R$879</definedName>
    <definedName name="Z_02CCA346_F1A1_4DBD_A4FB_200E7C7010D8_.wvu.FilterData" localSheetId="10" hidden="1">Consolidado!$B$4:$I$455</definedName>
    <definedName name="Z_02CCA346_F1A1_4DBD_A4FB_200E7C7010D8_.wvu.FilterData" localSheetId="6" hidden="1">'Nota 5'!$A$90:$N$190</definedName>
    <definedName name="Z_02CCA346_F1A1_4DBD_A4FB_200E7C7010D8_.wvu.PrintArea" localSheetId="3" hidden="1">'Balance General'!$B$1:$L$74</definedName>
    <definedName name="Z_02CCA346_F1A1_4DBD_A4FB_200E7C7010D8_.wvu.PrintArea" localSheetId="4" hidden="1">'Estado de Resultados'!$B$1:$G$97</definedName>
    <definedName name="Z_02CCA346_F1A1_4DBD_A4FB_200E7C7010D8_.wvu.PrintArea" localSheetId="5" hidden="1">'Nota 1 a Nota 4'!$A$1:$L$77</definedName>
    <definedName name="Z_02CCA346_F1A1_4DBD_A4FB_200E7C7010D8_.wvu.PrintArea" localSheetId="6" hidden="1">'Nota 5'!$A$2:$I$656</definedName>
    <definedName name="Z_02CCA346_F1A1_4DBD_A4FB_200E7C7010D8_.wvu.PrintArea" localSheetId="7" hidden="1">'Nota 6 a Nota 12'!$A$1:$I$41</definedName>
    <definedName name="Z_27E4622F_9641_4126_93A6_B5006ED6A830_.wvu.FilterData" localSheetId="6" hidden="1">'Nota 5'!$A$90:$N$190</definedName>
    <definedName name="Z_5FCC9217_B3E9_4B91_A943_5F21728EBEE9_.wvu.FilterData" localSheetId="2" hidden="1">Clasificaciones!$A$4:$J$879</definedName>
    <definedName name="Z_5FCC9217_B3E9_4B91_A943_5F21728EBEE9_.wvu.PrintArea" localSheetId="3" hidden="1">'Balance General'!$B$1:$L$74</definedName>
    <definedName name="Z_5FCC9217_B3E9_4B91_A943_5F21728EBEE9_.wvu.PrintArea" localSheetId="4" hidden="1">'Estado de Resultados'!$B$1:$G$97</definedName>
    <definedName name="Z_5FCC9217_B3E9_4B91_A943_5F21728EBEE9_.wvu.PrintArea" localSheetId="5" hidden="1">'Nota 1 a Nota 4'!$A$1:$L$77</definedName>
    <definedName name="Z_5FCC9217_B3E9_4B91_A943_5F21728EBEE9_.wvu.PrintArea" localSheetId="6" hidden="1">'Nota 5'!$A$2:$I$656</definedName>
    <definedName name="Z_5FCC9217_B3E9_4B91_A943_5F21728EBEE9_.wvu.PrintArea" localSheetId="7" hidden="1">'Nota 6 a Nota 12'!$A$1:$I$41</definedName>
    <definedName name="Z_7015FC6D_0680_4B00_AA0E_B83DA1D0B666_.wvu.FilterData" localSheetId="2" hidden="1">Clasificaciones!$A$4:$J$879</definedName>
    <definedName name="Z_7015FC6D_0680_4B00_AA0E_B83DA1D0B666_.wvu.PrintArea" localSheetId="3" hidden="1">'Balance General'!$B$1:$L$74</definedName>
    <definedName name="Z_7015FC6D_0680_4B00_AA0E_B83DA1D0B666_.wvu.PrintArea" localSheetId="4" hidden="1">'Estado de Resultados'!$B$1:$G$97</definedName>
    <definedName name="Z_7015FC6D_0680_4B00_AA0E_B83DA1D0B666_.wvu.PrintArea" localSheetId="5" hidden="1">'Nota 1 a Nota 4'!$A$1:$L$77</definedName>
    <definedName name="Z_7015FC6D_0680_4B00_AA0E_B83DA1D0B666_.wvu.PrintArea" localSheetId="6" hidden="1">'Nota 5'!$A$2:$I$656</definedName>
    <definedName name="Z_7015FC6D_0680_4B00_AA0E_B83DA1D0B666_.wvu.PrintArea" localSheetId="7" hidden="1">'Nota 6 a Nota 12'!$A$1:$I$41</definedName>
    <definedName name="Z_970CBB53_F4B3_462F_AEFE_2BC403F5F0AD_.wvu.PrintArea" localSheetId="5" hidden="1">'Nota 1 a Nota 4'!$A$1:$L$77</definedName>
    <definedName name="Z_970CBB53_F4B3_462F_AEFE_2BC403F5F0AD_.wvu.PrintArea" localSheetId="6" hidden="1">'Nota 5'!$A$2:$I$656</definedName>
    <definedName name="Z_970CBB53_F4B3_462F_AEFE_2BC403F5F0AD_.wvu.PrintArea" localSheetId="7" hidden="1">'Nota 6 a Nota 12'!$A$1:$I$41</definedName>
    <definedName name="Z_B9F63820_5C32_455A_BC9D_0BE84D6B0867_.wvu.FilterData" localSheetId="2" hidden="1">Clasificaciones!$A$4:$J$879</definedName>
    <definedName name="Z_B9F63820_5C32_455A_BC9D_0BE84D6B0867_.wvu.PrintArea" localSheetId="3" hidden="1">'Balance General'!$B$1:$L$74</definedName>
    <definedName name="Z_B9F63820_5C32_455A_BC9D_0BE84D6B0867_.wvu.PrintArea" localSheetId="4" hidden="1">'Estado de Resultados'!$B$1:$G$97</definedName>
    <definedName name="Z_C68522AB_DB67_4EA1_9492_0E7BAD41A298_.wvu.FilterData" localSheetId="6" hidden="1">'Nota 5'!$A$90:$N$190</definedName>
    <definedName name="Z_EF69D6EE_DB7C_41BA_9D3E_A1095271DBA4_.wvu.FilterData" localSheetId="10" hidden="1">Consolidado!$B$2:$H$454</definedName>
    <definedName name="Z_F3648BCD_1CED_4BBB_AE63_37BDB925883F_.wvu.FilterData" localSheetId="9" hidden="1">'AF 032021'!$A$1:$G$107</definedName>
    <definedName name="Z_F3648BCD_1CED_4BBB_AE63_37BDB925883F_.wvu.FilterData" localSheetId="2" hidden="1">Clasificaciones!$A$4:$J$879</definedName>
    <definedName name="Z_F3648BCD_1CED_4BBB_AE63_37BDB925883F_.wvu.FilterData" localSheetId="10" hidden="1">Consolidado!$B$4:$I$455</definedName>
    <definedName name="Z_F3648BCD_1CED_4BBB_AE63_37BDB925883F_.wvu.FilterData" localSheetId="6" hidden="1">'Nota 5'!$A$90:$N$190</definedName>
    <definedName name="Z_F3648BCD_1CED_4BBB_AE63_37BDB925883F_.wvu.PrintArea" localSheetId="3" hidden="1">'Balance General'!$B$1:$L$74</definedName>
    <definedName name="Z_F3648BCD_1CED_4BBB_AE63_37BDB925883F_.wvu.PrintArea" localSheetId="4" hidden="1">'Estado de Resultados'!$B$1:$G$97</definedName>
    <definedName name="Z_F3648BCD_1CED_4BBB_AE63_37BDB925883F_.wvu.PrintArea" localSheetId="5" hidden="1">'Nota 1 a Nota 4'!$A$1:$L$77</definedName>
    <definedName name="Z_F3648BCD_1CED_4BBB_AE63_37BDB925883F_.wvu.PrintArea" localSheetId="6" hidden="1">'Nota 5'!$A$2:$I$656</definedName>
    <definedName name="Z_F3648BCD_1CED_4BBB_AE63_37BDB925883F_.wvu.PrintArea" localSheetId="7" hidden="1">'Nota 6 a Nota 12'!$A$1:$I$41</definedName>
    <definedName name="zdfd" localSheetId="1" hidden="1">#REF!</definedName>
    <definedName name="zdfd" localSheetId="5" hidden="1">#REF!</definedName>
    <definedName name="zdfd" localSheetId="6" hidden="1">#REF!</definedName>
    <definedName name="zdfd" localSheetId="7" hidden="1">#REF!</definedName>
    <definedName name="zdfd" hidden="1">#REF!</definedName>
  </definedNames>
  <calcPr calcId="191029"/>
  <customWorkbookViews>
    <customWorkbookView name="Shirley Vichini - Vista personalizada" guid="{5FCC9217-B3E9-4B91-A943-5F21728EBEE9}" mergeInterval="0" personalView="1" maximized="1" xWindow="-9" yWindow="-9" windowWidth="1938" windowHeight="1048" tabRatio="954" activeSheetId="7"/>
    <customWorkbookView name="Alejandro Otazú - Vista personalizada" guid="{7015FC6D-0680-4B00-AA0E-B83DA1D0B666}" mergeInterval="0" personalView="1" maximized="1" xWindow="-9" yWindow="-9" windowWidth="1938" windowHeight="1048" tabRatio="954" activeSheetId="7"/>
    <customWorkbookView name="Yohana Benitez - Vista personalizada" guid="{B9F63820-5C32-455A-BC9D-0BE84D6B0867}" mergeInterval="0" personalView="1" maximized="1" xWindow="-8" yWindow="-8" windowWidth="1382" windowHeight="744" tabRatio="954" activeSheetId="9"/>
    <customWorkbookView name="Sergio Gonzalez - Vista personalizada" guid="{02CCA346-F1A1-4DBD-A4FB-200E7C7010D8}" mergeInterval="0" personalView="1" maximized="1" xWindow="-8" yWindow="-8" windowWidth="1382" windowHeight="744" tabRatio="975" activeSheetId="7"/>
    <customWorkbookView name="Dahiana Sanchez - Vista personalizada" guid="{F3648BCD-1CED-4BBB-AE63-37BDB925883F}" mergeInterval="0" personalView="1" maximized="1" xWindow="-9" yWindow="-9" windowWidth="1938" windowHeight="1048" tabRatio="95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8" i="11" l="1"/>
  <c r="I68" i="11" s="1"/>
  <c r="H74" i="11"/>
  <c r="I74" i="11" s="1"/>
  <c r="H76" i="11"/>
  <c r="H75" i="11"/>
  <c r="G75" i="11"/>
  <c r="G74" i="11"/>
  <c r="G68" i="11"/>
  <c r="I6" i="12"/>
  <c r="I7" i="12"/>
  <c r="I8" i="12"/>
  <c r="I9" i="12"/>
  <c r="I10" i="12"/>
  <c r="D11" i="12"/>
  <c r="E11" i="12"/>
  <c r="I11" i="12"/>
  <c r="D12" i="12"/>
  <c r="E12" i="12"/>
  <c r="I12" i="12"/>
  <c r="D13" i="12"/>
  <c r="E13" i="12"/>
  <c r="I13" i="12"/>
  <c r="D14" i="12"/>
  <c r="E14" i="12"/>
  <c r="I14" i="12"/>
  <c r="D15" i="12"/>
  <c r="E15" i="12"/>
  <c r="I15" i="12"/>
  <c r="D16" i="12"/>
  <c r="E16" i="12"/>
  <c r="I16" i="12"/>
  <c r="D17" i="12"/>
  <c r="E17" i="12"/>
  <c r="I17" i="12"/>
  <c r="D18" i="12"/>
  <c r="E18" i="12"/>
  <c r="I18" i="12"/>
  <c r="D19" i="12"/>
  <c r="E19" i="12"/>
  <c r="I19" i="12"/>
  <c r="D20" i="12"/>
  <c r="E20" i="12"/>
  <c r="I20" i="12"/>
  <c r="D21" i="12"/>
  <c r="E21" i="12"/>
  <c r="I21" i="12"/>
  <c r="D22" i="12"/>
  <c r="H22" i="12" s="1"/>
  <c r="I22" i="12"/>
  <c r="D23" i="12"/>
  <c r="H23" i="12" s="1"/>
  <c r="I23" i="12"/>
  <c r="D24" i="12"/>
  <c r="H24" i="12" s="1"/>
  <c r="I24" i="12"/>
  <c r="D25" i="12"/>
  <c r="H25" i="12" s="1"/>
  <c r="I25" i="12"/>
  <c r="D26" i="12"/>
  <c r="E26" i="12"/>
  <c r="I26" i="12"/>
  <c r="I27" i="12"/>
  <c r="D28" i="12"/>
  <c r="E28" i="12"/>
  <c r="I28" i="12"/>
  <c r="D29" i="12"/>
  <c r="E29" i="12"/>
  <c r="I29" i="12"/>
  <c r="D30" i="12"/>
  <c r="E30" i="12"/>
  <c r="I30" i="12"/>
  <c r="D31" i="12"/>
  <c r="E31" i="12"/>
  <c r="I31" i="12"/>
  <c r="D32" i="12"/>
  <c r="E32" i="12"/>
  <c r="I32" i="12"/>
  <c r="D33" i="12"/>
  <c r="E33" i="12"/>
  <c r="I33" i="12"/>
  <c r="D34" i="12"/>
  <c r="E34" i="12"/>
  <c r="I34" i="12"/>
  <c r="D35" i="12"/>
  <c r="E35" i="12"/>
  <c r="I35" i="12"/>
  <c r="D36" i="12"/>
  <c r="E36" i="12"/>
  <c r="I36" i="12"/>
  <c r="D37" i="12"/>
  <c r="E37" i="12"/>
  <c r="I37" i="12"/>
  <c r="D38" i="12"/>
  <c r="E38" i="12"/>
  <c r="I38" i="12"/>
  <c r="D39" i="12"/>
  <c r="E39" i="12"/>
  <c r="I39" i="12"/>
  <c r="D40" i="12"/>
  <c r="E40" i="12"/>
  <c r="I40" i="12"/>
  <c r="D41" i="12"/>
  <c r="E41" i="12"/>
  <c r="I41" i="12"/>
  <c r="D42" i="12"/>
  <c r="E42" i="12"/>
  <c r="I42" i="12"/>
  <c r="I43" i="12"/>
  <c r="I44" i="12"/>
  <c r="I45" i="12"/>
  <c r="I46" i="12"/>
  <c r="I47" i="12"/>
  <c r="D48" i="12"/>
  <c r="E48" i="12"/>
  <c r="E47" i="12" s="1"/>
  <c r="E46" i="12" s="1"/>
  <c r="I48" i="12"/>
  <c r="I49" i="12"/>
  <c r="I50" i="12"/>
  <c r="D51" i="12"/>
  <c r="E51" i="12"/>
  <c r="E50" i="12" s="1"/>
  <c r="I51" i="12"/>
  <c r="I52" i="12"/>
  <c r="D53" i="12"/>
  <c r="E53" i="12"/>
  <c r="E52" i="12" s="1"/>
  <c r="I53" i="12"/>
  <c r="D54" i="12"/>
  <c r="E54" i="12"/>
  <c r="I54" i="12"/>
  <c r="I55" i="12"/>
  <c r="D56" i="12"/>
  <c r="E56" i="12"/>
  <c r="I56" i="12"/>
  <c r="D57" i="12"/>
  <c r="E57" i="12"/>
  <c r="I57" i="12"/>
  <c r="I58" i="12"/>
  <c r="I59" i="12"/>
  <c r="D60" i="12"/>
  <c r="D59" i="12" s="1"/>
  <c r="E60" i="12"/>
  <c r="E59" i="12" s="1"/>
  <c r="I60" i="12"/>
  <c r="I61" i="12"/>
  <c r="D62" i="12"/>
  <c r="E62" i="12"/>
  <c r="E61" i="12" s="1"/>
  <c r="I62" i="12"/>
  <c r="I63" i="12"/>
  <c r="I64" i="12"/>
  <c r="D65" i="12"/>
  <c r="E65" i="12"/>
  <c r="E64" i="12" s="1"/>
  <c r="E63" i="12" s="1"/>
  <c r="I65" i="12"/>
  <c r="D66" i="12"/>
  <c r="H66" i="12" s="1"/>
  <c r="E66" i="12"/>
  <c r="I66" i="12"/>
  <c r="I67" i="12"/>
  <c r="I68" i="12"/>
  <c r="D69" i="12"/>
  <c r="E69" i="12"/>
  <c r="I69" i="12"/>
  <c r="D70" i="12"/>
  <c r="H70" i="12" s="1"/>
  <c r="E70" i="12"/>
  <c r="I70" i="12"/>
  <c r="D71" i="12"/>
  <c r="E71" i="12"/>
  <c r="I71" i="12"/>
  <c r="D72" i="12"/>
  <c r="E72" i="12"/>
  <c r="I72" i="12"/>
  <c r="D73" i="12"/>
  <c r="H73" i="12" s="1"/>
  <c r="E73" i="12"/>
  <c r="I73" i="12"/>
  <c r="D74" i="12"/>
  <c r="E74" i="12"/>
  <c r="I74" i="12"/>
  <c r="D75" i="12"/>
  <c r="E75" i="12"/>
  <c r="I75" i="12"/>
  <c r="D76" i="12"/>
  <c r="E76" i="12"/>
  <c r="I76" i="12"/>
  <c r="D77" i="12"/>
  <c r="E77" i="12"/>
  <c r="I77" i="12"/>
  <c r="D78" i="12"/>
  <c r="H78" i="12" s="1"/>
  <c r="E78" i="12"/>
  <c r="I78" i="12"/>
  <c r="I79" i="12"/>
  <c r="D80" i="12"/>
  <c r="E80" i="12"/>
  <c r="I80" i="12"/>
  <c r="D81" i="12"/>
  <c r="E81" i="12"/>
  <c r="I81" i="12"/>
  <c r="D82" i="12"/>
  <c r="E82" i="12"/>
  <c r="I82" i="12"/>
  <c r="D83" i="12"/>
  <c r="E83" i="12"/>
  <c r="I83" i="12"/>
  <c r="D84" i="12"/>
  <c r="H84" i="12" s="1"/>
  <c r="E84" i="12"/>
  <c r="I84" i="12"/>
  <c r="D85" i="12"/>
  <c r="E85" i="12"/>
  <c r="I85" i="12"/>
  <c r="D86" i="12"/>
  <c r="E86" i="12"/>
  <c r="I86" i="12"/>
  <c r="D87" i="12"/>
  <c r="E87" i="12"/>
  <c r="I87" i="12"/>
  <c r="D88" i="12"/>
  <c r="E88" i="12"/>
  <c r="I88" i="12"/>
  <c r="D89" i="12"/>
  <c r="E89" i="12"/>
  <c r="I89" i="12"/>
  <c r="I90" i="12"/>
  <c r="I91" i="12"/>
  <c r="I92" i="12"/>
  <c r="D93" i="12"/>
  <c r="E93" i="12"/>
  <c r="I93" i="12"/>
  <c r="D94" i="12"/>
  <c r="H94" i="12" s="1"/>
  <c r="E94" i="12"/>
  <c r="I94" i="12"/>
  <c r="D95" i="12"/>
  <c r="E95" i="12"/>
  <c r="I95" i="12"/>
  <c r="I96" i="12"/>
  <c r="I97" i="12"/>
  <c r="I98" i="12"/>
  <c r="D99" i="12"/>
  <c r="H99" i="12" s="1"/>
  <c r="E99" i="12"/>
  <c r="I99" i="12"/>
  <c r="D100" i="12"/>
  <c r="E100" i="12"/>
  <c r="E98" i="12" s="1"/>
  <c r="I100" i="12"/>
  <c r="I101" i="12"/>
  <c r="D102" i="12"/>
  <c r="E102" i="12"/>
  <c r="I102" i="12"/>
  <c r="D103" i="12"/>
  <c r="E103" i="12"/>
  <c r="I103" i="12"/>
  <c r="I104" i="12"/>
  <c r="I105" i="12"/>
  <c r="D106" i="12"/>
  <c r="H106" i="12" s="1"/>
  <c r="E106" i="12"/>
  <c r="I106" i="12"/>
  <c r="D107" i="12"/>
  <c r="E107" i="12"/>
  <c r="E105" i="12" s="1"/>
  <c r="I107" i="12"/>
  <c r="I108" i="12"/>
  <c r="D109" i="12"/>
  <c r="E109" i="12"/>
  <c r="I109" i="12"/>
  <c r="D110" i="12"/>
  <c r="E110" i="12"/>
  <c r="I110" i="12"/>
  <c r="I111" i="12"/>
  <c r="I112" i="12"/>
  <c r="D113" i="12"/>
  <c r="E113" i="12"/>
  <c r="I113" i="12"/>
  <c r="D114" i="12"/>
  <c r="G114" i="12" s="1"/>
  <c r="E114" i="12"/>
  <c r="I114" i="12"/>
  <c r="D115" i="12"/>
  <c r="E115" i="12"/>
  <c r="I115" i="12"/>
  <c r="I116" i="12"/>
  <c r="D117" i="12"/>
  <c r="E117" i="12"/>
  <c r="I117" i="12"/>
  <c r="D118" i="12"/>
  <c r="E118" i="12"/>
  <c r="I118" i="12"/>
  <c r="D119" i="12"/>
  <c r="E119" i="12"/>
  <c r="I119" i="12"/>
  <c r="D120" i="12"/>
  <c r="E120" i="12"/>
  <c r="I120" i="12"/>
  <c r="D121" i="12"/>
  <c r="E121" i="12"/>
  <c r="I121" i="12"/>
  <c r="I122" i="12"/>
  <c r="I123" i="12"/>
  <c r="D124" i="12"/>
  <c r="E124" i="12"/>
  <c r="I124" i="12"/>
  <c r="D125" i="12"/>
  <c r="E125" i="12"/>
  <c r="I125" i="12"/>
  <c r="I126" i="12"/>
  <c r="D127" i="12"/>
  <c r="E127" i="12"/>
  <c r="E126" i="12" s="1"/>
  <c r="I127" i="12"/>
  <c r="I128" i="12"/>
  <c r="I129" i="12"/>
  <c r="D130" i="12"/>
  <c r="E130" i="12"/>
  <c r="I130" i="12"/>
  <c r="D131" i="12"/>
  <c r="E131" i="12"/>
  <c r="I131" i="12"/>
  <c r="D132" i="12"/>
  <c r="E132" i="12"/>
  <c r="I132" i="12"/>
  <c r="D133" i="12"/>
  <c r="E133" i="12"/>
  <c r="I133" i="12"/>
  <c r="I134" i="12"/>
  <c r="D135" i="12"/>
  <c r="D134" i="12" s="1"/>
  <c r="E135" i="12"/>
  <c r="I135" i="12"/>
  <c r="D136" i="12"/>
  <c r="E136" i="12"/>
  <c r="I136" i="12"/>
  <c r="I137" i="12"/>
  <c r="I138" i="12"/>
  <c r="I139" i="12"/>
  <c r="I140" i="12"/>
  <c r="D141" i="12"/>
  <c r="I141" i="12"/>
  <c r="E142" i="12"/>
  <c r="E141" i="12" s="1"/>
  <c r="I142" i="12"/>
  <c r="H143" i="12"/>
  <c r="I143" i="12"/>
  <c r="I144" i="12"/>
  <c r="D145" i="12"/>
  <c r="G145" i="12" s="1"/>
  <c r="E145" i="12"/>
  <c r="E144" i="12" s="1"/>
  <c r="I145" i="12"/>
  <c r="I146" i="12"/>
  <c r="D147" i="12"/>
  <c r="E147" i="12"/>
  <c r="E146" i="12" s="1"/>
  <c r="I147" i="12"/>
  <c r="I148" i="12"/>
  <c r="I149" i="12"/>
  <c r="D150" i="12"/>
  <c r="E150" i="12"/>
  <c r="I150" i="12"/>
  <c r="D151" i="12"/>
  <c r="E151" i="12"/>
  <c r="I151" i="12"/>
  <c r="D152" i="12"/>
  <c r="E152" i="12"/>
  <c r="I152" i="12"/>
  <c r="D153" i="12"/>
  <c r="E153" i="12"/>
  <c r="I153" i="12"/>
  <c r="D154" i="12"/>
  <c r="I154" i="12"/>
  <c r="D155" i="12"/>
  <c r="E155" i="12"/>
  <c r="I155" i="12"/>
  <c r="D156" i="12"/>
  <c r="E156" i="12"/>
  <c r="I156" i="12"/>
  <c r="I157" i="12"/>
  <c r="I158" i="12"/>
  <c r="D159" i="12"/>
  <c r="D158" i="12" s="1"/>
  <c r="E159" i="12"/>
  <c r="E158" i="12" s="1"/>
  <c r="I159" i="12"/>
  <c r="D160" i="12"/>
  <c r="E160" i="12"/>
  <c r="I160" i="12"/>
  <c r="D161" i="12"/>
  <c r="E161" i="12"/>
  <c r="I161" i="12"/>
  <c r="I162" i="12"/>
  <c r="D163" i="12"/>
  <c r="E163" i="12"/>
  <c r="E162" i="12" s="1"/>
  <c r="I163" i="12"/>
  <c r="D164" i="12"/>
  <c r="E164" i="12"/>
  <c r="I164" i="12"/>
  <c r="I165" i="12"/>
  <c r="D166" i="12"/>
  <c r="E166" i="12"/>
  <c r="I166" i="12"/>
  <c r="D167" i="12"/>
  <c r="E167" i="12"/>
  <c r="I167" i="12"/>
  <c r="D168" i="12"/>
  <c r="E168" i="12"/>
  <c r="I168" i="12"/>
  <c r="D169" i="12"/>
  <c r="E169" i="12"/>
  <c r="I169" i="12"/>
  <c r="I170" i="12"/>
  <c r="D171" i="12"/>
  <c r="E171" i="12"/>
  <c r="E170" i="12" s="1"/>
  <c r="I171" i="12"/>
  <c r="I172" i="12"/>
  <c r="I173" i="12"/>
  <c r="I174" i="12"/>
  <c r="I175" i="12"/>
  <c r="I176" i="12"/>
  <c r="D177" i="12"/>
  <c r="E177" i="12"/>
  <c r="I177" i="12"/>
  <c r="D178" i="12"/>
  <c r="E178" i="12"/>
  <c r="I178" i="12"/>
  <c r="D179" i="12"/>
  <c r="E179" i="12"/>
  <c r="I179" i="12"/>
  <c r="D180" i="12"/>
  <c r="E180" i="12"/>
  <c r="I180" i="12"/>
  <c r="I181" i="12"/>
  <c r="D182" i="12"/>
  <c r="E182" i="12"/>
  <c r="I182" i="12"/>
  <c r="D183" i="12"/>
  <c r="E183" i="12"/>
  <c r="I183" i="12"/>
  <c r="I184" i="12"/>
  <c r="D185" i="12"/>
  <c r="E185" i="12"/>
  <c r="I185" i="12"/>
  <c r="I186" i="12"/>
  <c r="D187" i="12"/>
  <c r="E187" i="12"/>
  <c r="I187" i="12"/>
  <c r="D188" i="12"/>
  <c r="E188" i="12"/>
  <c r="I188" i="12"/>
  <c r="D189" i="12"/>
  <c r="E189" i="12"/>
  <c r="I189" i="12"/>
  <c r="D190" i="12"/>
  <c r="E190" i="12"/>
  <c r="F190" i="12" s="1"/>
  <c r="D191" i="12"/>
  <c r="E191" i="12"/>
  <c r="I191" i="12"/>
  <c r="D192" i="12"/>
  <c r="E192" i="12"/>
  <c r="F192" i="12" s="1"/>
  <c r="D193" i="12"/>
  <c r="E193" i="12"/>
  <c r="F193" i="12" s="1"/>
  <c r="I193" i="12"/>
  <c r="I195" i="12"/>
  <c r="E196" i="12"/>
  <c r="I196" i="12"/>
  <c r="E197" i="12"/>
  <c r="I197" i="12"/>
  <c r="D198" i="12"/>
  <c r="D197" i="12" s="1"/>
  <c r="E198" i="12"/>
  <c r="I198" i="12"/>
  <c r="E199" i="12"/>
  <c r="I199" i="12"/>
  <c r="D200" i="12"/>
  <c r="E200" i="12"/>
  <c r="I200" i="12"/>
  <c r="I201" i="12"/>
  <c r="I202" i="12"/>
  <c r="D203" i="12"/>
  <c r="E203" i="12"/>
  <c r="E202" i="12" s="1"/>
  <c r="I203" i="12"/>
  <c r="D204" i="12"/>
  <c r="E204" i="12"/>
  <c r="I204" i="12"/>
  <c r="D205" i="12"/>
  <c r="E205" i="12"/>
  <c r="I205" i="12"/>
  <c r="I206" i="12"/>
  <c r="D207" i="12"/>
  <c r="E207" i="12"/>
  <c r="E206" i="12" s="1"/>
  <c r="I207" i="12"/>
  <c r="D208" i="12"/>
  <c r="E208" i="12"/>
  <c r="I208" i="12"/>
  <c r="D209" i="12"/>
  <c r="E209" i="12"/>
  <c r="I209" i="12"/>
  <c r="I210" i="12"/>
  <c r="D211" i="12"/>
  <c r="E211" i="12"/>
  <c r="I211" i="12"/>
  <c r="D212" i="12"/>
  <c r="E212" i="12"/>
  <c r="I212" i="12"/>
  <c r="D213" i="12"/>
  <c r="E213" i="12"/>
  <c r="I213" i="12"/>
  <c r="I214" i="12"/>
  <c r="I215" i="12"/>
  <c r="D216" i="12"/>
  <c r="E216" i="12"/>
  <c r="I216" i="12"/>
  <c r="D217" i="12"/>
  <c r="E217" i="12"/>
  <c r="I217" i="12"/>
  <c r="D218" i="12"/>
  <c r="E218" i="12"/>
  <c r="I218" i="12"/>
  <c r="E219" i="12"/>
  <c r="H219" i="12" s="1"/>
  <c r="I219" i="12"/>
  <c r="D220" i="12"/>
  <c r="E220" i="12"/>
  <c r="I220" i="12"/>
  <c r="I221" i="12"/>
  <c r="D222" i="12"/>
  <c r="E222" i="12"/>
  <c r="I222" i="12"/>
  <c r="D223" i="12"/>
  <c r="E223" i="12"/>
  <c r="I223" i="12"/>
  <c r="D224" i="12"/>
  <c r="E224" i="12"/>
  <c r="I224" i="12"/>
  <c r="D225" i="12"/>
  <c r="E225" i="12"/>
  <c r="I225" i="12"/>
  <c r="I226" i="12"/>
  <c r="D227" i="12"/>
  <c r="E227" i="12"/>
  <c r="I227" i="12"/>
  <c r="D228" i="12"/>
  <c r="E228" i="12"/>
  <c r="I228" i="12"/>
  <c r="D229" i="12"/>
  <c r="E229" i="12"/>
  <c r="I229" i="12"/>
  <c r="D230" i="12"/>
  <c r="E230" i="12"/>
  <c r="I230" i="12"/>
  <c r="D231" i="12"/>
  <c r="E231" i="12"/>
  <c r="I231" i="12"/>
  <c r="D232" i="12"/>
  <c r="E232" i="12"/>
  <c r="I232" i="12"/>
  <c r="D233" i="12"/>
  <c r="E233" i="12"/>
  <c r="I233" i="12"/>
  <c r="D234" i="12"/>
  <c r="E234" i="12"/>
  <c r="I234" i="12"/>
  <c r="D235" i="12"/>
  <c r="E235" i="12"/>
  <c r="I235" i="12"/>
  <c r="D236" i="12"/>
  <c r="E236" i="12"/>
  <c r="I236" i="12"/>
  <c r="D237" i="12"/>
  <c r="E237" i="12"/>
  <c r="I237" i="12"/>
  <c r="D238" i="12"/>
  <c r="E238" i="12"/>
  <c r="I238" i="12"/>
  <c r="I239" i="12"/>
  <c r="I240" i="12"/>
  <c r="I241" i="12"/>
  <c r="D242" i="12"/>
  <c r="E242" i="12"/>
  <c r="I242" i="12"/>
  <c r="D243" i="12"/>
  <c r="E243" i="12"/>
  <c r="I243" i="12"/>
  <c r="I244" i="12"/>
  <c r="D245" i="12"/>
  <c r="E245" i="12"/>
  <c r="I245" i="12"/>
  <c r="D246" i="12"/>
  <c r="E246" i="12"/>
  <c r="I246" i="12"/>
  <c r="I247" i="12"/>
  <c r="D248" i="12"/>
  <c r="E248" i="12"/>
  <c r="I248" i="12"/>
  <c r="D249" i="12"/>
  <c r="E249" i="12"/>
  <c r="I249" i="12"/>
  <c r="I250" i="12"/>
  <c r="D251" i="12"/>
  <c r="E251" i="12"/>
  <c r="I251" i="12"/>
  <c r="D252" i="12"/>
  <c r="E252" i="12"/>
  <c r="I252" i="12"/>
  <c r="E253" i="12"/>
  <c r="H253" i="12" s="1"/>
  <c r="I253" i="12"/>
  <c r="I256" i="12"/>
  <c r="I257" i="12"/>
  <c r="I258" i="12"/>
  <c r="E259" i="12"/>
  <c r="I259" i="12"/>
  <c r="D260" i="12"/>
  <c r="H260" i="12" s="1"/>
  <c r="H259" i="12" s="1"/>
  <c r="I260" i="12"/>
  <c r="I261" i="12"/>
  <c r="D262" i="12"/>
  <c r="E262" i="12"/>
  <c r="I262" i="12"/>
  <c r="D263" i="12"/>
  <c r="E263" i="12"/>
  <c r="I263" i="12"/>
  <c r="I264" i="12"/>
  <c r="I265" i="12"/>
  <c r="D266" i="12"/>
  <c r="E266" i="12"/>
  <c r="I266" i="12"/>
  <c r="D267" i="12"/>
  <c r="E267" i="12"/>
  <c r="I267" i="12"/>
  <c r="I268" i="12"/>
  <c r="D269" i="12"/>
  <c r="E269" i="12"/>
  <c r="I269" i="12"/>
  <c r="D270" i="12"/>
  <c r="E270" i="12"/>
  <c r="I270" i="12"/>
  <c r="D271" i="12"/>
  <c r="E271" i="12"/>
  <c r="I271" i="12"/>
  <c r="I272" i="12"/>
  <c r="D273" i="12"/>
  <c r="H273" i="12" s="1"/>
  <c r="I273" i="12"/>
  <c r="I274" i="12"/>
  <c r="D275" i="12"/>
  <c r="D274" i="12" s="1"/>
  <c r="E275" i="12"/>
  <c r="E274" i="12" s="1"/>
  <c r="E272" i="12" s="1"/>
  <c r="I275" i="12"/>
  <c r="I276" i="12"/>
  <c r="I277" i="12"/>
  <c r="I278" i="12"/>
  <c r="D279" i="12"/>
  <c r="E279" i="12"/>
  <c r="I279" i="12"/>
  <c r="D280" i="12"/>
  <c r="E280" i="12"/>
  <c r="I280" i="12"/>
  <c r="D281" i="12"/>
  <c r="E281" i="12"/>
  <c r="I281" i="12"/>
  <c r="D282" i="12"/>
  <c r="E282" i="12"/>
  <c r="I282" i="12"/>
  <c r="D283" i="12"/>
  <c r="E283" i="12"/>
  <c r="I283" i="12"/>
  <c r="D284" i="12"/>
  <c r="E284" i="12"/>
  <c r="I284" i="12"/>
  <c r="D285" i="12"/>
  <c r="E285" i="12"/>
  <c r="I285" i="12"/>
  <c r="D286" i="12"/>
  <c r="E286" i="12"/>
  <c r="I286" i="12"/>
  <c r="D287" i="12"/>
  <c r="E287" i="12"/>
  <c r="I287" i="12"/>
  <c r="D288" i="12"/>
  <c r="E288" i="12"/>
  <c r="I288" i="12"/>
  <c r="D289" i="12"/>
  <c r="E289" i="12"/>
  <c r="I289" i="12"/>
  <c r="D290" i="12"/>
  <c r="E290" i="12"/>
  <c r="I290" i="12"/>
  <c r="D291" i="12"/>
  <c r="E291" i="12"/>
  <c r="I291" i="12"/>
  <c r="I292" i="12"/>
  <c r="D293" i="12"/>
  <c r="E293" i="12"/>
  <c r="E292" i="12" s="1"/>
  <c r="I293" i="12"/>
  <c r="I294" i="12"/>
  <c r="I295" i="12"/>
  <c r="D296" i="12"/>
  <c r="E296" i="12"/>
  <c r="I296" i="12"/>
  <c r="D297" i="12"/>
  <c r="E297" i="12"/>
  <c r="I297" i="12"/>
  <c r="D298" i="12"/>
  <c r="E298" i="12"/>
  <c r="I298" i="12"/>
  <c r="D299" i="12"/>
  <c r="E299" i="12"/>
  <c r="I299" i="12"/>
  <c r="D300" i="12"/>
  <c r="E300" i="12"/>
  <c r="I300" i="12"/>
  <c r="D301" i="12"/>
  <c r="E301" i="12"/>
  <c r="I301" i="12"/>
  <c r="D302" i="12"/>
  <c r="E302" i="12"/>
  <c r="I302" i="12"/>
  <c r="D303" i="12"/>
  <c r="E303" i="12"/>
  <c r="I303" i="12"/>
  <c r="D304" i="12"/>
  <c r="E304" i="12"/>
  <c r="I304" i="12"/>
  <c r="D305" i="12"/>
  <c r="E305" i="12"/>
  <c r="I305" i="12"/>
  <c r="D306" i="12"/>
  <c r="E306" i="12"/>
  <c r="I306" i="12"/>
  <c r="D307" i="12"/>
  <c r="E307" i="12"/>
  <c r="I307" i="12"/>
  <c r="D308" i="12"/>
  <c r="E308" i="12"/>
  <c r="I308" i="12"/>
  <c r="D309" i="12"/>
  <c r="E309" i="12"/>
  <c r="I309" i="12"/>
  <c r="D310" i="12"/>
  <c r="E310" i="12"/>
  <c r="I310" i="12"/>
  <c r="D311" i="12"/>
  <c r="E311" i="12"/>
  <c r="I311" i="12"/>
  <c r="D312" i="12"/>
  <c r="E312" i="12"/>
  <c r="I312" i="12"/>
  <c r="I313" i="12"/>
  <c r="E314" i="12"/>
  <c r="I314" i="12"/>
  <c r="D315" i="12"/>
  <c r="E315" i="12"/>
  <c r="I315" i="12"/>
  <c r="I316" i="12"/>
  <c r="D317" i="12"/>
  <c r="E317" i="12"/>
  <c r="I317" i="12"/>
  <c r="D318" i="12"/>
  <c r="E318" i="12"/>
  <c r="I318" i="12"/>
  <c r="I319" i="12"/>
  <c r="D320" i="12"/>
  <c r="E320" i="12"/>
  <c r="I320" i="12"/>
  <c r="D321" i="12"/>
  <c r="E321" i="12"/>
  <c r="I321" i="12"/>
  <c r="I322" i="12"/>
  <c r="D323" i="12"/>
  <c r="D322" i="12" s="1"/>
  <c r="E323" i="12"/>
  <c r="E322" i="12" s="1"/>
  <c r="I323" i="12"/>
  <c r="I324" i="12"/>
  <c r="D325" i="12"/>
  <c r="E325" i="12"/>
  <c r="I325" i="12"/>
  <c r="I326" i="12"/>
  <c r="D327" i="12"/>
  <c r="E327" i="12"/>
  <c r="I327" i="12"/>
  <c r="D328" i="12"/>
  <c r="E328" i="12"/>
  <c r="I328" i="12"/>
  <c r="I329" i="12"/>
  <c r="D330" i="12"/>
  <c r="E330" i="12"/>
  <c r="I330" i="12"/>
  <c r="D331" i="12"/>
  <c r="E331" i="12"/>
  <c r="I331" i="12"/>
  <c r="D332" i="12"/>
  <c r="F332" i="12" s="1"/>
  <c r="E332" i="12"/>
  <c r="I332" i="12"/>
  <c r="D333" i="12"/>
  <c r="E333" i="12"/>
  <c r="I333" i="12"/>
  <c r="I334" i="12"/>
  <c r="I335" i="12"/>
  <c r="I336" i="12"/>
  <c r="I337" i="12"/>
  <c r="I338" i="12"/>
  <c r="D339" i="12"/>
  <c r="D338" i="12" s="1"/>
  <c r="D337" i="12" s="1"/>
  <c r="E339" i="12"/>
  <c r="E338" i="12" s="1"/>
  <c r="E337" i="12" s="1"/>
  <c r="I339" i="12"/>
  <c r="I340" i="12"/>
  <c r="I341" i="12"/>
  <c r="D342" i="12"/>
  <c r="E342" i="12"/>
  <c r="I342" i="12"/>
  <c r="D343" i="12"/>
  <c r="E343" i="12"/>
  <c r="E341" i="12" s="1"/>
  <c r="I343" i="12"/>
  <c r="I344" i="12"/>
  <c r="D345" i="12"/>
  <c r="E345" i="12"/>
  <c r="I345" i="12"/>
  <c r="D346" i="12"/>
  <c r="E346" i="12"/>
  <c r="I346" i="12"/>
  <c r="D347" i="12"/>
  <c r="E347" i="12"/>
  <c r="I347" i="12"/>
  <c r="I348" i="12"/>
  <c r="I349" i="12"/>
  <c r="I350" i="12"/>
  <c r="D351" i="12"/>
  <c r="E351" i="12"/>
  <c r="I351" i="12"/>
  <c r="D352" i="12"/>
  <c r="E352" i="12"/>
  <c r="I352" i="12"/>
  <c r="D353" i="12"/>
  <c r="E353" i="12"/>
  <c r="I353" i="12"/>
  <c r="D354" i="12"/>
  <c r="E354" i="12"/>
  <c r="I354" i="12"/>
  <c r="I355" i="12"/>
  <c r="D356" i="12"/>
  <c r="E356" i="12"/>
  <c r="I356" i="12"/>
  <c r="D357" i="12"/>
  <c r="E357" i="12"/>
  <c r="I357" i="12"/>
  <c r="D358" i="12"/>
  <c r="E358" i="12"/>
  <c r="I358" i="12"/>
  <c r="D359" i="12"/>
  <c r="E359" i="12"/>
  <c r="I359" i="12"/>
  <c r="D360" i="12"/>
  <c r="E360" i="12"/>
  <c r="I360" i="12"/>
  <c r="D361" i="12"/>
  <c r="E361" i="12"/>
  <c r="I361" i="12"/>
  <c r="D362" i="12"/>
  <c r="E362" i="12"/>
  <c r="I362" i="12"/>
  <c r="D363" i="12"/>
  <c r="E363" i="12"/>
  <c r="I363" i="12"/>
  <c r="D364" i="12"/>
  <c r="E364" i="12"/>
  <c r="I364" i="12"/>
  <c r="D365" i="12"/>
  <c r="E365" i="12"/>
  <c r="I365" i="12"/>
  <c r="D366" i="12"/>
  <c r="E366" i="12"/>
  <c r="H366" i="12" s="1"/>
  <c r="I366" i="12"/>
  <c r="D367" i="12"/>
  <c r="E367" i="12"/>
  <c r="I367" i="12"/>
  <c r="I368" i="12"/>
  <c r="D369" i="12"/>
  <c r="D368" i="12" s="1"/>
  <c r="E369" i="12"/>
  <c r="E368" i="12" s="1"/>
  <c r="I369" i="12"/>
  <c r="I370" i="12"/>
  <c r="D371" i="12"/>
  <c r="E371" i="12"/>
  <c r="E370" i="12" s="1"/>
  <c r="I371" i="12"/>
  <c r="I372" i="12"/>
  <c r="D373" i="12"/>
  <c r="E373" i="12"/>
  <c r="I373" i="12"/>
  <c r="D374" i="12"/>
  <c r="E374" i="12"/>
  <c r="I374" i="12"/>
  <c r="D375" i="12"/>
  <c r="E375" i="12"/>
  <c r="I375" i="12"/>
  <c r="D376" i="12"/>
  <c r="E376" i="12"/>
  <c r="I376" i="12"/>
  <c r="D377" i="12"/>
  <c r="E377" i="12"/>
  <c r="I377" i="12"/>
  <c r="I378" i="12"/>
  <c r="I379" i="12"/>
  <c r="D380" i="12"/>
  <c r="E380" i="12"/>
  <c r="I380" i="12"/>
  <c r="D381" i="12"/>
  <c r="E381" i="12"/>
  <c r="I381" i="12"/>
  <c r="D382" i="12"/>
  <c r="E382" i="12"/>
  <c r="I382" i="12"/>
  <c r="I383" i="12"/>
  <c r="D384" i="12"/>
  <c r="E384" i="12"/>
  <c r="I384" i="12"/>
  <c r="D385" i="12"/>
  <c r="E385" i="12"/>
  <c r="I385" i="12"/>
  <c r="D386" i="12"/>
  <c r="E386" i="12"/>
  <c r="I386" i="12"/>
  <c r="D387" i="12"/>
  <c r="E387" i="12"/>
  <c r="I387" i="12"/>
  <c r="D388" i="12"/>
  <c r="E388" i="12"/>
  <c r="I388" i="12"/>
  <c r="I389" i="12"/>
  <c r="D390" i="12"/>
  <c r="E390" i="12"/>
  <c r="I390" i="12"/>
  <c r="D391" i="12"/>
  <c r="E391" i="12"/>
  <c r="I391" i="12"/>
  <c r="D392" i="12"/>
  <c r="E392" i="12"/>
  <c r="I392" i="12"/>
  <c r="I393" i="12"/>
  <c r="D394" i="12"/>
  <c r="E394" i="12"/>
  <c r="I394" i="12"/>
  <c r="D395" i="12"/>
  <c r="E395" i="12"/>
  <c r="I395" i="12"/>
  <c r="D396" i="12"/>
  <c r="E396" i="12"/>
  <c r="I396" i="12"/>
  <c r="D397" i="12"/>
  <c r="E397" i="12"/>
  <c r="I397" i="12"/>
  <c r="D398" i="12"/>
  <c r="E398" i="12"/>
  <c r="I398" i="12"/>
  <c r="I399" i="12"/>
  <c r="I400" i="12"/>
  <c r="D401" i="12"/>
  <c r="E401" i="12"/>
  <c r="I401" i="12"/>
  <c r="D402" i="12"/>
  <c r="E402" i="12"/>
  <c r="I402" i="12"/>
  <c r="I403" i="12"/>
  <c r="D404" i="12"/>
  <c r="E404" i="12"/>
  <c r="I404" i="12"/>
  <c r="D405" i="12"/>
  <c r="E405" i="12"/>
  <c r="I405" i="12"/>
  <c r="D406" i="12"/>
  <c r="E406" i="12"/>
  <c r="I406" i="12"/>
  <c r="D407" i="12"/>
  <c r="E407" i="12"/>
  <c r="I407" i="12"/>
  <c r="I408" i="12"/>
  <c r="D409" i="12"/>
  <c r="E409" i="12"/>
  <c r="I409" i="12"/>
  <c r="D410" i="12"/>
  <c r="E410" i="12"/>
  <c r="I410" i="12"/>
  <c r="D411" i="12"/>
  <c r="E411" i="12"/>
  <c r="E408" i="12" s="1"/>
  <c r="I411" i="12"/>
  <c r="I412" i="12"/>
  <c r="D413" i="12"/>
  <c r="E413" i="12"/>
  <c r="I413" i="12"/>
  <c r="D414" i="12"/>
  <c r="E414" i="12"/>
  <c r="I414" i="12"/>
  <c r="I415" i="12"/>
  <c r="D416" i="12"/>
  <c r="D415" i="12" s="1"/>
  <c r="E416" i="12"/>
  <c r="E415" i="12" s="1"/>
  <c r="E412" i="12" s="1"/>
  <c r="I416" i="12"/>
  <c r="I417" i="12"/>
  <c r="D418" i="12"/>
  <c r="E418" i="12"/>
  <c r="I418" i="12"/>
  <c r="D419" i="12"/>
  <c r="E419" i="12"/>
  <c r="I419" i="12"/>
  <c r="I420" i="12"/>
  <c r="D421" i="12"/>
  <c r="E421" i="12"/>
  <c r="I421" i="12"/>
  <c r="D422" i="12"/>
  <c r="E422" i="12"/>
  <c r="I422" i="12"/>
  <c r="D423" i="12"/>
  <c r="E423" i="12"/>
  <c r="I423" i="12"/>
  <c r="D424" i="12"/>
  <c r="E424" i="12"/>
  <c r="I424" i="12"/>
  <c r="D425" i="12"/>
  <c r="E425" i="12"/>
  <c r="I425" i="12"/>
  <c r="D426" i="12"/>
  <c r="E426" i="12"/>
  <c r="I426" i="12"/>
  <c r="D427" i="12"/>
  <c r="E427" i="12"/>
  <c r="I427" i="12"/>
  <c r="D428" i="12"/>
  <c r="E428" i="12"/>
  <c r="I428" i="12"/>
  <c r="D429" i="12"/>
  <c r="E429" i="12"/>
  <c r="I429" i="12"/>
  <c r="D430" i="12"/>
  <c r="E430" i="12"/>
  <c r="I430" i="12"/>
  <c r="D431" i="12"/>
  <c r="E431" i="12"/>
  <c r="I431" i="12"/>
  <c r="D432" i="12"/>
  <c r="E432" i="12"/>
  <c r="I432" i="12"/>
  <c r="I433" i="12"/>
  <c r="D434" i="12"/>
  <c r="E434" i="12"/>
  <c r="I434" i="12"/>
  <c r="D435" i="12"/>
  <c r="E435" i="12"/>
  <c r="I435" i="12"/>
  <c r="D436" i="12"/>
  <c r="E436" i="12"/>
  <c r="I436" i="12"/>
  <c r="I437" i="12"/>
  <c r="D438" i="12"/>
  <c r="E438" i="12"/>
  <c r="I438" i="12"/>
  <c r="D439" i="12"/>
  <c r="E439" i="12"/>
  <c r="I439" i="12"/>
  <c r="I440" i="12"/>
  <c r="D441" i="12"/>
  <c r="E441" i="12"/>
  <c r="I441" i="12"/>
  <c r="D442" i="12"/>
  <c r="E442" i="12"/>
  <c r="I442" i="12"/>
  <c r="D443" i="12"/>
  <c r="I443" i="12"/>
  <c r="D444" i="12"/>
  <c r="E444" i="12"/>
  <c r="E443" i="12" s="1"/>
  <c r="I444" i="12"/>
  <c r="D445" i="12"/>
  <c r="E445" i="12"/>
  <c r="I445" i="12"/>
  <c r="D446" i="12"/>
  <c r="E446" i="12"/>
  <c r="I446" i="12"/>
  <c r="I447" i="12"/>
  <c r="D448" i="12"/>
  <c r="E448" i="12"/>
  <c r="E447" i="12" s="1"/>
  <c r="I448" i="12"/>
  <c r="G742" i="3"/>
  <c r="G401" i="3"/>
  <c r="G36" i="3"/>
  <c r="H446" i="12" l="1"/>
  <c r="D447" i="12"/>
  <c r="H448" i="12"/>
  <c r="H127" i="12"/>
  <c r="H126" i="12" s="1"/>
  <c r="I75" i="11"/>
  <c r="E389" i="12"/>
  <c r="H82" i="12"/>
  <c r="H428" i="12"/>
  <c r="H360" i="12"/>
  <c r="H390" i="12"/>
  <c r="H17" i="12"/>
  <c r="H438" i="12"/>
  <c r="H346" i="12"/>
  <c r="H130" i="12"/>
  <c r="H40" i="12"/>
  <c r="H32" i="12"/>
  <c r="H26" i="12"/>
  <c r="H430" i="12"/>
  <c r="H364" i="12"/>
  <c r="H373" i="12"/>
  <c r="H242" i="12"/>
  <c r="H232" i="12"/>
  <c r="H220" i="12"/>
  <c r="H115" i="12"/>
  <c r="H436" i="12"/>
  <c r="H391" i="12"/>
  <c r="H363" i="12"/>
  <c r="H305" i="12"/>
  <c r="H297" i="12"/>
  <c r="H293" i="12"/>
  <c r="H292" i="12" s="1"/>
  <c r="H287" i="12"/>
  <c r="H100" i="12"/>
  <c r="H98" i="12" s="1"/>
  <c r="H74" i="12"/>
  <c r="H359" i="12"/>
  <c r="H271" i="12"/>
  <c r="D417" i="12"/>
  <c r="H317" i="12"/>
  <c r="H302" i="12"/>
  <c r="E261" i="12"/>
  <c r="E258" i="12" s="1"/>
  <c r="H203" i="12"/>
  <c r="H131" i="12"/>
  <c r="H387" i="12"/>
  <c r="H377" i="12"/>
  <c r="H362" i="12"/>
  <c r="H333" i="12"/>
  <c r="H327" i="12"/>
  <c r="H304" i="12"/>
  <c r="H228" i="12"/>
  <c r="H222" i="12"/>
  <c r="H442" i="12"/>
  <c r="H432" i="12"/>
  <c r="H418" i="12"/>
  <c r="H409" i="12"/>
  <c r="H384" i="12"/>
  <c r="H166" i="12"/>
  <c r="H132" i="12"/>
  <c r="H35" i="12"/>
  <c r="H405" i="12"/>
  <c r="H395" i="12"/>
  <c r="H380" i="12"/>
  <c r="H19" i="12"/>
  <c r="H426" i="12"/>
  <c r="H358" i="12"/>
  <c r="E344" i="12"/>
  <c r="E340" i="12" s="1"/>
  <c r="H332" i="12"/>
  <c r="H88" i="12"/>
  <c r="H80" i="12"/>
  <c r="D149" i="12"/>
  <c r="D148" i="12" s="1"/>
  <c r="D123" i="12"/>
  <c r="E108" i="12"/>
  <c r="E104" i="12" s="1"/>
  <c r="E417" i="12"/>
  <c r="H404" i="12"/>
  <c r="H385" i="12"/>
  <c r="H347" i="12"/>
  <c r="H325" i="12"/>
  <c r="H308" i="12"/>
  <c r="H300" i="12"/>
  <c r="H179" i="12"/>
  <c r="G410" i="3" s="1"/>
  <c r="H413" i="12"/>
  <c r="H354" i="12"/>
  <c r="G707" i="3" s="1"/>
  <c r="E215" i="12"/>
  <c r="H213" i="12"/>
  <c r="G468" i="3" s="1"/>
  <c r="H136" i="12"/>
  <c r="D259" i="12"/>
  <c r="H429" i="12"/>
  <c r="H424" i="12"/>
  <c r="D412" i="12"/>
  <c r="H375" i="12"/>
  <c r="H342" i="12"/>
  <c r="H315" i="12"/>
  <c r="H298" i="12"/>
  <c r="H182" i="12"/>
  <c r="E154" i="12"/>
  <c r="H117" i="12"/>
  <c r="H56" i="12"/>
  <c r="H37" i="12"/>
  <c r="H29" i="12"/>
  <c r="H434" i="12"/>
  <c r="H414" i="12"/>
  <c r="E383" i="12"/>
  <c r="H381" i="12"/>
  <c r="H352" i="12"/>
  <c r="D344" i="12"/>
  <c r="E319" i="12"/>
  <c r="H318" i="12"/>
  <c r="H303" i="12"/>
  <c r="H288" i="12"/>
  <c r="H248" i="12"/>
  <c r="H209" i="12"/>
  <c r="H163" i="12"/>
  <c r="H162" i="12" s="1"/>
  <c r="H135" i="12"/>
  <c r="D126" i="12"/>
  <c r="H119" i="12"/>
  <c r="H142" i="12"/>
  <c r="H141" i="12" s="1"/>
  <c r="H87" i="12"/>
  <c r="H423" i="12"/>
  <c r="H411" i="12"/>
  <c r="H374" i="12"/>
  <c r="H290" i="12"/>
  <c r="H216" i="12"/>
  <c r="H21" i="12"/>
  <c r="H445" i="12"/>
  <c r="D437" i="12"/>
  <c r="D433" i="12" s="1"/>
  <c r="H279" i="12"/>
  <c r="E244" i="12"/>
  <c r="H243" i="12"/>
  <c r="E186" i="12"/>
  <c r="H155" i="12"/>
  <c r="H125" i="12"/>
  <c r="H121" i="12"/>
  <c r="E116" i="12"/>
  <c r="D105" i="12"/>
  <c r="H41" i="12"/>
  <c r="H33" i="12"/>
  <c r="H425" i="12"/>
  <c r="H422" i="12"/>
  <c r="E379" i="12"/>
  <c r="H320" i="12"/>
  <c r="H307" i="12"/>
  <c r="H299" i="12"/>
  <c r="D292" i="12"/>
  <c r="H281" i="12"/>
  <c r="H177" i="12"/>
  <c r="D116" i="12"/>
  <c r="H444" i="12"/>
  <c r="H443" i="12" s="1"/>
  <c r="H356" i="12"/>
  <c r="E265" i="12"/>
  <c r="E264" i="12" s="1"/>
  <c r="E241" i="12"/>
  <c r="D453" i="12" s="1"/>
  <c r="F452" i="12" s="1"/>
  <c r="H227" i="12"/>
  <c r="D144" i="12"/>
  <c r="D140" i="12" s="1"/>
  <c r="D139" i="12" s="1"/>
  <c r="H133" i="12"/>
  <c r="E123" i="12"/>
  <c r="E122" i="12" s="1"/>
  <c r="H120" i="12"/>
  <c r="G113" i="12"/>
  <c r="G449" i="12" s="1"/>
  <c r="F449" i="12"/>
  <c r="H190" i="12"/>
  <c r="E400" i="12"/>
  <c r="H386" i="12"/>
  <c r="H365" i="12"/>
  <c r="H353" i="12"/>
  <c r="G706" i="3" s="1"/>
  <c r="H343" i="12"/>
  <c r="E329" i="12"/>
  <c r="H328" i="12"/>
  <c r="H321" i="12"/>
  <c r="H306" i="12"/>
  <c r="H301" i="12"/>
  <c r="H296" i="12"/>
  <c r="H289" i="12"/>
  <c r="H284" i="12"/>
  <c r="D272" i="12"/>
  <c r="D241" i="12"/>
  <c r="H237" i="12"/>
  <c r="H229" i="12"/>
  <c r="H223" i="12"/>
  <c r="H207" i="12"/>
  <c r="H204" i="12"/>
  <c r="H187" i="12"/>
  <c r="H180" i="12"/>
  <c r="G411" i="3" s="1"/>
  <c r="H156" i="12"/>
  <c r="H147" i="12"/>
  <c r="H146" i="12" s="1"/>
  <c r="E140" i="12"/>
  <c r="E139" i="12" s="1"/>
  <c r="E138" i="12" s="1"/>
  <c r="H89" i="12"/>
  <c r="H81" i="12"/>
  <c r="H75" i="12"/>
  <c r="H62" i="12"/>
  <c r="H61" i="12" s="1"/>
  <c r="H42" i="12"/>
  <c r="H34" i="12"/>
  <c r="H14" i="12"/>
  <c r="E10" i="12"/>
  <c r="E437" i="12"/>
  <c r="D420" i="12"/>
  <c r="H407" i="12"/>
  <c r="H401" i="12"/>
  <c r="D393" i="12"/>
  <c r="H371" i="12"/>
  <c r="H370" i="12" s="1"/>
  <c r="H367" i="12"/>
  <c r="H331" i="12"/>
  <c r="E316" i="12"/>
  <c r="H311" i="12"/>
  <c r="H267" i="12"/>
  <c r="D247" i="12"/>
  <c r="H234" i="12"/>
  <c r="H200" i="12"/>
  <c r="H192" i="12"/>
  <c r="H171" i="12"/>
  <c r="H170" i="12" s="1"/>
  <c r="D165" i="12"/>
  <c r="H153" i="12"/>
  <c r="G372" i="3" s="1"/>
  <c r="H86" i="12"/>
  <c r="H72" i="12"/>
  <c r="H54" i="12"/>
  <c r="H51" i="12"/>
  <c r="H50" i="12" s="1"/>
  <c r="H39" i="12"/>
  <c r="H31" i="12"/>
  <c r="E27" i="12"/>
  <c r="D10" i="12"/>
  <c r="H447" i="12"/>
  <c r="D440" i="12"/>
  <c r="D408" i="12"/>
  <c r="H394" i="12"/>
  <c r="H388" i="12"/>
  <c r="E326" i="12"/>
  <c r="E324" i="12" s="1"/>
  <c r="D314" i="12"/>
  <c r="H314" i="12" s="1"/>
  <c r="H291" i="12"/>
  <c r="H286" i="12"/>
  <c r="E273" i="12"/>
  <c r="H270" i="12"/>
  <c r="H263" i="12"/>
  <c r="H231" i="12"/>
  <c r="E226" i="12"/>
  <c r="H225" i="12"/>
  <c r="E221" i="12"/>
  <c r="E214" i="12" s="1"/>
  <c r="H189" i="12"/>
  <c r="E181" i="12"/>
  <c r="H150" i="12"/>
  <c r="H93" i="12"/>
  <c r="H83" i="12"/>
  <c r="H77" i="12"/>
  <c r="H69" i="12"/>
  <c r="H65" i="12"/>
  <c r="H64" i="12" s="1"/>
  <c r="H63" i="12" s="1"/>
  <c r="H57" i="12"/>
  <c r="H36" i="12"/>
  <c r="H16" i="12"/>
  <c r="H13" i="12"/>
  <c r="D278" i="12"/>
  <c r="H236" i="12"/>
  <c r="G519" i="3" s="1"/>
  <c r="D210" i="12"/>
  <c r="E165" i="12"/>
  <c r="E157" i="12" s="1"/>
  <c r="E58" i="12"/>
  <c r="H427" i="12"/>
  <c r="H419" i="12"/>
  <c r="H406" i="12"/>
  <c r="H396" i="12"/>
  <c r="H382" i="12"/>
  <c r="H376" i="12"/>
  <c r="D355" i="12"/>
  <c r="H330" i="12"/>
  <c r="H310" i="12"/>
  <c r="E295" i="12"/>
  <c r="E294" i="12" s="1"/>
  <c r="H285" i="12"/>
  <c r="H280" i="12"/>
  <c r="H275" i="12"/>
  <c r="H274" i="12" s="1"/>
  <c r="H272" i="12" s="1"/>
  <c r="H266" i="12"/>
  <c r="E250" i="12"/>
  <c r="H249" i="12"/>
  <c r="H246" i="12"/>
  <c r="H233" i="12"/>
  <c r="H191" i="12"/>
  <c r="G430" i="3" s="1"/>
  <c r="H185" i="12"/>
  <c r="H184" i="12" s="1"/>
  <c r="H164" i="12"/>
  <c r="D108" i="12"/>
  <c r="H103" i="12"/>
  <c r="H95" i="12"/>
  <c r="G214" i="3" s="1"/>
  <c r="H85" i="12"/>
  <c r="H71" i="12"/>
  <c r="H60" i="12"/>
  <c r="H59" i="12" s="1"/>
  <c r="E55" i="12"/>
  <c r="E49" i="12" s="1"/>
  <c r="H53" i="12"/>
  <c r="D50" i="12"/>
  <c r="H38" i="12"/>
  <c r="H30" i="12"/>
  <c r="H18" i="12"/>
  <c r="H15" i="12"/>
  <c r="H416" i="12"/>
  <c r="H415" i="12" s="1"/>
  <c r="H269" i="12"/>
  <c r="H262" i="12"/>
  <c r="H238" i="12"/>
  <c r="H230" i="12"/>
  <c r="H224" i="12"/>
  <c r="H218" i="12"/>
  <c r="H211" i="12"/>
  <c r="H205" i="12"/>
  <c r="G460" i="3" s="1"/>
  <c r="H188" i="12"/>
  <c r="D181" i="12"/>
  <c r="E176" i="12"/>
  <c r="D129" i="12"/>
  <c r="D128" i="12" s="1"/>
  <c r="H124" i="12"/>
  <c r="H123" i="12" s="1"/>
  <c r="H122" i="12" s="1"/>
  <c r="E355" i="12"/>
  <c r="E349" i="12" s="1"/>
  <c r="E348" i="12" s="1"/>
  <c r="H431" i="12"/>
  <c r="E403" i="12"/>
  <c r="H402" i="12"/>
  <c r="H398" i="12"/>
  <c r="E393" i="12"/>
  <c r="H392" i="12"/>
  <c r="H389" i="12" s="1"/>
  <c r="H361" i="12"/>
  <c r="H351" i="12"/>
  <c r="H312" i="12"/>
  <c r="H309" i="12"/>
  <c r="H282" i="12"/>
  <c r="E247" i="12"/>
  <c r="H235" i="12"/>
  <c r="E149" i="12"/>
  <c r="E148" i="12" s="1"/>
  <c r="E134" i="12"/>
  <c r="E129" i="12" s="1"/>
  <c r="E128" i="12" s="1"/>
  <c r="E112" i="12"/>
  <c r="E111" i="12" s="1"/>
  <c r="E101" i="12"/>
  <c r="E97" i="12" s="1"/>
  <c r="E92" i="12"/>
  <c r="E91" i="12" s="1"/>
  <c r="E90" i="12" s="1"/>
  <c r="H20" i="12"/>
  <c r="H12" i="12"/>
  <c r="E433" i="12"/>
  <c r="E440" i="12"/>
  <c r="D403" i="12"/>
  <c r="H441" i="12"/>
  <c r="H439" i="12"/>
  <c r="H435" i="12"/>
  <c r="H421" i="12"/>
  <c r="E420" i="12"/>
  <c r="D400" i="12"/>
  <c r="D372" i="12"/>
  <c r="D329" i="12"/>
  <c r="D319" i="12"/>
  <c r="E278" i="12"/>
  <c r="E277" i="12" s="1"/>
  <c r="E276" i="12" s="1"/>
  <c r="H251" i="12"/>
  <c r="D250" i="12"/>
  <c r="H345" i="12"/>
  <c r="H344" i="12" s="1"/>
  <c r="D341" i="12"/>
  <c r="D326" i="12"/>
  <c r="D324" i="12" s="1"/>
  <c r="H323" i="12"/>
  <c r="H322" i="12" s="1"/>
  <c r="D316" i="12"/>
  <c r="H283" i="12"/>
  <c r="H410" i="12"/>
  <c r="H397" i="12"/>
  <c r="D379" i="12"/>
  <c r="D268" i="12"/>
  <c r="D261" i="12"/>
  <c r="D383" i="12"/>
  <c r="D295" i="12"/>
  <c r="D294" i="12" s="1"/>
  <c r="E372" i="12"/>
  <c r="H357" i="12"/>
  <c r="H339" i="12"/>
  <c r="H338" i="12" s="1"/>
  <c r="H337" i="12" s="1"/>
  <c r="D265" i="12"/>
  <c r="D264" i="12" s="1"/>
  <c r="D389" i="12"/>
  <c r="H369" i="12"/>
  <c r="H368" i="12" s="1"/>
  <c r="D350" i="12"/>
  <c r="E268" i="12"/>
  <c r="H245" i="12"/>
  <c r="D244" i="12"/>
  <c r="H197" i="12"/>
  <c r="D215" i="12"/>
  <c r="D202" i="12"/>
  <c r="D184" i="12"/>
  <c r="D176" i="12"/>
  <c r="H168" i="12"/>
  <c r="H160" i="12"/>
  <c r="H152" i="12"/>
  <c r="E79" i="12"/>
  <c r="D221" i="12"/>
  <c r="D186" i="12"/>
  <c r="H113" i="12"/>
  <c r="H212" i="12"/>
  <c r="H210" i="12" s="1"/>
  <c r="D206" i="12"/>
  <c r="H178" i="12"/>
  <c r="D170" i="12"/>
  <c r="D162" i="12"/>
  <c r="D146" i="12"/>
  <c r="H110" i="12"/>
  <c r="H102" i="12"/>
  <c r="E210" i="12"/>
  <c r="E201" i="12" s="1"/>
  <c r="E195" i="12" s="1"/>
  <c r="H208" i="12"/>
  <c r="D199" i="12"/>
  <c r="H199" i="12" s="1"/>
  <c r="H183" i="12"/>
  <c r="H167" i="12"/>
  <c r="H159" i="12"/>
  <c r="H158" i="12" s="1"/>
  <c r="H151" i="12"/>
  <c r="H114" i="12"/>
  <c r="H107" i="12"/>
  <c r="H105" i="12" s="1"/>
  <c r="D79" i="12"/>
  <c r="D68" i="12"/>
  <c r="D67" i="12" s="1"/>
  <c r="D27" i="12"/>
  <c r="H118" i="12"/>
  <c r="D112" i="12"/>
  <c r="D111" i="12" s="1"/>
  <c r="D101" i="12"/>
  <c r="H76" i="12"/>
  <c r="D55" i="12"/>
  <c r="D226" i="12"/>
  <c r="H193" i="12"/>
  <c r="G431" i="3" s="1"/>
  <c r="H169" i="12"/>
  <c r="H161" i="12"/>
  <c r="H109" i="12"/>
  <c r="D98" i="12"/>
  <c r="E68" i="12"/>
  <c r="D61" i="12"/>
  <c r="D58" i="12" s="1"/>
  <c r="D52" i="12"/>
  <c r="H217" i="12"/>
  <c r="H198" i="12"/>
  <c r="H145" i="12"/>
  <c r="H144" i="12" s="1"/>
  <c r="D92" i="12"/>
  <c r="D91" i="12" s="1"/>
  <c r="D90" i="12" s="1"/>
  <c r="D64" i="12"/>
  <c r="D63" i="12" s="1"/>
  <c r="D47" i="12"/>
  <c r="D46" i="12" s="1"/>
  <c r="H48" i="12"/>
  <c r="H47" i="12" s="1"/>
  <c r="H46" i="12" s="1"/>
  <c r="H28" i="12"/>
  <c r="H11" i="12"/>
  <c r="G684" i="3"/>
  <c r="G464" i="3"/>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7" i="10"/>
  <c r="E118" i="10"/>
  <c r="E119" i="10"/>
  <c r="E120" i="10"/>
  <c r="E121" i="10"/>
  <c r="E122" i="10"/>
  <c r="E123" i="10"/>
  <c r="E124" i="10"/>
  <c r="E125" i="10"/>
  <c r="E126" i="10"/>
  <c r="E127" i="10"/>
  <c r="E128" i="10"/>
  <c r="E129" i="10"/>
  <c r="E130" i="10"/>
  <c r="E131" i="10"/>
  <c r="E132" i="10"/>
  <c r="E133" i="10"/>
  <c r="E134" i="10"/>
  <c r="E135" i="10"/>
  <c r="E136" i="10"/>
  <c r="E137" i="10"/>
  <c r="E138" i="10"/>
  <c r="E139" i="10"/>
  <c r="E140" i="10"/>
  <c r="E141" i="10"/>
  <c r="E142" i="10"/>
  <c r="E143" i="10"/>
  <c r="E144" i="10"/>
  <c r="E145" i="10"/>
  <c r="E146" i="10"/>
  <c r="E147" i="10"/>
  <c r="E148" i="10"/>
  <c r="E149" i="10"/>
  <c r="E150" i="10"/>
  <c r="E151" i="10"/>
  <c r="E152" i="10"/>
  <c r="E153" i="10"/>
  <c r="E154" i="10"/>
  <c r="E155" i="10"/>
  <c r="E156" i="10"/>
  <c r="E157" i="10"/>
  <c r="E158" i="10"/>
  <c r="E159" i="10"/>
  <c r="E160" i="10"/>
  <c r="E161" i="10"/>
  <c r="E162" i="10"/>
  <c r="E163" i="10"/>
  <c r="E164" i="10"/>
  <c r="E165" i="10"/>
  <c r="E166" i="10"/>
  <c r="E167" i="10"/>
  <c r="E168" i="10"/>
  <c r="E169" i="10"/>
  <c r="E170" i="10"/>
  <c r="E171" i="10"/>
  <c r="E172" i="10"/>
  <c r="E173" i="10"/>
  <c r="E174" i="10"/>
  <c r="E175" i="10"/>
  <c r="E176" i="10"/>
  <c r="E177" i="10"/>
  <c r="E178" i="10"/>
  <c r="E179" i="10"/>
  <c r="E180" i="10"/>
  <c r="E181" i="10"/>
  <c r="E182" i="10"/>
  <c r="E183" i="10"/>
  <c r="E184" i="10"/>
  <c r="E185" i="10"/>
  <c r="E186" i="10"/>
  <c r="E187" i="10"/>
  <c r="E188" i="10"/>
  <c r="E189" i="10"/>
  <c r="E190" i="10"/>
  <c r="E191" i="10"/>
  <c r="E192" i="10"/>
  <c r="E193" i="10"/>
  <c r="E194" i="10"/>
  <c r="E195" i="10"/>
  <c r="E196" i="10"/>
  <c r="E197" i="10"/>
  <c r="E198" i="10"/>
  <c r="E199" i="10"/>
  <c r="E200" i="10"/>
  <c r="E201" i="10"/>
  <c r="E202" i="10"/>
  <c r="E203" i="10"/>
  <c r="E204" i="10"/>
  <c r="E205" i="10"/>
  <c r="E206" i="10"/>
  <c r="E207" i="10"/>
  <c r="E208" i="10"/>
  <c r="E209" i="10"/>
  <c r="E210" i="10"/>
  <c r="E211" i="10"/>
  <c r="E212" i="10"/>
  <c r="E213" i="10"/>
  <c r="E214" i="10"/>
  <c r="E215" i="10"/>
  <c r="E216" i="10"/>
  <c r="E217" i="10"/>
  <c r="E220" i="10"/>
  <c r="E221" i="10"/>
  <c r="E222" i="10"/>
  <c r="E223" i="10"/>
  <c r="E224" i="10"/>
  <c r="E225" i="10"/>
  <c r="E226" i="10"/>
  <c r="E227" i="10"/>
  <c r="E228" i="10"/>
  <c r="E229" i="10"/>
  <c r="E230" i="10"/>
  <c r="E231" i="10"/>
  <c r="E232" i="10"/>
  <c r="E233" i="10"/>
  <c r="E234" i="10"/>
  <c r="E235" i="10"/>
  <c r="E236" i="10"/>
  <c r="E237" i="10"/>
  <c r="E238" i="10"/>
  <c r="E239" i="10"/>
  <c r="E240" i="10"/>
  <c r="E241" i="10"/>
  <c r="E242" i="10"/>
  <c r="E243" i="10"/>
  <c r="E244" i="10"/>
  <c r="E245" i="10"/>
  <c r="E246" i="10"/>
  <c r="E247" i="10"/>
  <c r="E248" i="10"/>
  <c r="E249" i="10"/>
  <c r="E250" i="10"/>
  <c r="E251" i="10"/>
  <c r="E252" i="10"/>
  <c r="E253" i="10"/>
  <c r="E254" i="10"/>
  <c r="E255" i="10"/>
  <c r="E256" i="10"/>
  <c r="E257" i="10"/>
  <c r="E258" i="10"/>
  <c r="E259" i="10"/>
  <c r="E260" i="10"/>
  <c r="E261" i="10"/>
  <c r="E262" i="10"/>
  <c r="E263" i="10"/>
  <c r="E264" i="10"/>
  <c r="E265" i="10"/>
  <c r="E266" i="10"/>
  <c r="E267" i="10"/>
  <c r="E268" i="10"/>
  <c r="E269" i="10"/>
  <c r="E270" i="10"/>
  <c r="E271" i="10"/>
  <c r="E272" i="10"/>
  <c r="E273" i="10"/>
  <c r="E274" i="10"/>
  <c r="E275" i="10"/>
  <c r="E276" i="10"/>
  <c r="E277" i="10"/>
  <c r="E278" i="10"/>
  <c r="E279" i="10"/>
  <c r="E280" i="10"/>
  <c r="E281" i="10"/>
  <c r="E282" i="10"/>
  <c r="E283" i="10"/>
  <c r="E284" i="10"/>
  <c r="E285" i="10"/>
  <c r="E286" i="10"/>
  <c r="E287" i="10"/>
  <c r="E288" i="10"/>
  <c r="E289" i="10"/>
  <c r="E290" i="10"/>
  <c r="E291" i="10"/>
  <c r="E292" i="10"/>
  <c r="E293" i="10"/>
  <c r="E294" i="10"/>
  <c r="E295" i="10"/>
  <c r="E296" i="10"/>
  <c r="E297" i="10"/>
  <c r="E298" i="10"/>
  <c r="E299" i="10"/>
  <c r="E300" i="10"/>
  <c r="E301" i="10"/>
  <c r="E302" i="10"/>
  <c r="E303" i="10"/>
  <c r="E304" i="10"/>
  <c r="E305" i="10"/>
  <c r="E306" i="10"/>
  <c r="E307" i="10"/>
  <c r="E308" i="10"/>
  <c r="E309" i="10"/>
  <c r="E310" i="10"/>
  <c r="E311" i="10"/>
  <c r="E312" i="10"/>
  <c r="E313" i="10"/>
  <c r="E314" i="10"/>
  <c r="E315" i="10"/>
  <c r="E316" i="10"/>
  <c r="E317" i="10"/>
  <c r="E318" i="10"/>
  <c r="E319" i="10"/>
  <c r="E320" i="10"/>
  <c r="E321" i="10"/>
  <c r="E322" i="10"/>
  <c r="E323" i="10"/>
  <c r="E324" i="10"/>
  <c r="E325" i="10"/>
  <c r="E326" i="10"/>
  <c r="E327" i="10"/>
  <c r="E328" i="10"/>
  <c r="E329" i="10"/>
  <c r="E330" i="10"/>
  <c r="E331" i="10"/>
  <c r="E332" i="10"/>
  <c r="E333" i="10"/>
  <c r="E334" i="10"/>
  <c r="E335" i="10"/>
  <c r="E336" i="10"/>
  <c r="E337" i="10"/>
  <c r="E338" i="10"/>
  <c r="E339" i="10"/>
  <c r="E340" i="10"/>
  <c r="E341" i="10"/>
  <c r="E342" i="10"/>
  <c r="E343" i="10"/>
  <c r="E344" i="10"/>
  <c r="E345" i="10"/>
  <c r="E346" i="10"/>
  <c r="E347" i="10"/>
  <c r="E348" i="10"/>
  <c r="E349" i="10"/>
  <c r="E350" i="10"/>
  <c r="E351" i="10"/>
  <c r="E352" i="10"/>
  <c r="E353" i="10"/>
  <c r="E354" i="10"/>
  <c r="E355" i="10"/>
  <c r="E356" i="10"/>
  <c r="E357" i="10"/>
  <c r="E358" i="10"/>
  <c r="E359" i="10"/>
  <c r="E360" i="10"/>
  <c r="E361" i="10"/>
  <c r="E362" i="10"/>
  <c r="E363" i="10"/>
  <c r="E364" i="10"/>
  <c r="E365" i="10"/>
  <c r="E366" i="10"/>
  <c r="E367" i="10"/>
  <c r="E368" i="10"/>
  <c r="E369" i="10"/>
  <c r="E370" i="10"/>
  <c r="E371" i="10"/>
  <c r="E372" i="10"/>
  <c r="E373" i="10"/>
  <c r="E374" i="10"/>
  <c r="E375" i="10"/>
  <c r="E376" i="10"/>
  <c r="E377" i="10"/>
  <c r="E378" i="10"/>
  <c r="E379" i="10"/>
  <c r="E380" i="10"/>
  <c r="E381" i="10"/>
  <c r="E382" i="10"/>
  <c r="E383" i="10"/>
  <c r="E384" i="10"/>
  <c r="E385" i="10"/>
  <c r="E386" i="10"/>
  <c r="E387" i="10"/>
  <c r="E388" i="10"/>
  <c r="E389" i="10"/>
  <c r="E390" i="10"/>
  <c r="E391" i="10"/>
  <c r="E392" i="10"/>
  <c r="E393" i="10"/>
  <c r="E394" i="10"/>
  <c r="E395" i="10"/>
  <c r="E396" i="10"/>
  <c r="E397" i="10"/>
  <c r="E398" i="10"/>
  <c r="E399" i="10"/>
  <c r="E400" i="10"/>
  <c r="E401" i="10"/>
  <c r="E402" i="10"/>
  <c r="E403" i="10"/>
  <c r="E404" i="10"/>
  <c r="E405" i="10"/>
  <c r="E406" i="10"/>
  <c r="E407" i="10"/>
  <c r="E408" i="10"/>
  <c r="E409" i="10"/>
  <c r="E410" i="10"/>
  <c r="E411" i="10"/>
  <c r="E412" i="10"/>
  <c r="E413" i="10"/>
  <c r="E414" i="10"/>
  <c r="E415" i="10"/>
  <c r="E416" i="10"/>
  <c r="H129" i="12" l="1"/>
  <c r="D157" i="12"/>
  <c r="H437" i="12"/>
  <c r="H433" i="12" s="1"/>
  <c r="H165" i="12"/>
  <c r="H157" i="12" s="1"/>
  <c r="D9" i="12"/>
  <c r="D8" i="12" s="1"/>
  <c r="D349" i="12"/>
  <c r="D348" i="12" s="1"/>
  <c r="H140" i="12"/>
  <c r="H139" i="12" s="1"/>
  <c r="H138" i="12" s="1"/>
  <c r="H116" i="12"/>
  <c r="D138" i="12"/>
  <c r="D122" i="12"/>
  <c r="H319" i="12"/>
  <c r="H326" i="12"/>
  <c r="H324" i="12" s="1"/>
  <c r="H412" i="12"/>
  <c r="D258" i="12"/>
  <c r="H316" i="12"/>
  <c r="E137" i="12"/>
  <c r="H134" i="12"/>
  <c r="H128" i="12" s="1"/>
  <c r="H55" i="12"/>
  <c r="H244" i="12"/>
  <c r="E452" i="12"/>
  <c r="H379" i="12"/>
  <c r="H241" i="12"/>
  <c r="H268" i="12"/>
  <c r="H295" i="12"/>
  <c r="H294" i="12" s="1"/>
  <c r="D49" i="12"/>
  <c r="D45" i="12" s="1"/>
  <c r="D44" i="12" s="1"/>
  <c r="D43" i="12" s="1"/>
  <c r="H206" i="12"/>
  <c r="D313" i="12"/>
  <c r="H202" i="12"/>
  <c r="H403" i="12"/>
  <c r="E313" i="12"/>
  <c r="H372" i="12"/>
  <c r="H440" i="12"/>
  <c r="H417" i="12"/>
  <c r="H92" i="12"/>
  <c r="H91" i="12" s="1"/>
  <c r="H90" i="12" s="1"/>
  <c r="H176" i="12"/>
  <c r="H350" i="12"/>
  <c r="E336" i="12"/>
  <c r="H79" i="12"/>
  <c r="D104" i="12"/>
  <c r="G743" i="3"/>
  <c r="D340" i="12"/>
  <c r="D336" i="12" s="1"/>
  <c r="H329" i="12"/>
  <c r="H154" i="12"/>
  <c r="H149" i="12" s="1"/>
  <c r="H148" i="12" s="1"/>
  <c r="H355" i="12"/>
  <c r="H349" i="12" s="1"/>
  <c r="H348" i="12" s="1"/>
  <c r="H341" i="12"/>
  <c r="H340" i="12" s="1"/>
  <c r="E257" i="12"/>
  <c r="E256" i="12" s="1"/>
  <c r="H408" i="12"/>
  <c r="H58" i="12"/>
  <c r="D277" i="12"/>
  <c r="D276" i="12" s="1"/>
  <c r="G450" i="12"/>
  <c r="H215" i="12"/>
  <c r="D175" i="12"/>
  <c r="D174" i="12" s="1"/>
  <c r="E240" i="12"/>
  <c r="E239" i="12" s="1"/>
  <c r="E96" i="12"/>
  <c r="H181" i="12"/>
  <c r="H112" i="12"/>
  <c r="H111" i="12" s="1"/>
  <c r="H247" i="12"/>
  <c r="E9" i="12"/>
  <c r="E8" i="12" s="1"/>
  <c r="H221" i="12"/>
  <c r="H383" i="12"/>
  <c r="G808" i="3"/>
  <c r="D257" i="12"/>
  <c r="H226" i="12"/>
  <c r="D97" i="12"/>
  <c r="E350" i="12"/>
  <c r="E175" i="12"/>
  <c r="E174" i="12" s="1"/>
  <c r="E173" i="12" s="1"/>
  <c r="E172" i="12" s="1"/>
  <c r="H186" i="12"/>
  <c r="H52" i="12"/>
  <c r="H49" i="12" s="1"/>
  <c r="D201" i="12"/>
  <c r="H108" i="12"/>
  <c r="H104" i="12" s="1"/>
  <c r="H393" i="12"/>
  <c r="H400" i="12"/>
  <c r="D196" i="12"/>
  <c r="H196" i="12" s="1"/>
  <c r="E399" i="12"/>
  <c r="E378" i="12" s="1"/>
  <c r="E335" i="12" s="1"/>
  <c r="E334" i="12" s="1"/>
  <c r="H265" i="12"/>
  <c r="H264" i="12" s="1"/>
  <c r="H261" i="12"/>
  <c r="H258" i="12" s="1"/>
  <c r="H68" i="12"/>
  <c r="H10" i="12"/>
  <c r="H27" i="12"/>
  <c r="H101" i="12"/>
  <c r="H97" i="12" s="1"/>
  <c r="D240" i="12"/>
  <c r="D239" i="12" s="1"/>
  <c r="H278" i="12"/>
  <c r="H277" i="12" s="1"/>
  <c r="H420" i="12"/>
  <c r="D399" i="12"/>
  <c r="D378" i="12" s="1"/>
  <c r="D214" i="12"/>
  <c r="E67" i="12"/>
  <c r="E45" i="12" s="1"/>
  <c r="E44" i="12" s="1"/>
  <c r="E43" i="12" s="1"/>
  <c r="G807" i="3"/>
  <c r="G402" i="3"/>
  <c r="I62" i="2"/>
  <c r="H175" i="12" l="1"/>
  <c r="H313" i="12"/>
  <c r="D137" i="12"/>
  <c r="H276" i="12"/>
  <c r="H214" i="12"/>
  <c r="H336" i="12"/>
  <c r="H240" i="12"/>
  <c r="E7" i="12"/>
  <c r="E6" i="12" s="1"/>
  <c r="E254" i="12" s="1"/>
  <c r="H67" i="12"/>
  <c r="H45" i="12" s="1"/>
  <c r="H44" i="12" s="1"/>
  <c r="H43" i="12" s="1"/>
  <c r="H257" i="12"/>
  <c r="D256" i="12"/>
  <c r="D96" i="12"/>
  <c r="D7" i="12" s="1"/>
  <c r="D6" i="12" s="1"/>
  <c r="H201" i="12"/>
  <c r="H195" i="12" s="1"/>
  <c r="H174" i="12"/>
  <c r="H399" i="12"/>
  <c r="H378" i="12" s="1"/>
  <c r="D335" i="12"/>
  <c r="D334" i="12" s="1"/>
  <c r="H96" i="12"/>
  <c r="H9" i="12"/>
  <c r="H8" i="12" s="1"/>
  <c r="H137" i="12"/>
  <c r="E449" i="12"/>
  <c r="D454" i="12" s="1"/>
  <c r="D195" i="12"/>
  <c r="D173" i="12" s="1"/>
  <c r="D172" i="12" s="1"/>
  <c r="H256" i="12" l="1"/>
  <c r="D254" i="12"/>
  <c r="H335" i="12"/>
  <c r="H334" i="12" s="1"/>
  <c r="D449" i="12"/>
  <c r="D450" i="12" s="1"/>
  <c r="H173" i="12"/>
  <c r="H172" i="12" s="1"/>
  <c r="H7" i="12"/>
  <c r="H6" i="12" s="1"/>
  <c r="E450" i="12"/>
  <c r="E454" i="12"/>
  <c r="F454" i="12"/>
  <c r="F455" i="12" s="1"/>
  <c r="D455" i="12"/>
  <c r="H449" i="12" l="1"/>
  <c r="H252" i="12"/>
  <c r="H250" i="12" s="1"/>
  <c r="H239" i="12" s="1"/>
  <c r="H254" i="12" s="1"/>
  <c r="E458" i="12"/>
  <c r="E455" i="12"/>
  <c r="G31" i="3"/>
  <c r="G30" i="3"/>
  <c r="G26" i="3"/>
  <c r="G25" i="3"/>
  <c r="G20" i="3"/>
  <c r="G16" i="3"/>
  <c r="G15" i="3"/>
  <c r="G14" i="3"/>
  <c r="G13" i="3"/>
  <c r="G12" i="3"/>
  <c r="G11" i="3"/>
  <c r="G10" i="3"/>
  <c r="G9" i="3"/>
  <c r="G8" i="3"/>
  <c r="G7" i="3"/>
  <c r="G6" i="3"/>
  <c r="G5" i="3"/>
  <c r="G879" i="3"/>
  <c r="G878" i="3"/>
  <c r="G877" i="3"/>
  <c r="G876" i="3"/>
  <c r="G875" i="3"/>
  <c r="G874" i="3"/>
  <c r="G873" i="3"/>
  <c r="G872" i="3"/>
  <c r="G871" i="3"/>
  <c r="G870" i="3"/>
  <c r="G869" i="3"/>
  <c r="G868" i="3"/>
  <c r="G867" i="3"/>
  <c r="G866" i="3"/>
  <c r="G865" i="3"/>
  <c r="G864" i="3"/>
  <c r="G863" i="3"/>
  <c r="G862" i="3"/>
  <c r="G861" i="3"/>
  <c r="G859" i="3"/>
  <c r="G858" i="3"/>
  <c r="G857" i="3"/>
  <c r="G856" i="3"/>
  <c r="G853" i="3"/>
  <c r="G851" i="3"/>
  <c r="G848" i="3"/>
  <c r="G845" i="3"/>
  <c r="G841" i="3"/>
  <c r="G840" i="3"/>
  <c r="G839" i="3"/>
  <c r="G838" i="3"/>
  <c r="G833" i="3"/>
  <c r="G832" i="3"/>
  <c r="G829" i="3"/>
  <c r="G827" i="3"/>
  <c r="G825" i="3"/>
  <c r="G824" i="3"/>
  <c r="G823" i="3"/>
  <c r="G821" i="3"/>
  <c r="G820" i="3"/>
  <c r="G819" i="3"/>
  <c r="G817" i="3"/>
  <c r="G816" i="3"/>
  <c r="G814" i="3"/>
  <c r="G812" i="3"/>
  <c r="G811" i="3"/>
  <c r="G809" i="3"/>
  <c r="G806" i="3"/>
  <c r="G804" i="3"/>
  <c r="G802" i="3"/>
  <c r="G801" i="3"/>
  <c r="G800" i="3"/>
  <c r="G795" i="3"/>
  <c r="G794" i="3"/>
  <c r="G793" i="3"/>
  <c r="G792" i="3"/>
  <c r="G791" i="3"/>
  <c r="G790" i="3"/>
  <c r="G788" i="3"/>
  <c r="G786" i="3"/>
  <c r="G785" i="3"/>
  <c r="G784" i="3"/>
  <c r="G780" i="3"/>
  <c r="G777" i="3"/>
  <c r="G774" i="3"/>
  <c r="G772" i="3"/>
  <c r="G771" i="3"/>
  <c r="G768" i="3"/>
  <c r="G765" i="3"/>
  <c r="G763" i="3"/>
  <c r="G762" i="3"/>
  <c r="G759" i="3"/>
  <c r="G758" i="3"/>
  <c r="G756" i="3"/>
  <c r="G755" i="3"/>
  <c r="G754" i="3"/>
  <c r="G751" i="3"/>
  <c r="G748" i="3"/>
  <c r="G746" i="3"/>
  <c r="G744" i="3"/>
  <c r="G741" i="3"/>
  <c r="G739" i="3"/>
  <c r="G738" i="3"/>
  <c r="G736" i="3"/>
  <c r="G735" i="3"/>
  <c r="G734" i="3"/>
  <c r="G733" i="3"/>
  <c r="G732" i="3"/>
  <c r="G731" i="3"/>
  <c r="G730" i="3"/>
  <c r="G729" i="3"/>
  <c r="G728" i="3"/>
  <c r="G727" i="3"/>
  <c r="G724" i="3"/>
  <c r="G723" i="3"/>
  <c r="G722" i="3"/>
  <c r="G720" i="3"/>
  <c r="G719" i="3"/>
  <c r="G718" i="3"/>
  <c r="G716" i="3"/>
  <c r="G711" i="3"/>
  <c r="G709" i="3"/>
  <c r="G708" i="3"/>
  <c r="G705" i="3"/>
  <c r="G704" i="3"/>
  <c r="G703" i="3"/>
  <c r="G702" i="3"/>
  <c r="G701" i="3"/>
  <c r="G697" i="3"/>
  <c r="G695" i="3"/>
  <c r="G694" i="3"/>
  <c r="G693" i="3"/>
  <c r="G692" i="3"/>
  <c r="G690" i="3"/>
  <c r="G689" i="3"/>
  <c r="G688" i="3"/>
  <c r="G687" i="3"/>
  <c r="G686" i="3"/>
  <c r="G685" i="3"/>
  <c r="G682" i="3"/>
  <c r="G681" i="3"/>
  <c r="G680" i="3"/>
  <c r="G679" i="3"/>
  <c r="G676" i="3"/>
  <c r="G675" i="3"/>
  <c r="G672" i="3"/>
  <c r="G670" i="3"/>
  <c r="G669" i="3"/>
  <c r="G667" i="3"/>
  <c r="G664" i="3"/>
  <c r="G661" i="3"/>
  <c r="G660" i="3"/>
  <c r="G659" i="3"/>
  <c r="G658" i="3"/>
  <c r="G657" i="3"/>
  <c r="G656" i="3"/>
  <c r="G655" i="3"/>
  <c r="G654" i="3"/>
  <c r="G653" i="3"/>
  <c r="G652" i="3"/>
  <c r="G651" i="3"/>
  <c r="G650" i="3"/>
  <c r="G649" i="3"/>
  <c r="G648" i="3"/>
  <c r="G647" i="3"/>
  <c r="G646" i="3"/>
  <c r="G645" i="3"/>
  <c r="G644" i="3"/>
  <c r="G643" i="3"/>
  <c r="G641" i="3"/>
  <c r="G639" i="3"/>
  <c r="G637" i="3"/>
  <c r="G636" i="3"/>
  <c r="G635" i="3"/>
  <c r="G634" i="3"/>
  <c r="G633" i="3"/>
  <c r="G632" i="3"/>
  <c r="G631" i="3"/>
  <c r="G629" i="3"/>
  <c r="G628" i="3"/>
  <c r="G625" i="3"/>
  <c r="G624" i="3"/>
  <c r="G623" i="3"/>
  <c r="G621" i="3"/>
  <c r="G620" i="3"/>
  <c r="G619" i="3"/>
  <c r="G609" i="3"/>
  <c r="G608" i="3"/>
  <c r="G607" i="3"/>
  <c r="G605" i="3"/>
  <c r="G604" i="3"/>
  <c r="G602" i="3"/>
  <c r="G601" i="3"/>
  <c r="G600" i="3"/>
  <c r="G599" i="3"/>
  <c r="G598" i="3"/>
  <c r="G597" i="3"/>
  <c r="G596" i="3"/>
  <c r="G595" i="3"/>
  <c r="G594" i="3"/>
  <c r="G593" i="3"/>
  <c r="G589" i="3"/>
  <c r="G587" i="3"/>
  <c r="G586" i="3"/>
  <c r="G585" i="3"/>
  <c r="G584" i="3"/>
  <c r="G576" i="3"/>
  <c r="G574" i="3"/>
  <c r="G573" i="3"/>
  <c r="G572" i="3"/>
  <c r="G570" i="3"/>
  <c r="G569" i="3"/>
  <c r="G567" i="3"/>
  <c r="G566" i="3"/>
  <c r="G563" i="3"/>
  <c r="G561" i="3"/>
  <c r="G558" i="3"/>
  <c r="G557" i="3"/>
  <c r="G556" i="3"/>
  <c r="G555" i="3"/>
  <c r="G554" i="3"/>
  <c r="G553" i="3"/>
  <c r="G552" i="3"/>
  <c r="G551" i="3"/>
  <c r="G548" i="3"/>
  <c r="G545" i="3"/>
  <c r="G544" i="3"/>
  <c r="G543" i="3"/>
  <c r="G542" i="3"/>
  <c r="G538" i="3"/>
  <c r="G536" i="3"/>
  <c r="G534" i="3"/>
  <c r="G531" i="3"/>
  <c r="G528" i="3"/>
  <c r="G527" i="3"/>
  <c r="G526" i="3"/>
  <c r="G525" i="3"/>
  <c r="G524" i="3"/>
  <c r="G523" i="3"/>
  <c r="G522" i="3"/>
  <c r="G521" i="3"/>
  <c r="G520" i="3"/>
  <c r="G518" i="3"/>
  <c r="G513" i="3"/>
  <c r="G509" i="3"/>
  <c r="G505" i="3"/>
  <c r="G504" i="3"/>
  <c r="G503" i="3"/>
  <c r="G502" i="3"/>
  <c r="G501" i="3"/>
  <c r="G500" i="3"/>
  <c r="G499" i="3"/>
  <c r="G498" i="3"/>
  <c r="G497" i="3"/>
  <c r="G496" i="3"/>
  <c r="G492" i="3"/>
  <c r="G491" i="3"/>
  <c r="G490" i="3"/>
  <c r="G488" i="3"/>
  <c r="G487" i="3"/>
  <c r="G486" i="3"/>
  <c r="G485" i="3"/>
  <c r="G483" i="3"/>
  <c r="G480" i="3"/>
  <c r="G479" i="3"/>
  <c r="G478" i="3"/>
  <c r="G477" i="3"/>
  <c r="G476" i="3"/>
  <c r="G475" i="3"/>
  <c r="G474" i="3"/>
  <c r="G473" i="3"/>
  <c r="G472" i="3"/>
  <c r="G471" i="3"/>
  <c r="G470" i="3"/>
  <c r="G469" i="3"/>
  <c r="G465" i="3"/>
  <c r="G463" i="3"/>
  <c r="G462" i="3"/>
  <c r="G461" i="3"/>
  <c r="G459" i="3"/>
  <c r="G457" i="3"/>
  <c r="G456" i="3"/>
  <c r="G455" i="3"/>
  <c r="G454" i="3"/>
  <c r="G453" i="3"/>
  <c r="G452" i="3"/>
  <c r="G451" i="3"/>
  <c r="G450" i="3"/>
  <c r="G449" i="3"/>
  <c r="G448" i="3"/>
  <c r="G446" i="3"/>
  <c r="G445" i="3"/>
  <c r="G443" i="3"/>
  <c r="G442" i="3"/>
  <c r="G441" i="3"/>
  <c r="G440" i="3"/>
  <c r="G439" i="3"/>
  <c r="G438" i="3"/>
  <c r="G437" i="3"/>
  <c r="G436" i="3"/>
  <c r="G435" i="3"/>
  <c r="G434" i="3"/>
  <c r="G433" i="3"/>
  <c r="G432" i="3"/>
  <c r="G429" i="3"/>
  <c r="G426" i="3"/>
  <c r="G425" i="3"/>
  <c r="G424" i="3"/>
  <c r="G423" i="3"/>
  <c r="G422" i="3"/>
  <c r="G421" i="3"/>
  <c r="G420" i="3"/>
  <c r="G419" i="3"/>
  <c r="G418" i="3"/>
  <c r="G415" i="3"/>
  <c r="G414" i="3"/>
  <c r="G413" i="3"/>
  <c r="G412" i="3"/>
  <c r="G407" i="3"/>
  <c r="G406" i="3"/>
  <c r="G405" i="3"/>
  <c r="G404" i="3"/>
  <c r="G403" i="3"/>
  <c r="G400" i="3"/>
  <c r="G395" i="3"/>
  <c r="G393" i="3"/>
  <c r="G392" i="3"/>
  <c r="G390" i="3"/>
  <c r="G386" i="3"/>
  <c r="G385" i="3"/>
  <c r="G384" i="3"/>
  <c r="G383" i="3"/>
  <c r="G382" i="3"/>
  <c r="G381" i="3"/>
  <c r="G380" i="3"/>
  <c r="G379" i="3"/>
  <c r="G378" i="3"/>
  <c r="G375" i="3"/>
  <c r="G374" i="3"/>
  <c r="G373" i="3"/>
  <c r="G371" i="3"/>
  <c r="G370" i="3"/>
  <c r="G366" i="3"/>
  <c r="G365" i="3"/>
  <c r="G364" i="3"/>
  <c r="G362" i="3"/>
  <c r="G361" i="3"/>
  <c r="G360" i="3"/>
  <c r="G359" i="3"/>
  <c r="G358" i="3"/>
  <c r="G357" i="3"/>
  <c r="G356" i="3"/>
  <c r="G355" i="3"/>
  <c r="G354" i="3"/>
  <c r="G353" i="3"/>
  <c r="G352" i="3"/>
  <c r="G351" i="3"/>
  <c r="G350" i="3"/>
  <c r="G349" i="3"/>
  <c r="G348" i="3"/>
  <c r="G347" i="3"/>
  <c r="G346" i="3"/>
  <c r="G345" i="3"/>
  <c r="G344" i="3"/>
  <c r="G343" i="3"/>
  <c r="G342" i="3"/>
  <c r="G341" i="3"/>
  <c r="G340" i="3"/>
  <c r="G339" i="3"/>
  <c r="G338" i="3"/>
  <c r="G337" i="3"/>
  <c r="G336" i="3"/>
  <c r="G335" i="3"/>
  <c r="G334" i="3"/>
  <c r="G333" i="3"/>
  <c r="G332" i="3"/>
  <c r="G331" i="3"/>
  <c r="G329" i="3"/>
  <c r="G328" i="3"/>
  <c r="G327" i="3"/>
  <c r="G326" i="3"/>
  <c r="G325" i="3"/>
  <c r="G322" i="3"/>
  <c r="G321" i="3"/>
  <c r="G320" i="3"/>
  <c r="G319" i="3"/>
  <c r="G318" i="3"/>
  <c r="G317" i="3"/>
  <c r="G316" i="3"/>
  <c r="G314" i="3"/>
  <c r="G312" i="3"/>
  <c r="G311" i="3"/>
  <c r="G310" i="3"/>
  <c r="G309" i="3"/>
  <c r="G308" i="3"/>
  <c r="G306" i="3"/>
  <c r="G303" i="3"/>
  <c r="G302" i="3"/>
  <c r="G301" i="3"/>
  <c r="G300" i="3"/>
  <c r="G299" i="3"/>
  <c r="G298" i="3"/>
  <c r="G297" i="3"/>
  <c r="G296" i="3"/>
  <c r="G294" i="3"/>
  <c r="G293" i="3"/>
  <c r="G292" i="3"/>
  <c r="G291" i="3"/>
  <c r="G290" i="3"/>
  <c r="G289" i="3"/>
  <c r="G286" i="3"/>
  <c r="G285" i="3"/>
  <c r="G283" i="3"/>
  <c r="G281" i="3"/>
  <c r="G280" i="3"/>
  <c r="G279" i="3"/>
  <c r="G278" i="3"/>
  <c r="G277" i="3"/>
  <c r="G276" i="3"/>
  <c r="G275" i="3"/>
  <c r="G273" i="3"/>
  <c r="G271" i="3"/>
  <c r="G270" i="3"/>
  <c r="G269" i="3"/>
  <c r="G268" i="3"/>
  <c r="G267" i="3"/>
  <c r="G264" i="3"/>
  <c r="G262" i="3"/>
  <c r="G261" i="3"/>
  <c r="G260" i="3"/>
  <c r="G259" i="3"/>
  <c r="G258" i="3"/>
  <c r="G257" i="3"/>
  <c r="G256" i="3"/>
  <c r="G255" i="3"/>
  <c r="G252" i="3"/>
  <c r="G249" i="3"/>
  <c r="G248" i="3"/>
  <c r="G247" i="3"/>
  <c r="G246" i="3"/>
  <c r="G245" i="3"/>
  <c r="G244" i="3"/>
  <c r="G243" i="3"/>
  <c r="G242" i="3"/>
  <c r="G241" i="3"/>
  <c r="G240" i="3"/>
  <c r="G239" i="3"/>
  <c r="G238" i="3"/>
  <c r="G237" i="3"/>
  <c r="G236" i="3"/>
  <c r="G235" i="3"/>
  <c r="G234" i="3"/>
  <c r="G233" i="3"/>
  <c r="G232" i="3"/>
  <c r="G231" i="3"/>
  <c r="G230" i="3"/>
  <c r="G229" i="3"/>
  <c r="G228" i="3"/>
  <c r="G227" i="3"/>
  <c r="G226" i="3"/>
  <c r="G225" i="3"/>
  <c r="G224" i="3"/>
  <c r="G223" i="3"/>
  <c r="G222" i="3"/>
  <c r="G221" i="3"/>
  <c r="G220" i="3"/>
  <c r="G219" i="3"/>
  <c r="G218" i="3"/>
  <c r="G217" i="3"/>
  <c r="G216" i="3"/>
  <c r="G215" i="3"/>
  <c r="G211" i="3"/>
  <c r="G210" i="3"/>
  <c r="G209" i="3"/>
  <c r="G208" i="3"/>
  <c r="G207" i="3"/>
  <c r="G206" i="3"/>
  <c r="G205" i="3"/>
  <c r="G204" i="3"/>
  <c r="G203" i="3"/>
  <c r="G202" i="3"/>
  <c r="G201" i="3"/>
  <c r="G200" i="3"/>
  <c r="G199" i="3"/>
  <c r="G198" i="3"/>
  <c r="G197" i="3"/>
  <c r="G196" i="3"/>
  <c r="G195" i="3"/>
  <c r="G194" i="3"/>
  <c r="G193" i="3"/>
  <c r="G192" i="3"/>
  <c r="G191" i="3"/>
  <c r="G190" i="3"/>
  <c r="G189" i="3"/>
  <c r="G188" i="3"/>
  <c r="G187" i="3"/>
  <c r="G186" i="3"/>
  <c r="G185" i="3"/>
  <c r="G184" i="3"/>
  <c r="G183" i="3"/>
  <c r="G182" i="3"/>
  <c r="G181" i="3"/>
  <c r="G180" i="3"/>
  <c r="G178" i="3"/>
  <c r="G177" i="3"/>
  <c r="G176" i="3"/>
  <c r="G175" i="3"/>
  <c r="G174" i="3"/>
  <c r="G173" i="3"/>
  <c r="G172" i="3"/>
  <c r="G171" i="3"/>
  <c r="G170" i="3"/>
  <c r="G169" i="3"/>
  <c r="G166" i="3"/>
  <c r="G165" i="3"/>
  <c r="G164" i="3"/>
  <c r="G163" i="3"/>
  <c r="G162" i="3"/>
  <c r="G161" i="3"/>
  <c r="G160" i="3"/>
  <c r="G158" i="3"/>
  <c r="G154" i="3"/>
  <c r="G153" i="3"/>
  <c r="G152" i="3"/>
  <c r="G150" i="3"/>
  <c r="G149" i="3"/>
  <c r="G148" i="3"/>
  <c r="G147" i="3"/>
  <c r="G145" i="3"/>
  <c r="G144" i="3"/>
  <c r="G143" i="3"/>
  <c r="G142" i="3"/>
  <c r="G141" i="3"/>
  <c r="G140" i="3"/>
  <c r="G139" i="3"/>
  <c r="G138" i="3"/>
  <c r="G137" i="3"/>
  <c r="G136" i="3"/>
  <c r="G133" i="3"/>
  <c r="G132" i="3"/>
  <c r="G131" i="3"/>
  <c r="G130" i="3"/>
  <c r="G129" i="3"/>
  <c r="G128" i="3"/>
  <c r="G127" i="3"/>
  <c r="G125" i="3"/>
  <c r="G121" i="3"/>
  <c r="G120" i="3"/>
  <c r="G119" i="3"/>
  <c r="G117" i="3"/>
  <c r="G116" i="3"/>
  <c r="G115" i="3"/>
  <c r="G114" i="3"/>
  <c r="G113" i="3"/>
  <c r="G112" i="3"/>
  <c r="G111" i="3"/>
  <c r="G110" i="3"/>
  <c r="G109" i="3"/>
  <c r="G108" i="3"/>
  <c r="G107" i="3"/>
  <c r="G106" i="3"/>
  <c r="G105" i="3"/>
  <c r="G104" i="3"/>
  <c r="G103" i="3"/>
  <c r="G102" i="3"/>
  <c r="G101" i="3"/>
  <c r="G100" i="3"/>
  <c r="G99" i="3"/>
  <c r="G97" i="3"/>
  <c r="G96" i="3"/>
  <c r="G95" i="3"/>
  <c r="G94" i="3"/>
  <c r="G93" i="3"/>
  <c r="G92" i="3"/>
  <c r="G91" i="3"/>
  <c r="G90" i="3"/>
  <c r="G89" i="3"/>
  <c r="G88" i="3"/>
  <c r="G87" i="3"/>
  <c r="G86" i="3"/>
  <c r="G84" i="3"/>
  <c r="G83" i="3"/>
  <c r="G81" i="3"/>
  <c r="G80" i="3"/>
  <c r="G77" i="3"/>
  <c r="G76" i="3"/>
  <c r="G75" i="3"/>
  <c r="G74" i="3"/>
  <c r="G73" i="3"/>
  <c r="G71" i="3"/>
  <c r="G70" i="3"/>
  <c r="G69" i="3"/>
  <c r="G67" i="3"/>
  <c r="G66" i="3"/>
  <c r="G65" i="3"/>
  <c r="G64" i="3"/>
  <c r="G63" i="3"/>
  <c r="G62" i="3"/>
  <c r="G61" i="3"/>
  <c r="G60" i="3"/>
  <c r="G59" i="3"/>
  <c r="G54" i="3"/>
  <c r="G53" i="3"/>
  <c r="G51" i="3"/>
  <c r="G46" i="3"/>
  <c r="G45" i="3"/>
  <c r="G43" i="3"/>
  <c r="G38" i="3"/>
  <c r="G34" i="3"/>
  <c r="G33" i="3"/>
  <c r="G32" i="3"/>
  <c r="I883" i="3"/>
  <c r="I882" i="3"/>
  <c r="I881" i="3"/>
  <c r="O884" i="3"/>
  <c r="G324" i="3"/>
  <c r="G399" i="3"/>
  <c r="G274" i="3"/>
  <c r="G168" i="3"/>
  <c r="G52" i="3"/>
  <c r="H450" i="12" l="1"/>
  <c r="G27" i="3"/>
  <c r="G613" i="3"/>
  <c r="G766" i="3"/>
  <c r="G830" i="3"/>
  <c r="G123" i="3"/>
  <c r="G287" i="3"/>
  <c r="G408" i="3"/>
  <c r="G510" i="3"/>
  <c r="G580" i="3"/>
  <c r="G662" i="3"/>
  <c r="G798" i="3"/>
  <c r="G834" i="3"/>
  <c r="G56" i="3"/>
  <c r="G212" i="3"/>
  <c r="G369" i="3"/>
  <c r="G409" i="3"/>
  <c r="G511" i="3"/>
  <c r="G582" i="3"/>
  <c r="G666" i="3"/>
  <c r="G747" i="3"/>
  <c r="G799" i="3"/>
  <c r="G842" i="3"/>
  <c r="G41" i="3"/>
  <c r="G146" i="3"/>
  <c r="G254" i="3"/>
  <c r="G304" i="3"/>
  <c r="G484" i="3"/>
  <c r="G562" i="3"/>
  <c r="G591" i="3"/>
  <c r="G618" i="3"/>
  <c r="G671" i="3"/>
  <c r="G714" i="3"/>
  <c r="G750" i="3"/>
  <c r="G844" i="3"/>
  <c r="G42" i="3"/>
  <c r="G151" i="3"/>
  <c r="G307" i="3"/>
  <c r="G389" i="3"/>
  <c r="G592" i="3"/>
  <c r="G627" i="3"/>
  <c r="G673" i="3"/>
  <c r="G715" i="3"/>
  <c r="G753" i="3"/>
  <c r="G781" i="3"/>
  <c r="G822" i="3"/>
  <c r="G846" i="3"/>
  <c r="G44" i="3"/>
  <c r="G156" i="3"/>
  <c r="G323" i="3"/>
  <c r="G494" i="3"/>
  <c r="G577" i="3"/>
  <c r="G603" i="3"/>
  <c r="G630" i="3"/>
  <c r="G717" i="3"/>
  <c r="G761" i="3"/>
  <c r="G782" i="3"/>
  <c r="G826" i="3"/>
  <c r="G48" i="3"/>
  <c r="G167" i="3"/>
  <c r="G266" i="3"/>
  <c r="G444" i="3"/>
  <c r="G507" i="3"/>
  <c r="G578" i="3"/>
  <c r="G610" i="3"/>
  <c r="G638" i="3"/>
  <c r="G721" i="3"/>
  <c r="G764" i="3"/>
  <c r="G787" i="3"/>
  <c r="G828" i="3"/>
  <c r="G852" i="3"/>
  <c r="G508" i="3"/>
  <c r="G579" i="3"/>
  <c r="G640" i="3"/>
  <c r="G726" i="3"/>
  <c r="G797" i="3"/>
  <c r="G854" i="3"/>
  <c r="G55" i="3"/>
  <c r="G179" i="3"/>
  <c r="G367" i="3"/>
  <c r="G550" i="3"/>
  <c r="G614" i="3"/>
  <c r="G767" i="3"/>
  <c r="G855" i="3"/>
  <c r="G134" i="3"/>
  <c r="G288" i="3"/>
  <c r="G481" i="3"/>
  <c r="G559" i="3"/>
  <c r="G615" i="3"/>
  <c r="G699" i="3"/>
  <c r="G770" i="3"/>
  <c r="G57" i="3"/>
  <c r="G135" i="3"/>
  <c r="G416" i="3"/>
  <c r="G482" i="3"/>
  <c r="G514" i="3"/>
  <c r="G560" i="3"/>
  <c r="G590" i="3"/>
  <c r="G616" i="3"/>
  <c r="G710" i="3"/>
  <c r="G776" i="3"/>
  <c r="G363" i="3"/>
  <c r="G49" i="3"/>
  <c r="G124" i="3"/>
  <c r="G397" i="3"/>
  <c r="G428" i="3"/>
  <c r="G466" i="3"/>
  <c r="G495" i="3"/>
  <c r="G583" i="3"/>
  <c r="G611" i="3"/>
  <c r="G622" i="3"/>
  <c r="G663" i="3"/>
  <c r="G678" i="3"/>
  <c r="G712" i="3"/>
  <c r="G737" i="3"/>
  <c r="G757" i="3"/>
  <c r="G773" i="3"/>
  <c r="G835" i="3"/>
  <c r="G50" i="3"/>
  <c r="G79" i="3"/>
  <c r="G126" i="3"/>
  <c r="G159" i="3"/>
  <c r="G377" i="3"/>
  <c r="G398" i="3"/>
  <c r="G467" i="3"/>
  <c r="G516" i="3"/>
  <c r="G575" i="3"/>
  <c r="G588" i="3"/>
  <c r="G612" i="3"/>
  <c r="G626" i="3"/>
  <c r="G683" i="3"/>
  <c r="G713" i="3"/>
  <c r="G740" i="3"/>
  <c r="G775" i="3"/>
  <c r="G818" i="3"/>
  <c r="G47" i="3"/>
  <c r="G213" i="3"/>
  <c r="G368" i="3"/>
  <c r="G394" i="3"/>
  <c r="G417" i="3"/>
  <c r="G447" i="3"/>
  <c r="G512" i="3"/>
  <c r="G581" i="3"/>
  <c r="G617" i="3"/>
  <c r="G642" i="3"/>
  <c r="G700" i="3"/>
  <c r="G725" i="3"/>
  <c r="G769" i="3"/>
  <c r="G831" i="3"/>
  <c r="G843" i="3"/>
  <c r="G749" i="3"/>
  <c r="G458" i="3" l="1"/>
  <c r="G537" i="3"/>
  <c r="G272" i="3"/>
  <c r="G539" i="3"/>
  <c r="G533" i="3"/>
  <c r="G529" i="3"/>
  <c r="G21" i="3"/>
  <c r="G23" i="3"/>
  <c r="G388" i="3"/>
  <c r="G155" i="3"/>
  <c r="G122" i="3"/>
  <c r="G22" i="3"/>
  <c r="G251" i="3"/>
  <c r="G28" i="3"/>
  <c r="G493" i="3"/>
  <c r="G157" i="3"/>
  <c r="G489" i="3"/>
  <c r="G19" i="3"/>
  <c r="G29" i="3"/>
  <c r="G24" i="3"/>
  <c r="G305" i="3"/>
  <c r="G18" i="3"/>
  <c r="G849" i="3"/>
  <c r="G427" i="3"/>
  <c r="G315" i="3"/>
  <c r="G696" i="3"/>
  <c r="G263" i="3"/>
  <c r="G836" i="3"/>
  <c r="G837" i="3"/>
  <c r="G779" i="3"/>
  <c r="G778" i="3"/>
  <c r="G515" i="3"/>
  <c r="G517" i="3"/>
  <c r="G17" i="3"/>
  <c r="G546" i="3"/>
  <c r="G37" i="3"/>
  <c r="G35" i="3"/>
  <c r="G547" i="3"/>
  <c r="G565" i="3"/>
  <c r="G813" i="3"/>
  <c r="G85" i="3"/>
  <c r="G387" i="3"/>
  <c r="G850" i="3"/>
  <c r="G549" i="3"/>
  <c r="G789" i="3"/>
  <c r="G98" i="3"/>
  <c r="G665" i="3"/>
  <c r="G295" i="3"/>
  <c r="G530" i="3"/>
  <c r="G82" i="3"/>
  <c r="G668" i="3"/>
  <c r="G796" i="3"/>
  <c r="G752" i="3"/>
  <c r="G284" i="3"/>
  <c r="G783" i="3"/>
  <c r="G606" i="3"/>
  <c r="G760" i="3"/>
  <c r="G40" i="3"/>
  <c r="G265" i="3"/>
  <c r="G847" i="3"/>
  <c r="G815" i="3"/>
  <c r="G68" i="3"/>
  <c r="G506" i="3"/>
  <c r="G118" i="3"/>
  <c r="G253" i="3"/>
  <c r="G677" i="3"/>
  <c r="G674" i="3"/>
  <c r="G396" i="3"/>
  <c r="G250" i="3"/>
  <c r="G78" i="3"/>
  <c r="G330" i="3"/>
  <c r="G698" i="3"/>
  <c r="G535" i="3" l="1"/>
  <c r="G39" i="3"/>
  <c r="G532" i="3"/>
  <c r="G882" i="3"/>
  <c r="G282" i="3"/>
  <c r="G805" i="3"/>
  <c r="G568" i="3"/>
  <c r="G58" i="3"/>
  <c r="G691" i="3"/>
  <c r="G72" i="3"/>
  <c r="G885" i="3"/>
  <c r="G564" i="3"/>
  <c r="G803" i="3"/>
  <c r="G745" i="3"/>
  <c r="G571" i="3"/>
  <c r="G391" i="3"/>
  <c r="G810" i="3"/>
  <c r="G313" i="3"/>
  <c r="G376" i="3"/>
  <c r="G860" i="3" l="1"/>
  <c r="G886" i="3" s="1"/>
  <c r="G887" i="3" l="1"/>
  <c r="G540" i="3"/>
  <c r="G541" i="3"/>
  <c r="Q886" i="3" l="1"/>
  <c r="Q885" i="3"/>
  <c r="K881" i="3" l="1"/>
  <c r="K883" i="3"/>
  <c r="K882" i="3"/>
  <c r="M882" i="3"/>
  <c r="M881" i="3"/>
  <c r="M883" i="3"/>
  <c r="M884" i="3" l="1"/>
  <c r="K884" i="3"/>
  <c r="I886" i="3" l="1"/>
  <c r="G881" i="3"/>
  <c r="G883" i="3"/>
  <c r="G884" i="3" l="1"/>
  <c r="I58" i="2" l="1"/>
  <c r="I57" i="2"/>
  <c r="K886" i="3" l="1"/>
  <c r="I885" i="3"/>
  <c r="K885" i="3" l="1"/>
  <c r="M885" i="3"/>
  <c r="M886" i="3"/>
  <c r="M887" i="3" l="1"/>
  <c r="K887" i="3"/>
  <c r="I884" i="3" l="1"/>
  <c r="Q884" i="3" l="1"/>
</calcChain>
</file>

<file path=xl/sharedStrings.xml><?xml version="1.0" encoding="utf-8"?>
<sst xmlns="http://schemas.openxmlformats.org/spreadsheetml/2006/main" count="6344" uniqueCount="1547">
  <si>
    <t>USD</t>
  </si>
  <si>
    <t>Cuenta</t>
  </si>
  <si>
    <t>Moneda</t>
  </si>
  <si>
    <t>ACTIVO</t>
  </si>
  <si>
    <t>ACTIVO CORRIENTE</t>
  </si>
  <si>
    <t>DISPONIBILIDADES</t>
  </si>
  <si>
    <t>GS</t>
  </si>
  <si>
    <t>ACTIVO NO CORRIENTE</t>
  </si>
  <si>
    <t>PASIVO</t>
  </si>
  <si>
    <t>PASIVO CORRIENTE</t>
  </si>
  <si>
    <t>PROVISIONES</t>
  </si>
  <si>
    <t>CAPITAL</t>
  </si>
  <si>
    <t>RESERVAS</t>
  </si>
  <si>
    <t>INGRESOS OPERATIVOS</t>
  </si>
  <si>
    <t>GASTOS DE ADMINISTRACION</t>
  </si>
  <si>
    <t xml:space="preserve">Caja </t>
  </si>
  <si>
    <t>Bancos</t>
  </si>
  <si>
    <t>Deudores por intermediacion</t>
  </si>
  <si>
    <t>Cuentas por cobrar a Personas y Empresas relacionadas</t>
  </si>
  <si>
    <t>TOTAL ACTIVO CORRIENTE</t>
  </si>
  <si>
    <t>PN</t>
  </si>
  <si>
    <t>ORDEN</t>
  </si>
  <si>
    <t>PATRIMONIO NETO</t>
  </si>
  <si>
    <t>TOTAL ACTIVO NO CORRIENTE</t>
  </si>
  <si>
    <t>TOTAL ACTIVO</t>
  </si>
  <si>
    <t>Otros Pasivos</t>
  </si>
  <si>
    <t>TOTAL PASIVO CORRIENTE</t>
  </si>
  <si>
    <t>TOTAL PASIVO</t>
  </si>
  <si>
    <t>TOTAL PASIVO Y PATRIMONIO NETO</t>
  </si>
  <si>
    <t>Clasificacion</t>
  </si>
  <si>
    <t>Para los EEFF</t>
  </si>
  <si>
    <t>Retenciones de Impuestos</t>
  </si>
  <si>
    <t xml:space="preserve">INGRESOS OPERATIVOS </t>
  </si>
  <si>
    <t>Ingresos por venta de cartera propia</t>
  </si>
  <si>
    <t>Ingresos por administración de cartera</t>
  </si>
  <si>
    <t>Ingresos por custodia de valores</t>
  </si>
  <si>
    <t xml:space="preserve">GASTOS OPERATIVOS </t>
  </si>
  <si>
    <t>Aranceles por negociación Bolsa de Valores</t>
  </si>
  <si>
    <t>Gastos por comisiones y servicios</t>
  </si>
  <si>
    <t>RESULTADO OPERATIVO BRUTO</t>
  </si>
  <si>
    <t xml:space="preserve">GASTOS DE COMERCIALIZACIÓN </t>
  </si>
  <si>
    <t>Publicidad y propaganda</t>
  </si>
  <si>
    <t>Otros gastos de comercialización</t>
  </si>
  <si>
    <t>Folletos e impresos</t>
  </si>
  <si>
    <t xml:space="preserve">GASTOS DE ADMINISTRACIÓN </t>
  </si>
  <si>
    <t>TOTAL</t>
  </si>
  <si>
    <t>Alquileres</t>
  </si>
  <si>
    <t>Seguros</t>
  </si>
  <si>
    <t>Mantenimiento</t>
  </si>
  <si>
    <t>Gastos generales</t>
  </si>
  <si>
    <t>Impuestos, tasas y contribuciones</t>
  </si>
  <si>
    <t>RESULTADO OPERATIVO NETO</t>
  </si>
  <si>
    <t>PERDIDA/UTILIDAD ANTES DE IMPUESTO</t>
  </si>
  <si>
    <t>Síndico</t>
  </si>
  <si>
    <t>Concepto</t>
  </si>
  <si>
    <t>Total</t>
  </si>
  <si>
    <t>CDA</t>
  </si>
  <si>
    <t>Acción de la Bolsa de Valores</t>
  </si>
  <si>
    <t>Descripción</t>
  </si>
  <si>
    <t>Totales</t>
  </si>
  <si>
    <t>Impuesto a la Renta</t>
  </si>
  <si>
    <t>Gastos Bancarios</t>
  </si>
  <si>
    <t>Recaudaciones a Depositar</t>
  </si>
  <si>
    <t>Documentos y cuentas por pagar</t>
  </si>
  <si>
    <t>Obligac. por Administración de Cartera</t>
  </si>
  <si>
    <t>Menos: Previsión por menor valor</t>
  </si>
  <si>
    <t>Títulos de Renta Fija</t>
  </si>
  <si>
    <t>Impuesto a la Renta a Pagar</t>
  </si>
  <si>
    <t>IVA a Pagar</t>
  </si>
  <si>
    <t>Documentos y Cuentas por Cobrar</t>
  </si>
  <si>
    <t>Deudores Varios</t>
  </si>
  <si>
    <t>Menos: Previsión para cuentas a cobrar a personas y</t>
  </si>
  <si>
    <t>Derechos sobre títulos por Contratos de Underwriting</t>
  </si>
  <si>
    <t>Otros Activos</t>
  </si>
  <si>
    <t>Préstamos de terceros</t>
  </si>
  <si>
    <t>Deudores por Intermediación</t>
  </si>
  <si>
    <t>Créditos en Gestión de Cobro</t>
  </si>
  <si>
    <t>Licencia</t>
  </si>
  <si>
    <t>Marcas</t>
  </si>
  <si>
    <t>PASIVO NO CORRIENTE</t>
  </si>
  <si>
    <t>Cuentas a Pagar</t>
  </si>
  <si>
    <t>Cuentas a pagar a personas y empresas</t>
  </si>
  <si>
    <t xml:space="preserve">Cuentas a pagar a personas y empresas </t>
  </si>
  <si>
    <t xml:space="preserve">Acreedores varios </t>
  </si>
  <si>
    <t>Préstamos en Bancos</t>
  </si>
  <si>
    <t>Previsión para indemnización</t>
  </si>
  <si>
    <t>TOTAL PASIVO NO CORRIENTE</t>
  </si>
  <si>
    <t>Cuenta de orden deudora</t>
  </si>
  <si>
    <t>Cuenta de orden acreedora</t>
  </si>
  <si>
    <t>Presidente</t>
  </si>
  <si>
    <t>Comisiones por operaciones en rueda</t>
  </si>
  <si>
    <t>Comisiones por operaciones fuera de rueda</t>
  </si>
  <si>
    <t>Comisiones por contratos de colocación primaria de renta fija</t>
  </si>
  <si>
    <t>Comisiones por contratos de colocación primaria de acciones</t>
  </si>
  <si>
    <t>Comisiones por contratos de colocación primaria</t>
  </si>
  <si>
    <t>Por intermediación de acciones en rueda</t>
  </si>
  <si>
    <t>Por intermediación de renta fija en rueda</t>
  </si>
  <si>
    <t>Ingresos por asesoría financiera</t>
  </si>
  <si>
    <t>Ingresos por intereses y dividendos de cartera propia</t>
  </si>
  <si>
    <t>Ingresos por venta de cartera propia a personas y empresas relacionadas</t>
  </si>
  <si>
    <t>Servicios personales</t>
  </si>
  <si>
    <t>Previsión, amortización y depreciaciones</t>
  </si>
  <si>
    <t>Multas</t>
  </si>
  <si>
    <t>Intereses cobrados</t>
  </si>
  <si>
    <t>Diferencias de cambio</t>
  </si>
  <si>
    <t>RESULTADOS</t>
  </si>
  <si>
    <t>Inversiones temporarias</t>
  </si>
  <si>
    <t>CRÉDITOS</t>
  </si>
  <si>
    <t>Operaciones de Reporto</t>
  </si>
  <si>
    <t>IVA Crédito Fiscal</t>
  </si>
  <si>
    <t>Anticipos al Personal</t>
  </si>
  <si>
    <t>INVERSIONES PERMANENTES</t>
  </si>
  <si>
    <t>Instalaciones</t>
  </si>
  <si>
    <t>CARGOS DIFERIDOS</t>
  </si>
  <si>
    <t>Gastos de Constitución</t>
  </si>
  <si>
    <t>Aportes y Retenciones a Pagar</t>
  </si>
  <si>
    <t>Gastos de Infraestructura a Pagar</t>
  </si>
  <si>
    <t>Gastos de Telefonía a Pagar</t>
  </si>
  <si>
    <t>Gastos de Marketing a Pagar</t>
  </si>
  <si>
    <t>Auditoria Externa a Pagar</t>
  </si>
  <si>
    <t>Otros Ingresos</t>
  </si>
  <si>
    <t>Otras cuentas por cobrar</t>
  </si>
  <si>
    <t>CAPITAL SOCIAL</t>
  </si>
  <si>
    <t>Capital Integrado</t>
  </si>
  <si>
    <t>Reserva Legal</t>
  </si>
  <si>
    <t>Reserva de Revaluación</t>
  </si>
  <si>
    <t>Resultados Acumulados</t>
  </si>
  <si>
    <t>Resultado del Ejercicio</t>
  </si>
  <si>
    <t>INGRESOS</t>
  </si>
  <si>
    <t>Aranceles BVPASA</t>
  </si>
  <si>
    <t>Sueldos y Jornales</t>
  </si>
  <si>
    <t>Otras Remuneraciones</t>
  </si>
  <si>
    <t>Aguinaldos</t>
  </si>
  <si>
    <t>Vacaciones</t>
  </si>
  <si>
    <t>Capacitación y Entrenamiento</t>
  </si>
  <si>
    <t>Gastos de Representación</t>
  </si>
  <si>
    <t>Mantenimiento y Reparaciones</t>
  </si>
  <si>
    <t>Cuotas y Suscripciones</t>
  </si>
  <si>
    <t>Servicio de Asesoría</t>
  </si>
  <si>
    <t>Intereses y Gastos de Sobregiros</t>
  </si>
  <si>
    <t>GASTOS FINANCIEROS</t>
  </si>
  <si>
    <t>Registro de Administración de Cartera</t>
  </si>
  <si>
    <t>Registro de Operaciones de Reporto de Te</t>
  </si>
  <si>
    <t>Responsabilidad por Administración de Ca</t>
  </si>
  <si>
    <t>Control de Operaciones de Reporto de Ter</t>
  </si>
  <si>
    <t>US</t>
  </si>
  <si>
    <t>Regional Casa de Bolsa S.A.</t>
  </si>
  <si>
    <t>Código Cuenta</t>
  </si>
  <si>
    <t>Patrimonio Neto</t>
  </si>
  <si>
    <t>EGRESOS</t>
  </si>
  <si>
    <t>Otros Ingresos Operativos</t>
  </si>
  <si>
    <t>Honorarios Profesionales</t>
  </si>
  <si>
    <t xml:space="preserve">Deudores Varios </t>
  </si>
  <si>
    <t>Otros Egresos</t>
  </si>
  <si>
    <t>Generados por Activos</t>
  </si>
  <si>
    <t>Generados por Pasivos</t>
  </si>
  <si>
    <t>Intereses Pagados</t>
  </si>
  <si>
    <t xml:space="preserve">Diferencias de cambio </t>
  </si>
  <si>
    <t xml:space="preserve">RESULTADO EXTRAORDINARIO </t>
  </si>
  <si>
    <t>Egresos extraordinarios</t>
  </si>
  <si>
    <t>AJUSTE DE RESULTADO DE EJERCICIOS ANTERIORES</t>
  </si>
  <si>
    <t>Ingresos</t>
  </si>
  <si>
    <t>Egresos</t>
  </si>
  <si>
    <t>El rubro disponibilidades está compuesto por las siguientes cuentas:</t>
  </si>
  <si>
    <t>5.e ) Inversiones</t>
  </si>
  <si>
    <t>INFORMACIÓN SOBRE EL DOCUMENTO Y EMISOR</t>
  </si>
  <si>
    <t>INVERSIONES TEMPORARIAS</t>
  </si>
  <si>
    <t>ACCIÓN</t>
  </si>
  <si>
    <t>5.f ) Créditos</t>
  </si>
  <si>
    <t xml:space="preserve">Menos: Previsión para incobrables </t>
  </si>
  <si>
    <t xml:space="preserve">empresas relacionadas </t>
  </si>
  <si>
    <t xml:space="preserve">relacionadas </t>
  </si>
  <si>
    <t xml:space="preserve">Obligac. por Contratos de Underwriting </t>
  </si>
  <si>
    <t xml:space="preserve">Prestamos Financieros </t>
  </si>
  <si>
    <t xml:space="preserve">Dividendos a pagar en Efectivo </t>
  </si>
  <si>
    <t>Menos: Previsión para incobrables</t>
  </si>
  <si>
    <t>empresas relacionadas</t>
  </si>
  <si>
    <t>Otros Gastos Operativos</t>
  </si>
  <si>
    <t xml:space="preserve">Créditos </t>
  </si>
  <si>
    <t xml:space="preserve">Otros Pasivos No Corrientes </t>
  </si>
  <si>
    <t>Otras Contingencias</t>
  </si>
  <si>
    <t xml:space="preserve">Previsiones </t>
  </si>
  <si>
    <t xml:space="preserve">Préstamos Financieros </t>
  </si>
  <si>
    <t xml:space="preserve">Acreedores por Intermediación </t>
  </si>
  <si>
    <t xml:space="preserve">Ingresos por operaciones y servicios a personas relacionadas </t>
  </si>
  <si>
    <t>Balance General - Moneda Local</t>
  </si>
  <si>
    <t>ACTIVOS INTANGIBLES</t>
  </si>
  <si>
    <t>Fondo de Garantía</t>
  </si>
  <si>
    <t>INGRESOS FINANCIEROS</t>
  </si>
  <si>
    <t>GASTOS DE COMERCIALIZACION</t>
  </si>
  <si>
    <t>Comisiones Pagadas</t>
  </si>
  <si>
    <t>Remuneraciones</t>
  </si>
  <si>
    <t>Courier y Encomiendas</t>
  </si>
  <si>
    <t>Gastos de Infraestr.y Manten.</t>
  </si>
  <si>
    <t>Gastos de Asamblea</t>
  </si>
  <si>
    <t>EGRESOS NO OPERATIVOS</t>
  </si>
  <si>
    <t>EGRESOS FISCALES</t>
  </si>
  <si>
    <t>CAPITAL ADICIONAL</t>
  </si>
  <si>
    <t>CUENTAS DE ORDEN EN EL ACTIVO</t>
  </si>
  <si>
    <t>CUENTAS DE ORDEN EN EL PASIVO</t>
  </si>
  <si>
    <t>OK</t>
  </si>
  <si>
    <t>Gastos Generales</t>
  </si>
  <si>
    <t xml:space="preserve">Por intermediación de renta fija en rueda  </t>
  </si>
  <si>
    <t>Control</t>
  </si>
  <si>
    <t>Disponibilidades</t>
  </si>
  <si>
    <t>Pagos No Aplicados IVA</t>
  </si>
  <si>
    <t>Aranceles Pagados por Adelantado</t>
  </si>
  <si>
    <t>Gastos de Desarrollo</t>
  </si>
  <si>
    <t>Retenciones IVA</t>
  </si>
  <si>
    <t>Contadora</t>
  </si>
  <si>
    <t>Vicepresidente</t>
  </si>
  <si>
    <t>Marcelo Prono</t>
  </si>
  <si>
    <t>Viviana Trociuk</t>
  </si>
  <si>
    <t>Anticipos a Proveedores GS</t>
  </si>
  <si>
    <t>Resp. por Custodia de Valores Gs.</t>
  </si>
  <si>
    <t>Dieta a Directores</t>
  </si>
  <si>
    <t>NI</t>
  </si>
  <si>
    <t>I</t>
  </si>
  <si>
    <t>***</t>
  </si>
  <si>
    <t>***  I  : Cuenta Imputable</t>
  </si>
  <si>
    <t>***  NI : Cuenta No Imputable</t>
  </si>
  <si>
    <t>Acreedores varios</t>
  </si>
  <si>
    <t>Intereses a Devengar</t>
  </si>
  <si>
    <t>Créditos</t>
  </si>
  <si>
    <t xml:space="preserve">Cuentas por cobrar a Personas y Empresas relacionadas </t>
  </si>
  <si>
    <t xml:space="preserve"> </t>
  </si>
  <si>
    <t>N/A</t>
  </si>
  <si>
    <t>Valores al inicio del ejercicio</t>
  </si>
  <si>
    <t>Altas</t>
  </si>
  <si>
    <t>Bajas</t>
  </si>
  <si>
    <t>Acumuladas al inicio del ejercicio</t>
  </si>
  <si>
    <t>VALORES DE ORIGEN</t>
  </si>
  <si>
    <t>DEPRECIACIONES</t>
  </si>
  <si>
    <t>Accionista</t>
  </si>
  <si>
    <t>Banco Regional S.A.E.C.A. (*)</t>
  </si>
  <si>
    <t>Totales:</t>
  </si>
  <si>
    <t>(*) El importe correspondiente al sobregiro en cuenta corriente, en el balance general se encuentra expuesto en el rubro de préstamos financieros</t>
  </si>
  <si>
    <t>Banco Regional S.A.E.C.A.</t>
  </si>
  <si>
    <t>GASTOS PAGADOS POR ANTICIPADO</t>
  </si>
  <si>
    <t>Servicio de Asesoría a Pagar</t>
  </si>
  <si>
    <t>Capacitacion del Personal a Pagar</t>
  </si>
  <si>
    <t>Comisiones Comerciales a Pagar</t>
  </si>
  <si>
    <t>Fondo Proyectos de Innovación a Pagar</t>
  </si>
  <si>
    <t>Alquileres a Pagar</t>
  </si>
  <si>
    <t>Comisiones Comerciales</t>
  </si>
  <si>
    <t>Regional Casa de Bolsa S.A. fue constituida bajo la forma jurídica de sociedad anónima, el 23 de agosto de 2018 según Escritura Pública N° 558 e inscripta en el Registro Público de Comercio en el libro seccional respectivo y bajo el N° 1 y el folio N° 1 y siguiente de fecha 28 de setiembre de 2018. La Sociedad se halla regida por las disposiciones de sus Estatutos, las Normas Legales y Reglamentarias relativas a la Sociedad y al Código Civil. La duración inicial de la Sociedad es de noventa y nueve años. Modificado en fecha 13 de junio del 2019 según Escritura Pública N° 30.</t>
  </si>
  <si>
    <t>Inscripta en los registros de la Comisión Nacional de Valores según Resolución 85 E/18 de fecha 3 de diciembre de 2018 y en la Bolsa de Valores y Productos de Asunción S.A. según Resolución 1812/18 y 1827/18 de fecha 21 de diciembre de 2018.</t>
  </si>
  <si>
    <t>3.1) Bases para la preparación de los estados financieros</t>
  </si>
  <si>
    <t>a) Bases de contabilización</t>
  </si>
  <si>
    <t>b) Información comparativa</t>
  </si>
  <si>
    <t>c) Uso de estimaciones</t>
  </si>
  <si>
    <t>3.2) Criterios de valuación</t>
  </si>
  <si>
    <t>3.3) Política de constitución de previsiones</t>
  </si>
  <si>
    <t>A la fecha del presente informe, la Sociedad no cuenta con créditos atrasados de importes significativos que requiera una constitución de previsión de algún tipo.</t>
  </si>
  <si>
    <t>3.4) Política de depreciaciones y amortizaciones</t>
  </si>
  <si>
    <t>3.5) Política de reconocimiento de ingresos</t>
  </si>
  <si>
    <t>a. Intereses sobre títulos y otros valores: Los ingresos generados durante el ejercicio son registrados como conforme se devengan.</t>
  </si>
  <si>
    <t>b. Venta de títulos: Se reconoce como ingreso la diferencia de precio entre el valor de venta de un activo propio y el valor en libros a la fecha de transacción.</t>
  </si>
  <si>
    <t>3.6) Base para la preparación del Estado de flujo de efectivo</t>
  </si>
  <si>
    <t xml:space="preserve">Para la preparación del estado de flujo de efectivo fue utilizado el método directo, con la clasificación de flujo de efectivo por actividades operativas, de inversión y de financiamiento. </t>
  </si>
  <si>
    <t>Se consideraron dentro del concepto de efectivo y equivalentes a los saldos en efectivo, disponibilidades en cuentas bancarias y, en caso de existir, las inversiones temporales asimilables a efectivo (de alta liquidez y con vencimiento originalmente pactado por un plazo menor a tres meses).</t>
  </si>
  <si>
    <t>-</t>
  </si>
  <si>
    <t>Gastos de constitución</t>
  </si>
  <si>
    <t>5.a) Valuación en moneda extranjera</t>
  </si>
  <si>
    <t>5.b) Posición en moneda extranjera</t>
  </si>
  <si>
    <t>Detalle</t>
  </si>
  <si>
    <t>Moneda extranjera</t>
  </si>
  <si>
    <t>Tipo de cambio</t>
  </si>
  <si>
    <t>Clase</t>
  </si>
  <si>
    <t>Monto</t>
  </si>
  <si>
    <t>(Gs.)</t>
  </si>
  <si>
    <t>(Gs.) (*)</t>
  </si>
  <si>
    <t>Certificados de Depósito de Ahorro</t>
  </si>
  <si>
    <t>Deudores por intermediación</t>
  </si>
  <si>
    <t>Préstamos financieros</t>
  </si>
  <si>
    <t>Sobregiros en cuenta corriente</t>
  </si>
  <si>
    <t>Otros pasivos</t>
  </si>
  <si>
    <t>Otros pasivos corrientes</t>
  </si>
  <si>
    <t>5.c) Diferencia de cambio en moneda extranjera</t>
  </si>
  <si>
    <t>Monto ajustado Gs.</t>
  </si>
  <si>
    <t>Ganancias por valuación de activos monetarios en moneda extranjera</t>
  </si>
  <si>
    <t>Ganancias por valuación de pasivos monetarios en moneda extranjera</t>
  </si>
  <si>
    <t>Total Ganancias por valuación en moneda extranjera</t>
  </si>
  <si>
    <t>Pérdidas por valuación de activos monetarios en moneda extranjera</t>
  </si>
  <si>
    <t>Pérdidas por valuación de pasivos monetarios en moneda extranjera</t>
  </si>
  <si>
    <t>Total Pérdidas por valuación en moneda extranjera</t>
  </si>
  <si>
    <t>5.d) Disponibilidades</t>
  </si>
  <si>
    <t>Banco Itaú Paraguay S.A.</t>
  </si>
  <si>
    <t>Banco Río S.A.</t>
  </si>
  <si>
    <t>Banco Continental S.A.E.C.A.</t>
  </si>
  <si>
    <t>Banco GNB Paraguay S.A.</t>
  </si>
  <si>
    <t>5.e.1 - Inversiones temporarias y permanentes</t>
  </si>
  <si>
    <t>Banco Regional S.A.E.C.A</t>
  </si>
  <si>
    <t>- </t>
  </si>
  <si>
    <t xml:space="preserve">- </t>
  </si>
  <si>
    <t>Títulos de renta fija en reporto:</t>
  </si>
  <si>
    <t>Operaciones de reporto - Venta</t>
  </si>
  <si>
    <t>Inversiones propias sujetas a reporto</t>
  </si>
  <si>
    <t>Intereses por cobrar por inversiones sujetas a reporto</t>
  </si>
  <si>
    <t>Total Inversiones propias sujetas a reporto (deudores) - Activo</t>
  </si>
  <si>
    <t>Diferencia de precio por operaciones de reporto</t>
  </si>
  <si>
    <t>Total Deuda a terceros por operaciones de reporto (Acreedores) - Pasivo</t>
  </si>
  <si>
    <t>5.f. 1) Deudores por intermediación</t>
  </si>
  <si>
    <t>El saldo de deudores por intermediación es como sigue:</t>
  </si>
  <si>
    <t>5.f.2) Documentos y cuentas por pobrar:</t>
  </si>
  <si>
    <t>5.f.3) Deudores varios:</t>
  </si>
  <si>
    <t>5.f.4) Derechos sobre títulos por contratos de underwriting:</t>
  </si>
  <si>
    <t>5.f.5) Cuentas por cobrar a personas y empresas relacionadas:</t>
  </si>
  <si>
    <t>5.g) Bienes de uso</t>
  </si>
  <si>
    <t>El movimiento de bienes de uso es como sigue:</t>
  </si>
  <si>
    <t>Revalúo del ejercicio</t>
  </si>
  <si>
    <t>Valores al cierre del ejercicio</t>
  </si>
  <si>
    <t xml:space="preserve"> -</t>
  </si>
  <si>
    <t>5.h) Activos intangibles y cargos diferidos</t>
  </si>
  <si>
    <t>El movimiento de los activos intangibles y cargos diferidos es el siguiente:</t>
  </si>
  <si>
    <t>Licencias informáticas</t>
  </si>
  <si>
    <t>Reclasificaciones</t>
  </si>
  <si>
    <t>Largo plazo Gs.</t>
  </si>
  <si>
    <t>Gs.</t>
  </si>
  <si>
    <t>5.m) Provisiones</t>
  </si>
  <si>
    <t>5.o) Cuentas por pagar a personas y empresas relacionadas</t>
  </si>
  <si>
    <t>Sobregiro en cuenta Corriente</t>
  </si>
  <si>
    <t>1 día</t>
  </si>
  <si>
    <t xml:space="preserve">5.p) Obligaciones por contrato de underwriting </t>
  </si>
  <si>
    <t>5.q) Otros pasivos corrientes y no corrientes</t>
  </si>
  <si>
    <t xml:space="preserve"> Gs.</t>
  </si>
  <si>
    <t>Regional AFPISA</t>
  </si>
  <si>
    <t>Capital integrado</t>
  </si>
  <si>
    <t>Aranceles - CNV</t>
  </si>
  <si>
    <t>Otros gastos de administración</t>
  </si>
  <si>
    <t>Otros ingresos</t>
  </si>
  <si>
    <t>Otros egresos</t>
  </si>
  <si>
    <t>Intereses ganados</t>
  </si>
  <si>
    <t>Intereses pagados por sobregiros</t>
  </si>
  <si>
    <t>Resultados financieros netos</t>
  </si>
  <si>
    <t>Ingresos varios</t>
  </si>
  <si>
    <t>6.a) Compromisos directos</t>
  </si>
  <si>
    <t>La Sociedad no cuenta con garantías otorgadas que impliquen activos comprometidos a la fecha de cierre de los estados financieros a excepción de lo mencionado en la nota 8.</t>
  </si>
  <si>
    <t>6.b) Contingencias legales</t>
  </si>
  <si>
    <t>La Sociedad no cuenta con contingencias legales a la fecha de cierre de los presentes estados financieros.</t>
  </si>
  <si>
    <t>6.c) Garantías constituidas</t>
  </si>
  <si>
    <t>a)     De acuerdo con la legislación vigente las sociedades por acciones, deben constituir una reserva legal no menor al 5% de las utilidades netas del ejercicio, hasta alcanzar el 20% del capital suscripto.</t>
  </si>
  <si>
    <t>A la fecha de la emisión de los presentes estados financieros, no existen sanciones de ninguna naturaleza que la Comisión Nacional de Valores u otras instituciones fiscalizadoras hayan impuesto a la Sociedad.</t>
  </si>
  <si>
    <t>Bancop S.A.</t>
  </si>
  <si>
    <t>Gastos de Salubridad - COVID 19</t>
  </si>
  <si>
    <t xml:space="preserve">Banco Atlas S.A. </t>
  </si>
  <si>
    <t>Finexpar CA</t>
  </si>
  <si>
    <t>Acciones Regional AFPISA</t>
  </si>
  <si>
    <t>Operaciones a Liquidar Gs</t>
  </si>
  <si>
    <t>Anticipo de Clientes U$S</t>
  </si>
  <si>
    <t>Aportes para Futuras Capitalizaciones</t>
  </si>
  <si>
    <t>Reservas Especiales</t>
  </si>
  <si>
    <t>Otros Gastos de Personal</t>
  </si>
  <si>
    <t>Tarjetas de Gourmet - Empleados</t>
  </si>
  <si>
    <t>Nombre o Razón social</t>
  </si>
  <si>
    <t>Registro CNV</t>
  </si>
  <si>
    <t>Resolución N°85 E/18 del 3 de diciembre de 2018</t>
  </si>
  <si>
    <t>Código Bolsa de Valores</t>
  </si>
  <si>
    <t>Dirección oficina principal</t>
  </si>
  <si>
    <t>Calle Papa Juan XXIII esq. Cecilio Da Silva número N° 1533</t>
  </si>
  <si>
    <t>Teléfono</t>
  </si>
  <si>
    <t>(021) 619 4901 – (021) 619 4917</t>
  </si>
  <si>
    <t>E-mail</t>
  </si>
  <si>
    <t>viviana.trociuk@regionalcasadebolsa.com.py</t>
  </si>
  <si>
    <t>Sitio página Web</t>
  </si>
  <si>
    <t>Domicilio legal</t>
  </si>
  <si>
    <t>Escritura N° | Fecha</t>
  </si>
  <si>
    <t>N° 558 | 23 de agosto de 2018</t>
  </si>
  <si>
    <t>Inscripción en el Registro Público</t>
  </si>
  <si>
    <t>Matrícula N° 15.752, Serie Comercial, Folio N° 1 de fecha 28 de setiembre de 2018</t>
  </si>
  <si>
    <t>Reforma de Estatutos</t>
  </si>
  <si>
    <t>N° 30  | 13 de junio de 2019</t>
  </si>
  <si>
    <t>Matrícula N° 15.752, Serie Comercial, Folio N° 2 de fecha 2 de agosto de 2019</t>
  </si>
  <si>
    <t>CARGO</t>
  </si>
  <si>
    <t>NOMBRE Y APELLIDO</t>
  </si>
  <si>
    <t>Representante (s) Legal (es)</t>
  </si>
  <si>
    <t>Mirtha Viviana Trociuk Pleva</t>
  </si>
  <si>
    <t>Marcelo Gabriel Prono Toñánez</t>
  </si>
  <si>
    <t>Directorio</t>
  </si>
  <si>
    <t>Director titular</t>
  </si>
  <si>
    <t>Karen María Oleñik Memmel</t>
  </si>
  <si>
    <t>Síndico titular</t>
  </si>
  <si>
    <t>Guillermo Alexis Céspedes Mazur</t>
  </si>
  <si>
    <t>Síndico suplente</t>
  </si>
  <si>
    <t>Plana ejecutiva</t>
  </si>
  <si>
    <t>Gerente General</t>
  </si>
  <si>
    <t>Gerente Comercial</t>
  </si>
  <si>
    <t>Karen Maria Oleñik Memmel</t>
  </si>
  <si>
    <t>Gerente de Finanzas Corporativas</t>
  </si>
  <si>
    <t>Gerente de Mesa de Dinero y Operaciones</t>
  </si>
  <si>
    <t>Hugo Alberto Valinoti Lopez</t>
  </si>
  <si>
    <t>Oficial de Cumplimiento</t>
  </si>
  <si>
    <t>María Teresa Gonzalez Fretes</t>
  </si>
  <si>
    <t>4. CAPITAL Y PROPIEDAD</t>
  </si>
  <si>
    <t>Capital emitido</t>
  </si>
  <si>
    <t>Capital suscripto</t>
  </si>
  <si>
    <t>Valor nominal de las acciones</t>
  </si>
  <si>
    <t>CAPITAL INTEGRADO</t>
  </si>
  <si>
    <t>N°</t>
  </si>
  <si>
    <t>Número de acciones</t>
  </si>
  <si>
    <t>Cantidad de acciones</t>
  </si>
  <si>
    <t>Voto</t>
  </si>
  <si>
    <t>% de Participación de capital integrado</t>
  </si>
  <si>
    <t>Nominativas</t>
  </si>
  <si>
    <t>José Gustavo Olmedo Sisul</t>
  </si>
  <si>
    <t>CAPITAL SUSCRIPTO</t>
  </si>
  <si>
    <t>% de Participación de capital suscripto</t>
  </si>
  <si>
    <r>
      <t>5. AUDITOR EXTERNO INDEPENDIENTE</t>
    </r>
    <r>
      <rPr>
        <sz val="10"/>
        <color rgb="FF000000"/>
        <rFont val="Times New Roman"/>
        <family val="1"/>
      </rPr>
      <t xml:space="preserve"> </t>
    </r>
  </si>
  <si>
    <r>
      <t xml:space="preserve">5.1) Auditor Externo Independiente designado:  </t>
    </r>
    <r>
      <rPr>
        <sz val="10"/>
        <color rgb="FF000000"/>
        <rFont val="Times New Roman"/>
        <family val="1"/>
      </rPr>
      <t>Deloitte &amp; Touche Paraguay</t>
    </r>
  </si>
  <si>
    <r>
      <t>5.2) Número de Inscripción en el Registro de la CNV:</t>
    </r>
    <r>
      <rPr>
        <sz val="10"/>
        <color rgb="FF000000"/>
        <rFont val="Times New Roman"/>
        <family val="1"/>
      </rPr>
      <t xml:space="preserve"> AE 021</t>
    </r>
  </si>
  <si>
    <t>6. PERSONAS VINCULADAS</t>
  </si>
  <si>
    <t>PERSONAS VINCULADAS</t>
  </si>
  <si>
    <t>Tipo de vínculo</t>
  </si>
  <si>
    <t>Director</t>
  </si>
  <si>
    <t>Sociedad controlante (*)</t>
  </si>
  <si>
    <r>
      <t>(*) Sociedad controlante:</t>
    </r>
    <r>
      <rPr>
        <sz val="10"/>
        <color theme="1"/>
        <rFont val="Times New Roman"/>
        <family val="1"/>
      </rPr>
      <t xml:space="preserve"> Banco Regional S.A.E.C.A. </t>
    </r>
  </si>
  <si>
    <r>
      <t>Domicilio legal:</t>
    </r>
    <r>
      <rPr>
        <sz val="10"/>
        <color theme="1"/>
        <rFont val="Times New Roman"/>
        <family val="1"/>
      </rPr>
      <t xml:space="preserve"> Carlos Antonio López N° 1348 entre Arq. Tomás Romero Pereira y 14 de mayo.</t>
    </r>
  </si>
  <si>
    <r>
      <t>Participación</t>
    </r>
    <r>
      <rPr>
        <sz val="10"/>
        <color theme="1"/>
        <rFont val="Times New Roman"/>
        <family val="1"/>
      </rPr>
      <t>: 99,98% de participación en el capital y en votos.</t>
    </r>
  </si>
  <si>
    <r>
      <t>Actividad principal:</t>
    </r>
    <r>
      <rPr>
        <sz val="10"/>
        <color theme="1"/>
        <rFont val="Times New Roman"/>
        <family val="1"/>
      </rPr>
      <t xml:space="preserve"> Institución financiera.</t>
    </r>
  </si>
  <si>
    <t>Clara Francisca Peroni Peña</t>
  </si>
  <si>
    <t>Aumento de Capital</t>
  </si>
  <si>
    <t>Bonos Financieros</t>
  </si>
  <si>
    <t xml:space="preserve">Banco Nacional de Fomento </t>
  </si>
  <si>
    <t>BANCO REGIONAL S.A.E.C.A</t>
  </si>
  <si>
    <t>BANCO REGIONAL S.A.E.C.A.</t>
  </si>
  <si>
    <t>Acumuladas al cierre</t>
  </si>
  <si>
    <t>Valores Recibidos en Custodia Gs.</t>
  </si>
  <si>
    <t>Fondo de Garantía a Pagar Gs</t>
  </si>
  <si>
    <t>Capital Suscripto</t>
  </si>
  <si>
    <t>www.regionalcasadebolsa.com.py</t>
  </si>
  <si>
    <t>(-) Capital a Integrar / Accionistas</t>
  </si>
  <si>
    <t>Revaluacion de Acciones</t>
  </si>
  <si>
    <t xml:space="preserve">RESULTADO DEL EJERCICIO (+) Utilidad (-) Pérdida : </t>
  </si>
  <si>
    <t>Títulos de Renta Fija en Reporto</t>
  </si>
  <si>
    <t xml:space="preserve">Títulos de Renta Variable   </t>
  </si>
  <si>
    <t>(Cifras expresadas en guaraníes)</t>
  </si>
  <si>
    <t>Shirley Vichini</t>
  </si>
  <si>
    <t>Nombre</t>
  </si>
  <si>
    <t>Las mejoras o adiciones son capitalizadas, mientras que los gastos de mantenimiento y/o reparaciones que no aumentan el valor de los bienes ni su vida útil, son imputados como gastos en el período en que se originan.</t>
  </si>
  <si>
    <t>Las depreciaciones son computadas a partir del año siguiente al de incorporación al patrimonio de la Sociedad, mediante cargos a resultados sobre la base del sistema lineal, en los años estimados de vida útil, tal como se menciona en la nota 3.4.</t>
  </si>
  <si>
    <t>NOTA 3. PRINCIPALES POLÍTICAS Y PRÁCTICAS CONTABLES APLICADAS</t>
  </si>
  <si>
    <t>NOTA 4. CAMBIO DE POLÍTICAS Y PROCEDIMIENTOS DE CONTABILIDAD</t>
  </si>
  <si>
    <t>NOTA 5. INFORMACIÓN REFERENTE A LOS PRINCIPALES ACTIVOS, PASIVOS, RESULTADOS Y CRITERIOS ESPECÍFICOS DE VALUACIÓN</t>
  </si>
  <si>
    <t>Títulos de renta fija en cartera</t>
  </si>
  <si>
    <t>Participación en Resultados</t>
  </si>
  <si>
    <t>Participación en Resultados Otras Empres</t>
  </si>
  <si>
    <t>Gastos a Recuperar - Empleados</t>
  </si>
  <si>
    <t>Resultado por Participación en Otras Empresas</t>
  </si>
  <si>
    <t>NOTA 6. INFORMACIÓN REFERENTE A CONTINGENCIAS Y COMPROMISOS</t>
  </si>
  <si>
    <t>No se han registrado cambios contables significativos al cierre de los presentes estados financieros.</t>
  </si>
  <si>
    <t>Regional A.F.P.I.S.A.</t>
  </si>
  <si>
    <t>Sociedad controlada (**)</t>
  </si>
  <si>
    <r>
      <t>(**) Sociedad Controlada :</t>
    </r>
    <r>
      <rPr>
        <sz val="10"/>
        <color theme="1"/>
        <rFont val="Times New Roman"/>
        <family val="1"/>
      </rPr>
      <t xml:space="preserve"> Regional Administradora de Fondos Patrimoniales de Inversión S.A. </t>
    </r>
  </si>
  <si>
    <r>
      <t>Domicilio legal:</t>
    </r>
    <r>
      <rPr>
        <sz val="10"/>
        <color theme="1"/>
        <rFont val="Times New Roman"/>
        <family val="1"/>
      </rPr>
      <t xml:space="preserve"> Calle Papa Juan XXIII esq. Cecilio Da Silva número N° 1533</t>
    </r>
  </si>
  <si>
    <r>
      <t>Actividad principal:</t>
    </r>
    <r>
      <rPr>
        <sz val="10"/>
        <color theme="1"/>
        <rFont val="Times New Roman"/>
        <family val="1"/>
      </rPr>
      <t xml:space="preserve"> Administradora de Fondos</t>
    </r>
  </si>
  <si>
    <t>Operaciones a Liquidar</t>
  </si>
  <si>
    <t>Cauciones</t>
  </si>
  <si>
    <t>Fondo de Garantia a Pagar U$S</t>
  </si>
  <si>
    <t>Retribuciones Especiales</t>
  </si>
  <si>
    <t>Mantenimiento de Software</t>
  </si>
  <si>
    <t>Intereses a cobrar por inversiones temporarias</t>
  </si>
  <si>
    <t>Deudas con terceros por operaciones de reporto</t>
  </si>
  <si>
    <t>al 31/12/2020</t>
  </si>
  <si>
    <t>SALLUSTRO &amp; CÍA. S.A.</t>
  </si>
  <si>
    <t>BANCO ITAÚ PARAGUAY S.A.</t>
  </si>
  <si>
    <t>TU FINANCIERA S.A.E.C.A</t>
  </si>
  <si>
    <t>Títulos de Renta Variable ANC</t>
  </si>
  <si>
    <t xml:space="preserve">Inversiones </t>
  </si>
  <si>
    <t xml:space="preserve">Osmar Manuel Caceres Cantero </t>
  </si>
  <si>
    <t>Auditor Interno</t>
  </si>
  <si>
    <t xml:space="preserve">Presidente </t>
  </si>
  <si>
    <t>Gratificación Ley 285/93 a Pagar</t>
  </si>
  <si>
    <t>Los bienes intangibles, íntegramente de vida útil definida, se exponen a su costo de adquisición menos las correspondientes amortizaciones acumuladas al cierre de cada ejercicio. Las amortizaciones son calculadas por el método de línea recta considerando una vida útil tal como se menciona en la nota 3.4.</t>
  </si>
  <si>
    <t>Total al 31 de diciembre de 2020</t>
  </si>
  <si>
    <t>Inversiones temporarias - Corriente</t>
  </si>
  <si>
    <t>Las operaciones de reporto son aquellas en que la Entidad adquiere o transfiere valores, a cambio de la entrega de una suma de dinero, asumiendo en dicho acto y momento el compromiso de transferir o adquirir nuevamente la propiedad a su “contraparte” valores de la misma especie y características el mismo día o en una fecha posterior y a un precio determinado.</t>
  </si>
  <si>
    <t>Valor Neto Resultante</t>
  </si>
  <si>
    <t>Anticipos de Impuesto a la Renta</t>
  </si>
  <si>
    <t>5.i) Otros activos corrientes</t>
  </si>
  <si>
    <t>5.j) Préstamos financieros</t>
  </si>
  <si>
    <t>Porción circulante de préstamos a largo plazo</t>
  </si>
  <si>
    <t>5.k) Acreedores por intermediación</t>
  </si>
  <si>
    <t>5.l ) Acreedores varios</t>
  </si>
  <si>
    <t>Disponibles</t>
  </si>
  <si>
    <t>Sobregiros bancarios</t>
  </si>
  <si>
    <t>5.u) Ingresos Operativos</t>
  </si>
  <si>
    <t>5.v) Otros gastos operativos, de comercialización y de administración</t>
  </si>
  <si>
    <t>5.w) Otros ingresos y egresos</t>
  </si>
  <si>
    <t>5.x) Resultados financieros</t>
  </si>
  <si>
    <t>5.y) Resultados extraordinarios</t>
  </si>
  <si>
    <t>NOTA 7. LIMITACIÓN A LA LIBRE DISPONIBILIDAD DE LOS ACTIVOS O DEL PATRIMONIO Y CUALQUIER RESTRICCIÓN AL DERECHO DE PROPIEDAD</t>
  </si>
  <si>
    <t>La Entidad no cuenta con ninguna limitación a libre disposición de los activos o de patrimonio y cualquier restricción al derecho de la propiedad a excepción de los títulos de deuda que conforman la cartera de operaciones en reporto (Ver nota 5.e.1).</t>
  </si>
  <si>
    <t>NOTA 8. CAMBIO CONTABLES</t>
  </si>
  <si>
    <t>NOTA 9. RESTRICCIONES PARA DISTRIBUCIÓN DE UTILIDADES</t>
  </si>
  <si>
    <t>NOTA 10. SANCIONES</t>
  </si>
  <si>
    <t>NOTA 11: OTROS ASUNTOS RELEVANTES</t>
  </si>
  <si>
    <t>NOTA 12. HECHOS POSTERIORES AL CIERRE DEL EJERCICIO</t>
  </si>
  <si>
    <t xml:space="preserve">El reconocimiento inicial de estos bienes corresponde al costo de adquisición. La medición posterior de estos activos se presenta neta de depreciaciones acumuladas y, en caso de corresponder, de deterioro. </t>
  </si>
  <si>
    <t xml:space="preserve">Hasta el 31 de diciembr de 2019 los bienes de uso están valuados a su costo revaluado, utilizando los coeficientes que reflejan la inflación en el país. Estas revaluaciones se realizaron en forma anual, llevando el incremento neto en el valor de los bienes tiene como contrapartida una reserva especial que forma parte del Patrimonio Neto. </t>
  </si>
  <si>
    <t xml:space="preserve"> a) Bienes de uso: Las depreciaciones se calculan por el método de línea recta, en base a la vida útil estimada del bien, a partir del año siguiente de su incorporación al patrimonio de la Sociedad.</t>
  </si>
  <si>
    <t xml:space="preserve"> b)  Cargos diferidos e Intangibles:  Las amortizaciones se calculan por el método de línea recta considerando una vida útil de 48 meses hasta las compras del periodo cerrado del 2019, y a partir de las aquisiciones del ejercicio 2020 se considera una vida util de 60 meses. Los activos intangibles se exponen a su costo incurrido menos las correspondientes amortizaciones acumuladas al cierre del año. </t>
  </si>
  <si>
    <t>Las 12 notas que se acompañan forman parte integrante de los Estados Contables</t>
  </si>
  <si>
    <t>Bolsa de Valores y Productos de Asunción S.A.</t>
  </si>
  <si>
    <t>a. Moneda extranjera</t>
  </si>
  <si>
    <t>i. Titulos de deudas:</t>
  </si>
  <si>
    <t>Los títulos de deuda son reconocidos a su valor de incorporación más los intereses devengados a la fecha de cada ejercicio; cuando las inversiones incluyen cláusulas de ajuste, las mismas se ajustan en base al método de ajuste pactado. Cuando el valor de mercado de la inversión es menor a su costo, la diferencia se carga al resultado del ejercicio correspondiente. Los intereses generados por estos títulos son registrados en resultados conforme se devengan.</t>
  </si>
  <si>
    <t>ii. Acción de la Bolsa de Valores y Productos de Asunción S.A. (BVPASA)</t>
  </si>
  <si>
    <t xml:space="preserve">La acción de la Bolsa de Valores se valúa a su valor de mercado, siendo éste el último precio de transacción. El incremento del valor de dicha inversión se acredita en el patrimonio neto y si se produjere la disminución del valor se reconoce en cuentas de resultados. </t>
  </si>
  <si>
    <t>iii. Participación en el capital de Regional Administradora de Fondos Patrimoniales de Inversión S.A.</t>
  </si>
  <si>
    <r>
      <t xml:space="preserve">d. </t>
    </r>
    <r>
      <rPr>
        <b/>
        <u/>
        <sz val="11"/>
        <color theme="1"/>
        <rFont val="Times New Roman"/>
        <family val="1"/>
      </rPr>
      <t>Activos intangibles:</t>
    </r>
  </si>
  <si>
    <r>
      <t xml:space="preserve">c. </t>
    </r>
    <r>
      <rPr>
        <b/>
        <u/>
        <sz val="11"/>
        <color theme="1"/>
        <rFont val="Times New Roman"/>
        <family val="1"/>
      </rPr>
      <t>Bienes de uso:</t>
    </r>
  </si>
  <si>
    <t>Comprador</t>
  </si>
  <si>
    <t>Vendedor</t>
  </si>
  <si>
    <t>Dólar estadounidenses</t>
  </si>
  <si>
    <t>Los activos y pasivos en moneda extranjera se valúan a los tipos de cambio vigentes a la fecha de cierre del periodo. Ver nota 5.a.</t>
  </si>
  <si>
    <t>Saldo en moneda extranjera</t>
  </si>
  <si>
    <t>US$</t>
  </si>
  <si>
    <t>Saldo en moneda local</t>
  </si>
  <si>
    <t>La posición de activos y pasivos en moneda extranjera al cierre del periodo es la siguiente:</t>
  </si>
  <si>
    <t>Saldos al 31/12/2020</t>
  </si>
  <si>
    <t>Nota 5.c</t>
  </si>
  <si>
    <t>Nota 5.d</t>
  </si>
  <si>
    <t>Recaudaciones a depositar</t>
  </si>
  <si>
    <t>Valor nominal unitario</t>
  </si>
  <si>
    <t>Valor de cotización</t>
  </si>
  <si>
    <t>Valor contable</t>
  </si>
  <si>
    <t>Valor de costo</t>
  </si>
  <si>
    <t>Tipo de Título</t>
  </si>
  <si>
    <t>Cantidad de Títulos</t>
  </si>
  <si>
    <t>Valor Nominal Unitario</t>
  </si>
  <si>
    <t>Capital</t>
  </si>
  <si>
    <t>Resultado</t>
  </si>
  <si>
    <t>Nota 5.e.1</t>
  </si>
  <si>
    <t>Deuda con terceros por operaciones de reporto</t>
  </si>
  <si>
    <t>Nota 5.f.1</t>
  </si>
  <si>
    <t>Nota 5.f.3</t>
  </si>
  <si>
    <t>Nota 5.f.2</t>
  </si>
  <si>
    <t>Nota 5.f.4</t>
  </si>
  <si>
    <t>Derechos sobre títulos por contratos de underwriting</t>
  </si>
  <si>
    <t>Nota 5.f.5</t>
  </si>
  <si>
    <t>Equipos de informática</t>
  </si>
  <si>
    <t>Bienes de Uso - neto</t>
  </si>
  <si>
    <t xml:space="preserve"> Nota 5.g</t>
  </si>
  <si>
    <t>Saldo inicial</t>
  </si>
  <si>
    <t>Aumentos</t>
  </si>
  <si>
    <t>Amortizaciones</t>
  </si>
  <si>
    <t>Saldo neto final</t>
  </si>
  <si>
    <t xml:space="preserve">Activo Intagibles y Cargos Diferidos </t>
  </si>
  <si>
    <t>Nota 5.h</t>
  </si>
  <si>
    <t>Los otros activos corrientes se componen como sigue:</t>
  </si>
  <si>
    <t xml:space="preserve"> Nota 5.i</t>
  </si>
  <si>
    <t>Seguros contra daños</t>
  </si>
  <si>
    <t>IVA - Credito Fiscal (Saldo no aplicado)</t>
  </si>
  <si>
    <t>Nota 5.j</t>
  </si>
  <si>
    <t>A continuación, se detalla la composición:</t>
  </si>
  <si>
    <t>Nota 5.k</t>
  </si>
  <si>
    <t>Nota 5.l</t>
  </si>
  <si>
    <t xml:space="preserve">Provisiones  </t>
  </si>
  <si>
    <t>Nota 5.m</t>
  </si>
  <si>
    <t>Relación</t>
  </si>
  <si>
    <t>Tipo de operación</t>
  </si>
  <si>
    <t>Antigüedad de la deuda</t>
  </si>
  <si>
    <t>Vencimiento</t>
  </si>
  <si>
    <t>5.n) Obligaciones por administración de cartera</t>
  </si>
  <si>
    <t>Nota 5.n</t>
  </si>
  <si>
    <t>Nota 5.p</t>
  </si>
  <si>
    <t>Nota 5.q</t>
  </si>
  <si>
    <t>Los saldos con empresas y personas relacionadas se componen como sigue:</t>
  </si>
  <si>
    <t>Saldos</t>
  </si>
  <si>
    <t>Nota 5.u.2</t>
  </si>
  <si>
    <t>Nota 5.v</t>
  </si>
  <si>
    <t>Nota 5.w</t>
  </si>
  <si>
    <t>Nota 5.x</t>
  </si>
  <si>
    <t>Nota 5.y</t>
  </si>
  <si>
    <t>Títulos de Renta Fija NC</t>
  </si>
  <si>
    <t>Otros Activos Corrientes</t>
  </si>
  <si>
    <t>Inversiones Permanentes</t>
  </si>
  <si>
    <t>(Nota 5.e.2)</t>
  </si>
  <si>
    <t>Acreedores por Intermediación</t>
  </si>
  <si>
    <t>Sobregiro en cuenta corriente</t>
  </si>
  <si>
    <t>Otros Pasivos Corrientes</t>
  </si>
  <si>
    <t>Ingresos por operaciones y servicios extrabursátiles</t>
  </si>
  <si>
    <t>Otros gastos operativos</t>
  </si>
  <si>
    <t>Otros Gastos de Administración</t>
  </si>
  <si>
    <t>OTROS INGRESOS Y EGRESOS</t>
  </si>
  <si>
    <t>RESULTADOS FINANCIEROS</t>
  </si>
  <si>
    <t>Ingresos extraordinarios</t>
  </si>
  <si>
    <t>IMPUESTO A LA RENTA</t>
  </si>
  <si>
    <t>El saldo de documentos y cuentas por cobrar es como sigue:</t>
  </si>
  <si>
    <t>5.r) Saldos con partes relacionadas</t>
  </si>
  <si>
    <t>Nota 5.s</t>
  </si>
  <si>
    <t>Comisiones Pagadas Comerciales</t>
  </si>
  <si>
    <t>5.u.1 - Ingresos por operaciones y servicios extrabursátiles</t>
  </si>
  <si>
    <t>5.u.2 - Otros ingresos operativos</t>
  </si>
  <si>
    <t>Nota 5.u.1</t>
  </si>
  <si>
    <t>Balance General - Bimonetario</t>
  </si>
  <si>
    <t>Guaranies</t>
  </si>
  <si>
    <t>Dolares</t>
  </si>
  <si>
    <t>Bancos - Moneda Local</t>
  </si>
  <si>
    <t>Banco Regional C. A. N° 8070726</t>
  </si>
  <si>
    <t>Banco ITAU Cta Cte N°40000054/1</t>
  </si>
  <si>
    <t>Banco ITAU Cta Cte N°40000054/3</t>
  </si>
  <si>
    <t>Banco Atlas Cta Cte N°1150897</t>
  </si>
  <si>
    <t>Banco Atlas Caja de Ahorro N°1150895</t>
  </si>
  <si>
    <t>Banco Río Caja de Ahorro N°01-00391570-0</t>
  </si>
  <si>
    <t>BANCOP Ahorro a la Vista N°0310068606</t>
  </si>
  <si>
    <t>Banco GNB Caja de Ahorro N°12798011</t>
  </si>
  <si>
    <t>Banco Continental Caja de Ahorro N°01-00</t>
  </si>
  <si>
    <t>Banco Nacional de Fomento N°821857/4</t>
  </si>
  <si>
    <t>Solar C.A. N° 185554</t>
  </si>
  <si>
    <t>Bancos - Moneda Extranjera</t>
  </si>
  <si>
    <t>Banco Regional C. A. N° 8070727</t>
  </si>
  <si>
    <t>Banco ITAU Cta.Cte. N° 400000060</t>
  </si>
  <si>
    <t>Banco ITAU Cta.Cte. N° 400000061</t>
  </si>
  <si>
    <t>Bancop Ahorro a la Vista U$S N° 03100686</t>
  </si>
  <si>
    <t>Finexpar Caja de Ahorro U$S N° 101550026</t>
  </si>
  <si>
    <t>Banco GNB Caja de Ahorro U$S N° 12798011</t>
  </si>
  <si>
    <t>Banco Río Caja de Ahorro Nro. 8270013240</t>
  </si>
  <si>
    <t>Banco Atlas Cta Cte N° 1150898</t>
  </si>
  <si>
    <t>Financiera El Comercio Caja de Ahorro N°</t>
  </si>
  <si>
    <t>Solar C.A. N° 0187071</t>
  </si>
  <si>
    <t>Banco GNB CC Usd N° 2101050099</t>
  </si>
  <si>
    <t>Banco Nacional de Fomento CC USD</t>
  </si>
  <si>
    <t>Titulos de Renta Fija</t>
  </si>
  <si>
    <t>Titulos de Renta Fija - Local</t>
  </si>
  <si>
    <t>Emitidos por el Estado y Entidades Públi</t>
  </si>
  <si>
    <t>Bonos Públicos</t>
  </si>
  <si>
    <t>Bonos Públicos GS</t>
  </si>
  <si>
    <t>Emitidos por el Sector Financiero</t>
  </si>
  <si>
    <t>Bonos Financieros - GS</t>
  </si>
  <si>
    <t>CDA - GS</t>
  </si>
  <si>
    <t>CDA - U$S</t>
  </si>
  <si>
    <t>Emitidos por Entidades del Sector Privad</t>
  </si>
  <si>
    <t>Bonos Corporativos</t>
  </si>
  <si>
    <t>Bonos Corporativos - GS</t>
  </si>
  <si>
    <t>BBCP</t>
  </si>
  <si>
    <t>BBCP - GS</t>
  </si>
  <si>
    <t>Emitidos por Empresas Vinculadas</t>
  </si>
  <si>
    <t>CDA - GS VINCULADAS</t>
  </si>
  <si>
    <t>Intereses Devengados s/ Renta Fija</t>
  </si>
  <si>
    <t>Intereses a Cobrar s/ Renta Fija</t>
  </si>
  <si>
    <t>Int. a Cobrar - Bonos Financieros - Gs</t>
  </si>
  <si>
    <t>Int. a Cobrar - CDA - Gs</t>
  </si>
  <si>
    <t>Int. a Cobrar - CDA - U$S</t>
  </si>
  <si>
    <t>Int. a Cobrar - Bonos Corporativos - Gs</t>
  </si>
  <si>
    <t>Int. a Cobrar - BBCP - Gs</t>
  </si>
  <si>
    <t>Int. a Cobrar - CDA - Gs VINCULADAS</t>
  </si>
  <si>
    <t>Int. a Cobrar - CDA - U$S VINCULADAS</t>
  </si>
  <si>
    <t>Int. a Cobrar - Bonos Públicos Gs</t>
  </si>
  <si>
    <t>(Intereses a Devengar)</t>
  </si>
  <si>
    <t>Int. a Deveng. Bonos Fin. - Gs</t>
  </si>
  <si>
    <t>Int. a Deveng. CDA - Gs</t>
  </si>
  <si>
    <t>Int. a Deveng. CDA - U$S</t>
  </si>
  <si>
    <t>Int. a Deveng. Bonos Corp. - Gs</t>
  </si>
  <si>
    <t>Int. a Deveng. BBCP - Gs</t>
  </si>
  <si>
    <t>Int. a Deveng. CDA - Gs VINC.</t>
  </si>
  <si>
    <t>Int. a Deveng. CDA - U$S VINC.</t>
  </si>
  <si>
    <t>Int. a Deveng. Bonos Públicos Gs</t>
  </si>
  <si>
    <t>Valores entregados por Reporto</t>
  </si>
  <si>
    <t>Deudores por títulos Renta Fija en Repor</t>
  </si>
  <si>
    <t>Deudores Títulos Renta Fija en Repo Gs</t>
  </si>
  <si>
    <t>Deudores Titulos Renta Fija en Repo U$S</t>
  </si>
  <si>
    <t>CREDITOS VIGENTES</t>
  </si>
  <si>
    <t>Comisiones por cobrar por intermediación</t>
  </si>
  <si>
    <t>Comisiones por cobrar Gs</t>
  </si>
  <si>
    <t>Comisiones por cobrar U$S</t>
  </si>
  <si>
    <t>Operaciones a Liquidar GS</t>
  </si>
  <si>
    <t>Operaciones a Liquidar ME</t>
  </si>
  <si>
    <t>Documentos y cuentas por cobrar</t>
  </si>
  <si>
    <t>Cuentas por Cobrar</t>
  </si>
  <si>
    <t>Servicios Prestados por cobrar - U$S</t>
  </si>
  <si>
    <t>Otras cuentas por cobrar - Gs</t>
  </si>
  <si>
    <t>Otras cuentas por cobrar - U$S</t>
  </si>
  <si>
    <t>Deudores varios Vigentes</t>
  </si>
  <si>
    <t>Cuentas a cobrar personas y empresas rel</t>
  </si>
  <si>
    <t>Gtos a recuperar personas y empresas rel</t>
  </si>
  <si>
    <t>Impuestos Nacionales</t>
  </si>
  <si>
    <t>Anticipo Impuesto a la Renta</t>
  </si>
  <si>
    <t>Retención RENTA</t>
  </si>
  <si>
    <t>Otras cuentas operativas por cobrar</t>
  </si>
  <si>
    <t>Anticipos a Rendir</t>
  </si>
  <si>
    <t>Anticipos a rendir - Varios Gs.</t>
  </si>
  <si>
    <t>Aranceles CNV</t>
  </si>
  <si>
    <t>Gastos de Mantenimiento Anual Surecomp</t>
  </si>
  <si>
    <t>Seguros Pagados por Adelantado</t>
  </si>
  <si>
    <t>Títulos de Renta Variable</t>
  </si>
  <si>
    <t>Títulos Valores de Renta Variable - Loca</t>
  </si>
  <si>
    <t>ACCION DE LA BOLSA DE VALORES</t>
  </si>
  <si>
    <t>Acción - REGIONAL Casa de Bolsa</t>
  </si>
  <si>
    <t>BIENES DE USO</t>
  </si>
  <si>
    <t>Bienes de Uso Propios</t>
  </si>
  <si>
    <t>Equipos de Oficina</t>
  </si>
  <si>
    <t>Equipos de Computación</t>
  </si>
  <si>
    <t>(-) Depreciación acumulada</t>
  </si>
  <si>
    <t>Deprec. Acumulada Equipos de Oficina</t>
  </si>
  <si>
    <t>Deprec. Acumulada Equipos de Computación</t>
  </si>
  <si>
    <t>ACTIVOS INTANGIBLES Y CARGOS DIFERIDOS</t>
  </si>
  <si>
    <t>Liciencia - U$S</t>
  </si>
  <si>
    <t>Prográmas Informáticos</t>
  </si>
  <si>
    <t>Gastos de Constitución - AFPISA</t>
  </si>
  <si>
    <t>(-) Amortización acumulada</t>
  </si>
  <si>
    <t>Programas Informáticos</t>
  </si>
  <si>
    <t>DEUDAS VIGENTES</t>
  </si>
  <si>
    <t>Acreedores por intermediación</t>
  </si>
  <si>
    <t>Operaciones a Liquidar - U$S</t>
  </si>
  <si>
    <t>Anticipo de Clientes</t>
  </si>
  <si>
    <t>Anticipo de Clientes Gs</t>
  </si>
  <si>
    <t>Proveedores de Bienes y/o Servicios</t>
  </si>
  <si>
    <t>Proveedores de Bienes y/o Servicios Gs.</t>
  </si>
  <si>
    <t>Proveedores de Bienes y/o Servicios U$S</t>
  </si>
  <si>
    <t>OBLIGACIONES FINANCIERAS A CORTO PLAZO</t>
  </si>
  <si>
    <t>Bancos M/L</t>
  </si>
  <si>
    <t>Banco Regional Cta Cte GS</t>
  </si>
  <si>
    <t>Bancos M/E</t>
  </si>
  <si>
    <t>Banco Regional Cta Cte N° 8070731</t>
  </si>
  <si>
    <t>Operaciones de Reverse Reporto</t>
  </si>
  <si>
    <t>Prima a Pagar - REPO</t>
  </si>
  <si>
    <t>Prima a pagar - REPO Gs</t>
  </si>
  <si>
    <t>Acreedores por títulos de renta fija en</t>
  </si>
  <si>
    <t>Acreedores Titulos Renta Fija en Repo Gs</t>
  </si>
  <si>
    <t>Acreedores Titulos Renta Fija en Repo U$</t>
  </si>
  <si>
    <t>Sueldos y Cargas Sociales</t>
  </si>
  <si>
    <t>Aguinaldos por Pagar</t>
  </si>
  <si>
    <t>Obligaciones Fiscales</t>
  </si>
  <si>
    <t>Impuesto al Valor Agregado</t>
  </si>
  <si>
    <t>IVA Debito Fiscal a Pagar</t>
  </si>
  <si>
    <t>Retención IVA a Pagar</t>
  </si>
  <si>
    <t>Retención RENTA a Pagar</t>
  </si>
  <si>
    <t>Otras Provisiones</t>
  </si>
  <si>
    <t>Gastos de Viajes a Pagar</t>
  </si>
  <si>
    <t>Comisiones Cobradas</t>
  </si>
  <si>
    <t>Por intermediación de acciones</t>
  </si>
  <si>
    <t>Por intermediación de acciones Gs</t>
  </si>
  <si>
    <t>Por intermediación de renta fija</t>
  </si>
  <si>
    <t>Por intermediación de renta fija Gs</t>
  </si>
  <si>
    <t>Por intermediación de renta fija U$S</t>
  </si>
  <si>
    <t>Comisiones por operaciones fuera de rued</t>
  </si>
  <si>
    <t>Comisiones por contratos de colocación p</t>
  </si>
  <si>
    <t>Por contratos de de colocación primaria</t>
  </si>
  <si>
    <t>Ingresos por servicios prestados</t>
  </si>
  <si>
    <t>Asesoría Financiera</t>
  </si>
  <si>
    <t>Asesoría Financiera - U$S</t>
  </si>
  <si>
    <t>Ingresos y rentas de cartera propia</t>
  </si>
  <si>
    <t>Intereses y dividendos de cartera propia</t>
  </si>
  <si>
    <t>Bonos Financieros - Gs</t>
  </si>
  <si>
    <t>Bonos Subordinados - Gs</t>
  </si>
  <si>
    <t>Bonos Subordinados - U$S</t>
  </si>
  <si>
    <t>CDA - Gs</t>
  </si>
  <si>
    <t>Bonos Corporativos - Gs</t>
  </si>
  <si>
    <t>Bonos Corporativos - U$S</t>
  </si>
  <si>
    <t>BBCP - Gs</t>
  </si>
  <si>
    <t>Bonos Financieros - U$S VINCULADAS</t>
  </si>
  <si>
    <t>Bonos Subordinados - U$S VINCULADAS</t>
  </si>
  <si>
    <t>CDA - Gs VINCULADAS</t>
  </si>
  <si>
    <t>CDA - U$S VINCULADAS</t>
  </si>
  <si>
    <t>Bonos Públicos Gs</t>
  </si>
  <si>
    <t>Dividendos por participaciones accionari</t>
  </si>
  <si>
    <t>Por diferencia de valor de títulos valor</t>
  </si>
  <si>
    <t>Utilidad en compraventa de titulos valor</t>
  </si>
  <si>
    <t>Bonos Financieros - U$S</t>
  </si>
  <si>
    <t>Resultado Bonos Sub. - U$S</t>
  </si>
  <si>
    <t>Bonos Financieros - Gs VINCULADAS</t>
  </si>
  <si>
    <t>BBCP - Gs VINCULADAS</t>
  </si>
  <si>
    <t>Acciones - Gs.</t>
  </si>
  <si>
    <t>Bonos Publicos - Gs Vinculadas</t>
  </si>
  <si>
    <t>OTROS INGRESOS OPERATIVOS</t>
  </si>
  <si>
    <t>Aranceles - BVPASA</t>
  </si>
  <si>
    <t>Aranceles - BVPASA Gs</t>
  </si>
  <si>
    <t>Aranceles - BVPASA U$S</t>
  </si>
  <si>
    <t>Fondo de Garantía - Gs</t>
  </si>
  <si>
    <t>Fondo de Garantía - U$S</t>
  </si>
  <si>
    <t>Otros Ingresos Operativos - GS</t>
  </si>
  <si>
    <t>Ganancia por Diferencia de Cambio</t>
  </si>
  <si>
    <t>Diferencia de cambio cuentas activas</t>
  </si>
  <si>
    <t>Diferencia de cambio cuentas pasivas</t>
  </si>
  <si>
    <t>OTROS INGRESOS NO OPERATIVOS</t>
  </si>
  <si>
    <t>Ingresos por ajustes y redondeos</t>
  </si>
  <si>
    <t>EGRESOS OPERATIVOS</t>
  </si>
  <si>
    <t>GASTOS DE OPERACIÓN</t>
  </si>
  <si>
    <t>Comisiones por colocaciones bursátiles</t>
  </si>
  <si>
    <t>Comisiones por colocaciones bursátiles -</t>
  </si>
  <si>
    <t>Aranceles por negociación Bolsa de Valor</t>
  </si>
  <si>
    <t>Aranceles pagados - BVPASA</t>
  </si>
  <si>
    <t>Aranceles pagados - BVPASA U$S</t>
  </si>
  <si>
    <t>Perdida por compraventa de titulos valor</t>
  </si>
  <si>
    <t>Canon Anual - Seprelad</t>
  </si>
  <si>
    <t>Gastos de pubicidad y marketing</t>
  </si>
  <si>
    <t>Gastos de Viaje</t>
  </si>
  <si>
    <t>Cargas Sociales</t>
  </si>
  <si>
    <t>Aporte Patronal IPS 16,5%</t>
  </si>
  <si>
    <t>Gratificaciones por desempeño</t>
  </si>
  <si>
    <t>Seguros Privados al Personal</t>
  </si>
  <si>
    <t>Sindicos</t>
  </si>
  <si>
    <t>Honorarios de Escribanía</t>
  </si>
  <si>
    <t>Otros Honorarios Profesionales</t>
  </si>
  <si>
    <t>Alquiler de Bienes Inmuebles</t>
  </si>
  <si>
    <t>Previsiones, Depreciaciones y Amortizaci</t>
  </si>
  <si>
    <t>Depreciación de Propiedades y Equipos</t>
  </si>
  <si>
    <t>Depreciacion Equipos de Oficina</t>
  </si>
  <si>
    <t>Depreciacion Equipos de Computación</t>
  </si>
  <si>
    <t>Amortización Activos Intangibles y Cargo</t>
  </si>
  <si>
    <t>Amortización de Gastos de Constitucion</t>
  </si>
  <si>
    <t>Amortización de Programas Informáticos</t>
  </si>
  <si>
    <t>Amortización Licencias</t>
  </si>
  <si>
    <t>Amortización Marcas</t>
  </si>
  <si>
    <t>Equipos de Computación y Sistemas</t>
  </si>
  <si>
    <t>Seguros pagados</t>
  </si>
  <si>
    <t>Patentes y Tasas Municipales</t>
  </si>
  <si>
    <t>Tasas y Contribuciones</t>
  </si>
  <si>
    <t>Comunicaciones</t>
  </si>
  <si>
    <t>Papelería,Útiles e Impresos</t>
  </si>
  <si>
    <t>Demostraciones y Agasajos</t>
  </si>
  <si>
    <t>Gastos de refrigerios</t>
  </si>
  <si>
    <t>Fondo Proyectos de Innovacion</t>
  </si>
  <si>
    <t>EGRESOS FINANCIEROS</t>
  </si>
  <si>
    <t>Intereses y Gastos de sobregiros - Perso</t>
  </si>
  <si>
    <t>Gastos Bancarios - Personas y Empresas R</t>
  </si>
  <si>
    <t>Pérdida por Diferencia de Cambio</t>
  </si>
  <si>
    <t>Retención Renta</t>
  </si>
  <si>
    <t>Gastos no Deducibles</t>
  </si>
  <si>
    <t>Gastos no Deducibles - Gs</t>
  </si>
  <si>
    <t>IVA Costo</t>
  </si>
  <si>
    <t>Egresos por ajustes y redondeos</t>
  </si>
  <si>
    <t>Fondo Fijo</t>
  </si>
  <si>
    <t>Guaraníes</t>
  </si>
  <si>
    <t>Dólares</t>
  </si>
  <si>
    <t>Total al 31/03/2021</t>
  </si>
  <si>
    <t>EERR AL 31/03/2020</t>
  </si>
  <si>
    <t>BG AL 31/12/2020</t>
  </si>
  <si>
    <t>Banco Regional Cta Cte N°8070729</t>
  </si>
  <si>
    <t>Finexpar Caja de Ahorro N°155007484</t>
  </si>
  <si>
    <t>Int. a Cobrar - Bonos Subord. - U$S</t>
  </si>
  <si>
    <t>Int. a Deveng. Bonos Sub - U$S</t>
  </si>
  <si>
    <t>Creditos</t>
  </si>
  <si>
    <t xml:space="preserve">Por intermediación de acciones en rueda </t>
  </si>
  <si>
    <t>DIFERENCIA DE CAMBIO</t>
  </si>
  <si>
    <t>Resultados acumulados</t>
  </si>
  <si>
    <t>Sueldos</t>
  </si>
  <si>
    <t>Inversiones en Reporto</t>
  </si>
  <si>
    <t>Aranceles pagados - BVPASA Gs</t>
  </si>
  <si>
    <t>Caja</t>
  </si>
  <si>
    <t>Recaudaciones a Depositar GS</t>
  </si>
  <si>
    <t>Recaudaciones a Depositar U$S</t>
  </si>
  <si>
    <t>Visión Banco Caja de Ahorro N°13352758</t>
  </si>
  <si>
    <t>Citibank Ahorro a la Vista N°5198764002</t>
  </si>
  <si>
    <t>Banco Familiar Caja de Ahorro N°00-0231</t>
  </si>
  <si>
    <t>Banco Interfisa C.A. N°1027186</t>
  </si>
  <si>
    <t>Banco BBVA Cta Cte N°2101050080</t>
  </si>
  <si>
    <t>FIC de Finanzas Caja de Ahorro N°0131001</t>
  </si>
  <si>
    <t>Financiera Solar Cta Cte N°185554</t>
  </si>
  <si>
    <t>Banco Regional Cta. Cte. N° 8070731</t>
  </si>
  <si>
    <t>Visión Banco Caja de Ahorro N° 13352739</t>
  </si>
  <si>
    <t>Citibank Ahorro a la Vista U$S N° 519876</t>
  </si>
  <si>
    <t>Banco Continental Caja de Ahorro U$S N°</t>
  </si>
  <si>
    <t>Banco BBVA Cta Cte N° 2101050099</t>
  </si>
  <si>
    <t>FIC S.A. de Finanzas C.C. 0131001281</t>
  </si>
  <si>
    <t>Banco Interfisa C.A. N° 10271866</t>
  </si>
  <si>
    <t>Certificados Bancarios y Otros Similares</t>
  </si>
  <si>
    <t>Depósitos en Instituciones Financieras</t>
  </si>
  <si>
    <t>Fondos para Propósitos Especiales</t>
  </si>
  <si>
    <t>Disponible Sujeto a Restricción</t>
  </si>
  <si>
    <t>Bonos Públicos U$S</t>
  </si>
  <si>
    <t>Bonos Subordinados</t>
  </si>
  <si>
    <t>Bonos Subordinados - GS</t>
  </si>
  <si>
    <t>BBCP - U$S</t>
  </si>
  <si>
    <t>Títulos de Crédito</t>
  </si>
  <si>
    <t>Títulos de Crédito - GS</t>
  </si>
  <si>
    <t>Títulos de Crédito - U$S</t>
  </si>
  <si>
    <t>Bonos Financieros - GS VINCULADAS</t>
  </si>
  <si>
    <t>Bonos Subordinados - GS VINCULADAS</t>
  </si>
  <si>
    <t>Otras Inversiones</t>
  </si>
  <si>
    <t>Depósitos Restringidos</t>
  </si>
  <si>
    <t>Depósitos Restringidos - GS</t>
  </si>
  <si>
    <t>Depósitos Restringidos - U$S</t>
  </si>
  <si>
    <t>Inversiones Especiales</t>
  </si>
  <si>
    <t>Inversiones Especiales - GS</t>
  </si>
  <si>
    <t>Inversiones Especiales - U$S</t>
  </si>
  <si>
    <t>Int. a Cobrar - Bonos Financieros - U$S</t>
  </si>
  <si>
    <t>Int. a Cobrar - Bonos Subord. - Gs</t>
  </si>
  <si>
    <t>Int. a Cobrar - Bonos Corporativos - U$S</t>
  </si>
  <si>
    <t>Int. a Cobrar - BBCP - U$S</t>
  </si>
  <si>
    <t>Int. a Cobrar - Títulos de Crédito - Gs</t>
  </si>
  <si>
    <t>Int. a Cobrar - Títulos de Crédito - U$S</t>
  </si>
  <si>
    <t>Int. a Cobrar - Bonos Financieros - Gs V</t>
  </si>
  <si>
    <t>Int. a Cobrar - Bonos Subordinados - Gs</t>
  </si>
  <si>
    <t>Int. a Cobrar - Bonos Subordinados - U$S</t>
  </si>
  <si>
    <t>Int. a Cobrar - BBCP - Gs VINCULADAS</t>
  </si>
  <si>
    <t>Int. a Cobrar - BBCP U$S VINCULADAS</t>
  </si>
  <si>
    <t>Int. a Cobrar - Depósitos Restringidos -</t>
  </si>
  <si>
    <t>Int. a Cobrar - Inversiones Especiales -</t>
  </si>
  <si>
    <t>Int. a Cobrar - Bonos Públicos U$S</t>
  </si>
  <si>
    <t>Int. a Cobrar - Bonos Sub Gs Vinculadas</t>
  </si>
  <si>
    <t>Int a Cobrar - Bonos Sub USD Vinculadas</t>
  </si>
  <si>
    <t>Int. a Deveng. Bonos Fin. - U$S</t>
  </si>
  <si>
    <t>Int. a Deveng. Bonos Sub. - Gs</t>
  </si>
  <si>
    <t>Int. a Deveng. Bonos Corp. - U$S</t>
  </si>
  <si>
    <t>Int. a Deveng. BBCP - U$S</t>
  </si>
  <si>
    <t>Int. a Deveng. Títulos de Créd - Gs</t>
  </si>
  <si>
    <t>Int. a Deveng. Títulos de Créd. - U$S</t>
  </si>
  <si>
    <t>Int. a Deveng. Bonos Finan. - Gs VINC.</t>
  </si>
  <si>
    <t>Int. a Deveng. Bonos Finan. - U$S VINC.</t>
  </si>
  <si>
    <t>Int. a Deveng. Bonos Sub. - Gs VINC.</t>
  </si>
  <si>
    <t>Int. a Deveng. B. Sub - U$S VINC</t>
  </si>
  <si>
    <t>Int. a Deveng. Bonos Corp. - Gs VINC.</t>
  </si>
  <si>
    <t>Int. a Deveng. Bonos Corp. - U$S VINC.</t>
  </si>
  <si>
    <t>Int. a Deveng. BBCP - Gs VINC.</t>
  </si>
  <si>
    <t>Int. a Deveng. BBCP - U$S VINC.</t>
  </si>
  <si>
    <t>Int. a Deveng. Títulos de Créd. - Gs VIN</t>
  </si>
  <si>
    <t>Int. a Deveng. Títulos de Créd. - U$S VI</t>
  </si>
  <si>
    <t>Int. a Deveng. Dep. Rest.- Gs VINC.</t>
  </si>
  <si>
    <t>Int. a Deveng. Dep. Rest.- U$S VINC.</t>
  </si>
  <si>
    <t>Int. a Deveng. Inver. Esp. - Gs VINC.</t>
  </si>
  <si>
    <t>Int. a Deveng. Inver. Esp. - U$S VINC.</t>
  </si>
  <si>
    <t>Int. a Deveng. Bonos Públicos U$S</t>
  </si>
  <si>
    <t>Int. a Deveng. Bonos Sub. Gs Vinculadas</t>
  </si>
  <si>
    <t>Int. a Deveng. Bonos Sub USD Vinculadas</t>
  </si>
  <si>
    <t>Títulos Valores de Renta Fija - Exterior</t>
  </si>
  <si>
    <t>Emitidos por el Estado y Entidades del E</t>
  </si>
  <si>
    <t>Títulos Valores de Renta Variable</t>
  </si>
  <si>
    <t>Acciones</t>
  </si>
  <si>
    <t>Acciones - Gs</t>
  </si>
  <si>
    <t>Dividendos y Participaciones - Renta Var</t>
  </si>
  <si>
    <t>Dividendos y Participaciones a Cobrar</t>
  </si>
  <si>
    <t>Dividendos y Participaciones a Devengar</t>
  </si>
  <si>
    <t>(-) Previsiones s/Títulos Valores de Ren</t>
  </si>
  <si>
    <t>Valores recibidos por Reporto</t>
  </si>
  <si>
    <t>Títulos de Crédito - Gs</t>
  </si>
  <si>
    <t>Bonos Financieros - Gs V</t>
  </si>
  <si>
    <t>BBCP - U$S VINCULADAS</t>
  </si>
  <si>
    <t>Prima por Diferencia de Precio a Cobrar</t>
  </si>
  <si>
    <t>Prima por Diferencia de Precio a Devenga</t>
  </si>
  <si>
    <t>Créditos otorgados</t>
  </si>
  <si>
    <t>Préstamos a Directores y Personal Superi</t>
  </si>
  <si>
    <t>Préstamos a Personas y Empresas Vinculad</t>
  </si>
  <si>
    <t>Préstamos al Personal</t>
  </si>
  <si>
    <t>Préstamos a Terceros</t>
  </si>
  <si>
    <t>Servicios Prestados por cobrar - Gs</t>
  </si>
  <si>
    <t>Intereses Devengados</t>
  </si>
  <si>
    <t>Intereses Documentados</t>
  </si>
  <si>
    <t>Otras cuentas por cobrar a personas y em</t>
  </si>
  <si>
    <t>Capital Suscripto a Pagar</t>
  </si>
  <si>
    <t>Anticipo de Sueldos y Jornales al Person</t>
  </si>
  <si>
    <t>Anticipo de Aguinaldo al Personal</t>
  </si>
  <si>
    <t>Derechos sobre títulos por Contratos Und</t>
  </si>
  <si>
    <t>IVA Crédito Fiscal 10%</t>
  </si>
  <si>
    <t>IVA Crédito Fiscal 5%</t>
  </si>
  <si>
    <t>Retención IVA</t>
  </si>
  <si>
    <t>Retención IDU</t>
  </si>
  <si>
    <t>Anticipos a Proveedores</t>
  </si>
  <si>
    <t>Anticipos a Proveedores U$S</t>
  </si>
  <si>
    <t>Anticipos a rendir - Varios U$S</t>
  </si>
  <si>
    <t>Previsión para incobrables</t>
  </si>
  <si>
    <t>Previsión para incobrables terceros</t>
  </si>
  <si>
    <t>Previsión para incobrables personas y em</t>
  </si>
  <si>
    <t>CREDITOS VENCIDOS</t>
  </si>
  <si>
    <t>Insumos de Computación</t>
  </si>
  <si>
    <t>Incendio</t>
  </si>
  <si>
    <t>Robo</t>
  </si>
  <si>
    <t>Accidentes Personales</t>
  </si>
  <si>
    <t>Automóviles</t>
  </si>
  <si>
    <t>Otras secciones varias</t>
  </si>
  <si>
    <t>Dividendos y Participaciones - Acciones</t>
  </si>
  <si>
    <t>Dividendos a Devengar - Acciones</t>
  </si>
  <si>
    <t>Diferencia de Precios Diferido - Accione</t>
  </si>
  <si>
    <t>Previsiones s/Títulos Valores de Renta V</t>
  </si>
  <si>
    <t>Títulos Valores de Renta Variable - Exte</t>
  </si>
  <si>
    <t>Previsiones s/Títulos Valores de Renta</t>
  </si>
  <si>
    <t>Títulos Renta Fija</t>
  </si>
  <si>
    <t>Títulos Valores de Renta Fija - Local</t>
  </si>
  <si>
    <t>Colocación de Valores en el Mercado Secu</t>
  </si>
  <si>
    <t>Inmuebles</t>
  </si>
  <si>
    <t>Rodados</t>
  </si>
  <si>
    <t>Construcciones en Curso</t>
  </si>
  <si>
    <t>Deprec. Acumulada Inmuebles</t>
  </si>
  <si>
    <t>Deprec. Acumulada Instalaciones</t>
  </si>
  <si>
    <t>Deprec. Acumulada Rodados</t>
  </si>
  <si>
    <t>Bienes de Uso Tomados en Arrendamiento F</t>
  </si>
  <si>
    <t>Maquinarias y Equipos de Oficina en Leas</t>
  </si>
  <si>
    <t>Equipos de Computación en Leasing</t>
  </si>
  <si>
    <t>Rodados en Leasing</t>
  </si>
  <si>
    <t>Licencia - Gs.</t>
  </si>
  <si>
    <t>Mejoras en Propiedad de Terceros</t>
  </si>
  <si>
    <t>Resultado por Cambio de Sistema Contable</t>
  </si>
  <si>
    <t>Operaciones a Liquidar - Terceros</t>
  </si>
  <si>
    <t>Operaciones a Liquidar Terceros - Gs</t>
  </si>
  <si>
    <t>Operaciones a Liquidar Terceros - U$S</t>
  </si>
  <si>
    <t>Comisiones a Pagar a Administradora</t>
  </si>
  <si>
    <t>Cuentas a pagar a personas y empresas re</t>
  </si>
  <si>
    <t>Obligaciones por contratos de underwriti</t>
  </si>
  <si>
    <t>Obligaciones por administración de carte</t>
  </si>
  <si>
    <t>Acreedores varios GS</t>
  </si>
  <si>
    <t>Proveedores del Exterior USD</t>
  </si>
  <si>
    <t>DEUDAS VENCIDAS</t>
  </si>
  <si>
    <t>Otras Cuentas por Pagar</t>
  </si>
  <si>
    <t>Otras Cuentas por Pagar Gs.</t>
  </si>
  <si>
    <t>Otras Cuentas por Pagar U$S</t>
  </si>
  <si>
    <t>Banco Regional Cta Cte USD</t>
  </si>
  <si>
    <t>Préstamos en bancos y otras entidades fi</t>
  </si>
  <si>
    <t>Intereses devengados por pagar s/ obliga</t>
  </si>
  <si>
    <t>Intereses documentados s/obligaciones fi</t>
  </si>
  <si>
    <t>Intereses documentados a devengar s/ obl</t>
  </si>
  <si>
    <t>Prima a pagar - REPO ME</t>
  </si>
  <si>
    <t>Prima a devengar - REPO</t>
  </si>
  <si>
    <t>Prima a devengar - REPO Gs</t>
  </si>
  <si>
    <t>Prima a devengar - REPO M</t>
  </si>
  <si>
    <t>Intereses a Pagar</t>
  </si>
  <si>
    <t>Honorarios Directores</t>
  </si>
  <si>
    <t>Honorarios Síndicos</t>
  </si>
  <si>
    <t>Multas e Intereses por Pagar</t>
  </si>
  <si>
    <t>Provisión para Indemnizaciones</t>
  </si>
  <si>
    <t>Seguro Médico a Pagar</t>
  </si>
  <si>
    <t>Sueldos y Jornales a Pagar</t>
  </si>
  <si>
    <t>IVA Débito Fiscal 10%</t>
  </si>
  <si>
    <t>IVA Débito Fiscal 5%</t>
  </si>
  <si>
    <t>Impuestos y Tasas Municipales</t>
  </si>
  <si>
    <t>Multas y Recargos por Pagar</t>
  </si>
  <si>
    <t>Honorarios a Profesionales Externos</t>
  </si>
  <si>
    <t>Auditoría Externa</t>
  </si>
  <si>
    <t>Asesoría Legal</t>
  </si>
  <si>
    <t>Asesoría Informática</t>
  </si>
  <si>
    <t>Honorarios de Escribanía por Pagar</t>
  </si>
  <si>
    <t>Otros honorarios profesionales</t>
  </si>
  <si>
    <t>Gastos de Constitución a Pagar</t>
  </si>
  <si>
    <t>CUENTAS DIFERIDAS</t>
  </si>
  <si>
    <t>Moneda Nacional</t>
  </si>
  <si>
    <t>Ingresos Diferidos</t>
  </si>
  <si>
    <t>Intereses Recibidos por Anticipado</t>
  </si>
  <si>
    <t>Comisiones Recibidas por Anticipado</t>
  </si>
  <si>
    <t>Por intermediación de acciones U$S</t>
  </si>
  <si>
    <t>Por Operaciones Bursatiles</t>
  </si>
  <si>
    <t>Comisiones de Reporto Bursatil - GS</t>
  </si>
  <si>
    <t>Comisiones de Reporto Bursatil - U$S</t>
  </si>
  <si>
    <t>Administración de cartera</t>
  </si>
  <si>
    <t>Custodia de Valores</t>
  </si>
  <si>
    <t>Asesoría Financiera - Gs</t>
  </si>
  <si>
    <t>Bonos Subordinados - Gs VINCULADAS</t>
  </si>
  <si>
    <t>Bonos Corporativos - Gs VINCULADAS</t>
  </si>
  <si>
    <t>Bonos Corporativos - U$S VINCULADAS</t>
  </si>
  <si>
    <t>Títulos de Crédito - Gs VINCULADAS</t>
  </si>
  <si>
    <t>Títulos de Crédito - U$S VINCULADAS</t>
  </si>
  <si>
    <t>Depósitos Restringidos - Gs VINCULADAS</t>
  </si>
  <si>
    <t>Depósitos Restringidos - U$S VINCULADAS</t>
  </si>
  <si>
    <t>Inversiones Especiales - Gs VINCULADAS</t>
  </si>
  <si>
    <t>Inversiones Especiales - U$S VINCULADAS</t>
  </si>
  <si>
    <t>Bonos Públicos - U$S</t>
  </si>
  <si>
    <t>Resultado B.Sub. - U$S VINC</t>
  </si>
  <si>
    <t>Acciones - U$S</t>
  </si>
  <si>
    <t>Bonos Publicos - USD Vinculadas</t>
  </si>
  <si>
    <t>Primas por valor de compra futura (repo)</t>
  </si>
  <si>
    <t>Ingresos personas relacionadas</t>
  </si>
  <si>
    <t>Operaciones y servicios a personas relac</t>
  </si>
  <si>
    <t>Representante de Obligacionistas</t>
  </si>
  <si>
    <t>Representante de Obligacionistas - GS</t>
  </si>
  <si>
    <t>Representante de Obligacionistas - U$S</t>
  </si>
  <si>
    <t>Servicios por transferencia de Cartera</t>
  </si>
  <si>
    <t>Servicios por transferencia de Cartera -</t>
  </si>
  <si>
    <t>Recupero de Gastos</t>
  </si>
  <si>
    <t>Recupero de Gastos - Gs</t>
  </si>
  <si>
    <t>Recupero de Gastos - U$S</t>
  </si>
  <si>
    <t>Otros Ingresos Operativos - U$S</t>
  </si>
  <si>
    <t>Descuentos Obtenidos</t>
  </si>
  <si>
    <t>Ajustes de resultados anteriores</t>
  </si>
  <si>
    <t>Recuperación de Castigos de Cuentas Inco</t>
  </si>
  <si>
    <t>Utilidad en Venta de Propiedades y Equip</t>
  </si>
  <si>
    <t>Utilidad en Venta de Activos Intangibles</t>
  </si>
  <si>
    <t>Comisiones Pagadas Personas y Empresas r</t>
  </si>
  <si>
    <t>Folletos e Impresiones</t>
  </si>
  <si>
    <t>Actualizacion Pagina Web</t>
  </si>
  <si>
    <t>Otros Gastos de Comercialización</t>
  </si>
  <si>
    <t>Horas Extras</t>
  </si>
  <si>
    <t>Comisiones</t>
  </si>
  <si>
    <t>Bonificación Familiar</t>
  </si>
  <si>
    <t>Indemnización y Preaviso</t>
  </si>
  <si>
    <t>Uniformes</t>
  </si>
  <si>
    <t>Sueldos Gerentes</t>
  </si>
  <si>
    <t>Asesoría en Computación</t>
  </si>
  <si>
    <t>Alquiler de Bienes Muebles</t>
  </si>
  <si>
    <t>Depreciacion Maquinarias y Equipos</t>
  </si>
  <si>
    <t>Depreciacion Rodados</t>
  </si>
  <si>
    <t>Maquinarias en Leasing</t>
  </si>
  <si>
    <t>Equipos de Oficina en Leasing</t>
  </si>
  <si>
    <t>Muebles e Instalaciones</t>
  </si>
  <si>
    <t>Maquinarias y Equipos</t>
  </si>
  <si>
    <t>Alquileres Pagados</t>
  </si>
  <si>
    <t>Impuesto Inmobiliario</t>
  </si>
  <si>
    <t>Otros Impuestos Nacionales</t>
  </si>
  <si>
    <t>Energía Eléctrica</t>
  </si>
  <si>
    <t>Agua</t>
  </si>
  <si>
    <t>Correo y Franqueo</t>
  </si>
  <si>
    <t>Movildad y Transporte</t>
  </si>
  <si>
    <t>Gastos de limpieza y afines</t>
  </si>
  <si>
    <t>Custodia y Vigilancia</t>
  </si>
  <si>
    <t>Donaciones y Contribuciones</t>
  </si>
  <si>
    <t>Gastos de Informes</t>
  </si>
  <si>
    <t>Otros Gastos Administrativos</t>
  </si>
  <si>
    <t>Intereses y Gastos de Préstamos</t>
  </si>
  <si>
    <t>Intereses y Gastos de Préstamos - Person</t>
  </si>
  <si>
    <t>Gastos no Deducibles - U$S</t>
  </si>
  <si>
    <t>Recargos y Multas</t>
  </si>
  <si>
    <t>Pérdida por Venta de Bienes de Uso</t>
  </si>
  <si>
    <t>Pérdida por Venta de Activos Intangibles</t>
  </si>
  <si>
    <t>Gastos de Ejercicios Anteriores</t>
  </si>
  <si>
    <t>Gastos Extraordinarios</t>
  </si>
  <si>
    <t>Cuentas de Dudoso Recaudo</t>
  </si>
  <si>
    <t>Registro de Garantías Otorgadas</t>
  </si>
  <si>
    <t>Valores Recibidos en Custodia U$S</t>
  </si>
  <si>
    <t>Valores Recibidos para Colocación Primar</t>
  </si>
  <si>
    <t>Registro de Garantías Recibidas</t>
  </si>
  <si>
    <t>Control de Garantías Otorgadas</t>
  </si>
  <si>
    <t>Resp. por Custodia de Valores U$S</t>
  </si>
  <si>
    <t>Responsabilidad por Colocación Primaria</t>
  </si>
  <si>
    <t>Responsabilidad por Garantías Recibidas</t>
  </si>
  <si>
    <t>REF.</t>
  </si>
  <si>
    <t>No se han registrado cambios en las políticas y procedimientos contables durante el ejercicio informado.</t>
  </si>
  <si>
    <t>b. Inversiones</t>
  </si>
  <si>
    <t>Las inversiones que posee la Sociedad en Regional Administradora de Fondos Patrimoniales de Inversión S.A. se encuentran valuadas en base al método de la participación o valor patrimonial proporcional (VPP), utilizando los estados financieros de la Sociedad controlada al 31 de marzo de 2021.</t>
  </si>
  <si>
    <t>Intereses a Cobrar</t>
  </si>
  <si>
    <t>Saldo al 31/12/2020</t>
  </si>
  <si>
    <t>Mantenimiento Anual Surecomp</t>
  </si>
  <si>
    <t>al 31/03/2021</t>
  </si>
  <si>
    <t>Financiera Solar</t>
  </si>
  <si>
    <t>Financiera El Comercio S.A.E.C.A.</t>
  </si>
  <si>
    <t>Emisor</t>
  </si>
  <si>
    <t>SUDAMERIS BANK S.A.E.C.A</t>
  </si>
  <si>
    <t>SOLAR AHORRO Y FINANZAS S.A.E.C.A</t>
  </si>
  <si>
    <t>NUCLEO S.A.</t>
  </si>
  <si>
    <t>IMPERIAL COMPAÑÍA DISTRIBUIDORA DE PETRÓLEO Y DERIVADOS S.A.E.</t>
  </si>
  <si>
    <t>BONOS CORPORATIVOS</t>
  </si>
  <si>
    <t>BONOS FINANCIEROS</t>
  </si>
  <si>
    <t>BONOS PUBLICOS</t>
  </si>
  <si>
    <t>MINISTERIO DE HACIENDA</t>
  </si>
  <si>
    <t>INFORMACIÓN SOBRE EL EMISOR AL 31/03/2021</t>
  </si>
  <si>
    <t>Títulos de renta fija en Reporto</t>
  </si>
  <si>
    <t>BONOS SUBORDINADOS</t>
  </si>
  <si>
    <t>Total al 31 de marzo de 2021</t>
  </si>
  <si>
    <t>Bolsa de Valores &amp; Productos de Asunción - BVPASA</t>
  </si>
  <si>
    <t>Cuentas</t>
  </si>
  <si>
    <t>Comisiones por cobrar - U$S</t>
  </si>
  <si>
    <t>Comisiones por cobrar - Gs</t>
  </si>
  <si>
    <t>Operaciones a Liquidar - Gs</t>
  </si>
  <si>
    <t>No Aplica</t>
  </si>
  <si>
    <t>Gastos a Recuperar - AFPISA</t>
  </si>
  <si>
    <t>Muebles y Equipos de Oficina</t>
  </si>
  <si>
    <t>Mantenimiento Anual Sistema Surecomp</t>
  </si>
  <si>
    <t>Corto plazo Gs.</t>
  </si>
  <si>
    <t>Institución</t>
  </si>
  <si>
    <t>Total al 31/12/2020</t>
  </si>
  <si>
    <t>Anticipo de Clientes - Gs</t>
  </si>
  <si>
    <t>Anticipo de Clientes - U$S</t>
  </si>
  <si>
    <t>Proveedores de Bienes y/o Servicios - Gs</t>
  </si>
  <si>
    <t>Proveedores de Bienes y/o Servicios - U$S</t>
  </si>
  <si>
    <t>Corriente</t>
  </si>
  <si>
    <t>No Corriente</t>
  </si>
  <si>
    <t>Comisiones a Cobrar</t>
  </si>
  <si>
    <t>Directora</t>
  </si>
  <si>
    <t>Persona o Empresa Vinculada</t>
  </si>
  <si>
    <t>Total Ingresos</t>
  </si>
  <si>
    <t>Total Egresos</t>
  </si>
  <si>
    <t>Comisión por Intermediación Renta Fija</t>
  </si>
  <si>
    <t>Fondo de Garantía - BVPASA</t>
  </si>
  <si>
    <t>5.s) Resultado con personas o empresas vinculadas</t>
  </si>
  <si>
    <t xml:space="preserve">Honorarios Dieta / Presidente </t>
  </si>
  <si>
    <t>Honorarios Dieta / Directora</t>
  </si>
  <si>
    <t>Remuneracion Gerente General / Dieta Vicepresidente</t>
  </si>
  <si>
    <t>Guillermo Alexis Cespedes Mazur</t>
  </si>
  <si>
    <t>Honorarios Sindico</t>
  </si>
  <si>
    <t xml:space="preserve">Diferencia de Precio - CDA </t>
  </si>
  <si>
    <t>Generado por Activos</t>
  </si>
  <si>
    <t>Generado por Pasivos</t>
  </si>
  <si>
    <t>Índice</t>
  </si>
  <si>
    <t>Nota 1 a Nota 4'!A1</t>
  </si>
  <si>
    <t>Nota 5'!A1</t>
  </si>
  <si>
    <t>Nota 6 a Nota 12'!A1</t>
  </si>
  <si>
    <t>Intereses generados por Bonos emitidos por el Banco Regional</t>
  </si>
  <si>
    <t>Intereses generados por CDA emitidos por el Banco Regional</t>
  </si>
  <si>
    <t>REGIONAL CASA DE BOLSA SOCIEDAD ANÓNIMA Y SUBSIDIARIA</t>
  </si>
  <si>
    <t>Información General de la Entidad Consolidada</t>
  </si>
  <si>
    <t>Balance General Consolidado</t>
  </si>
  <si>
    <t>Estado de Resultados Consolidado</t>
  </si>
  <si>
    <t>Notas a los Estados Financieros Consolidados (Nota 1 a Nota 4)</t>
  </si>
  <si>
    <t>Notas a los Estados Financieros Consolidados (Nota 5)</t>
  </si>
  <si>
    <t>Notas a los Estados Financieros Consolidados (Nota 6 a Nota 12)</t>
  </si>
  <si>
    <t>Amortizacion de Licencias</t>
  </si>
  <si>
    <t>Amortización De Gastos De Constitución</t>
  </si>
  <si>
    <t>AMORTIZACION DE CARGOS DIFERIDOS</t>
  </si>
  <si>
    <t>OTROS EGRESOS OPERATIVOS</t>
  </si>
  <si>
    <t>Perdida Por Diferencia De Cambio</t>
  </si>
  <si>
    <t>Aranceles Pagados Cnv</t>
  </si>
  <si>
    <t>Canon Anual Seprelad</t>
  </si>
  <si>
    <t>INTERESES, COMISIONES Y ARANCELES</t>
  </si>
  <si>
    <t>Dominio Regional Fondos</t>
  </si>
  <si>
    <t>GASTOS VARIOS</t>
  </si>
  <si>
    <t>Recargos Y Multas</t>
  </si>
  <si>
    <t>Patente Comercial</t>
  </si>
  <si>
    <t>Iva Costo</t>
  </si>
  <si>
    <t>Impuesto A La Renta</t>
  </si>
  <si>
    <t>IMPUESTOS, PATENTES, TASAS</t>
  </si>
  <si>
    <t>Servicios de Calificación</t>
  </si>
  <si>
    <t>Asesoría Contable</t>
  </si>
  <si>
    <t>HONORARIOS PROFESIONALES Y TECNICOS</t>
  </si>
  <si>
    <t>Aporte Patronal</t>
  </si>
  <si>
    <t>REMUNERACIONES Y CARGAS SOCIALES</t>
  </si>
  <si>
    <t>GASTOS ADMNINISTRATIVOS</t>
  </si>
  <si>
    <t>DIFERENCIA DE CAMBIOS</t>
  </si>
  <si>
    <t>OTROS INGRESOS</t>
  </si>
  <si>
    <t>Bonos Corporativos  - GS</t>
  </si>
  <si>
    <t>Ganancia Por Tenencia De Inversiones</t>
  </si>
  <si>
    <t>GANANCIA POR TENENCIA DE INVERSIONES</t>
  </si>
  <si>
    <t>Comisiones Cobradas  - FM RF USD</t>
  </si>
  <si>
    <t>Comisiones Cobradas  - FM RF PYG</t>
  </si>
  <si>
    <t>COMISIONES</t>
  </si>
  <si>
    <t>INGRESOS POR SERVICIOS</t>
  </si>
  <si>
    <t>Resultado Del Ejercicio</t>
  </si>
  <si>
    <t>(-) Capital A Integrar/Accionistas</t>
  </si>
  <si>
    <t>Provisión De Aguinaldos</t>
  </si>
  <si>
    <t>Aportes Y Reten. A Pagar IPS</t>
  </si>
  <si>
    <t>OBLIGACIONES LABORALES Y CARGAS SOCIALES</t>
  </si>
  <si>
    <t>DEUDAS FISCALES</t>
  </si>
  <si>
    <t>Gastos a Reembolsar - Vinculadas Gs.</t>
  </si>
  <si>
    <t>PROVEEDORES</t>
  </si>
  <si>
    <t>CUENTAS VARIAS A PAGAR</t>
  </si>
  <si>
    <t>(-) Amortizaciones Acumuladas</t>
  </si>
  <si>
    <t>Licencia Software</t>
  </si>
  <si>
    <t>LICENCIAS</t>
  </si>
  <si>
    <t>Gastos De Constitución</t>
  </si>
  <si>
    <t>GASTOS DE CONSTITUCIÓN</t>
  </si>
  <si>
    <t>Aranceles CNV Pagados por Adelantado GS</t>
  </si>
  <si>
    <t>Servicio de Calificacion de Riesgos FM</t>
  </si>
  <si>
    <t>GASTOS PAGADOS POR ADELANTADO</t>
  </si>
  <si>
    <t>Iva Crédito Fiscal 10%</t>
  </si>
  <si>
    <t>Comisiones a Cobrar USD</t>
  </si>
  <si>
    <t>Comisiones a Cobrar GS</t>
  </si>
  <si>
    <t>DEUDORES VARIOS</t>
  </si>
  <si>
    <t>Otras Cuentas por Cobrar GS</t>
  </si>
  <si>
    <t>DOCUMENTOS Y CUENTAS POR COBRAR</t>
  </si>
  <si>
    <t>Intereses a Devengar BC Gs</t>
  </si>
  <si>
    <t>Intereses a Cobrar BC Gs</t>
  </si>
  <si>
    <t>Bonos Corporativos Gs.</t>
  </si>
  <si>
    <t>Intereses a Devengar CDA Gs</t>
  </si>
  <si>
    <t>Intereses a Cobrar CDA Gs</t>
  </si>
  <si>
    <t>CDA - Gs.</t>
  </si>
  <si>
    <t>CERTIFICADO DE DEPÓSITO DE AHORRO</t>
  </si>
  <si>
    <t>TITULOS DE RENTA FIJA</t>
  </si>
  <si>
    <t>Banco Regional Cta Cte Usd. 8174748</t>
  </si>
  <si>
    <t>Banco Regional Cta Cte Gs. 8150964</t>
  </si>
  <si>
    <t>BANCOS</t>
  </si>
  <si>
    <t>MPORTE USD</t>
  </si>
  <si>
    <t>MPORTE GS</t>
  </si>
  <si>
    <t>CASA DE BOLSAS</t>
  </si>
  <si>
    <t>AFPISA</t>
  </si>
  <si>
    <t>ELIMINACIONES Y AJUSTES</t>
  </si>
  <si>
    <t xml:space="preserve">DEBE GS </t>
  </si>
  <si>
    <t>HABER GS</t>
  </si>
  <si>
    <t>CONSOLIDADO</t>
  </si>
  <si>
    <t>check</t>
  </si>
  <si>
    <t>Patrimonio de AFPISA al 31/03/2021</t>
  </si>
  <si>
    <t>Interes Minoritario</t>
  </si>
  <si>
    <t>Deudores Varios por Diferencia en Acciones</t>
  </si>
  <si>
    <t>REGIONAL CASA DE BOLSA S.A. Y SUBSIDIARIA</t>
  </si>
  <si>
    <t>ESTADOS DE RESULTADOS CONSOLIDADOS</t>
  </si>
  <si>
    <t>BALANCE GENERAL CONSOLIDADO</t>
  </si>
  <si>
    <t>INFORMACIÓN GENERAL CONSOLIDADA</t>
  </si>
  <si>
    <t>Interes Minonitario</t>
  </si>
  <si>
    <t>Participación Minoritaria</t>
  </si>
  <si>
    <t>RESULTADO DEL EJERCICIO ANTES DE LA PARTICIPACIÓN MINORITARIA</t>
  </si>
  <si>
    <t>RESULTADO DEL EJERCICIO NETO DE PARTICIPACIÓN MINORITARIA</t>
  </si>
  <si>
    <t>INTERÉS MINORITARIO</t>
  </si>
  <si>
    <t>Diferencias de cambio netas</t>
  </si>
  <si>
    <t>BANCO NACIONAL FOMENTO</t>
  </si>
  <si>
    <t>5.t) Patrimonio Neto</t>
  </si>
  <si>
    <t>Aportes no capitalizados</t>
  </si>
  <si>
    <t>Revaluación de acciones en BVPASA</t>
  </si>
  <si>
    <t>Constitución de reservas</t>
  </si>
  <si>
    <t>Resultados del ejercicio</t>
  </si>
  <si>
    <t>Saldo al Inicio del Ejercicio
Gs.</t>
  </si>
  <si>
    <t>Disminución</t>
  </si>
  <si>
    <t>Saldo al Cierre del Ejercicio
Gs.</t>
  </si>
  <si>
    <t>Nota 5.t</t>
  </si>
  <si>
    <t>TOTAL PATRIMONIO NETO</t>
  </si>
  <si>
    <t>Información General'!A1</t>
  </si>
  <si>
    <t>Balance General'!A1</t>
  </si>
  <si>
    <t>Estado de Resultados'!A1</t>
  </si>
  <si>
    <t>Naturaleza jurídica de las actividades de la sociedad</t>
  </si>
  <si>
    <t>NOTA 1. INFORMACIÓN BÁSICA DE LA EMPRESA</t>
  </si>
  <si>
    <t>NOTA 2. PARTICIPACIÓN EN OTRAS EMPRESAS</t>
  </si>
  <si>
    <t>La Casa de Bolsa tiene por objeto actuar como intermediario en operaciones con valores en los términos de la Ley del Mercado de Valores, sujetándose a las disposiciones de carácter general que dicten la Comisión Nacional de Valores (la CNV).</t>
  </si>
  <si>
    <t>Regional Administradora de Fondos Patrimoniales de Inversión S.A., tiene el objeto social exclusivo la administración colectiva de fondos conforme a la Ley 5452/15 Que regula los  fondos patrimoniales de inversión y la Resolución CNV CG N° 06/19</t>
  </si>
  <si>
    <t>A continuación, se resumen las políticas de contabilidad más significativas aplicadas por la Sociedad y su subsidiaria:</t>
  </si>
  <si>
    <t>La preparación de los presentes estados financieros consolidados requiere que el Directorio y la Gerencia de la Sociedad realicen estimaciones y evaluaciones que afectan el monto de los activos y pasivos registrados y contingentes a la fecha de cierre, como así también los ingresos y egresos registrados en el ejercicio. Los resultados reales futuros pueden diferir de las estimaciones y evaluaciones realizadas a la fecha de preparación de los presentes estados financieros.</t>
  </si>
  <si>
    <t>Los Estados Financieros consolidados se expresan en guaraníes y han sido preparados siguiendo los criterios de las normas establecidas por la Comisión Nacional de Valores aplicables a casas de bolsa sobre la base de los costos históricos, excepto por el tratamiento asignado a los activos y pasivos monetarios en moneda extranjera y a la inversión en acciones de BVPASA, tal como se expone en los apartados a. y c de la Nota 3.2, y no reconocen en forma integral los efectos de la inflación sobre la situación patrimonial de la empresa, en los resultados de las operaciones y en sus flujos de efectivo en atención a que la corrección monetaria no constituye una práctica contable aplicada en Paraguay.</t>
  </si>
  <si>
    <t xml:space="preserve">Los estados financieros consolidados han sido preparados de acuerdo con las normas establecidas por la Comisión Nacional de Valores aplicables a casas de bolsa, y con Normas de Información Financiera (NIF) emitidas por el Consejo de Contadores Públicos del Paraguay. </t>
  </si>
  <si>
    <t>3.7) Base de consolidación</t>
  </si>
  <si>
    <t>Los estados financieros consolidados incluyen los de la Casa de Bolsa y de la Sociedad Administradora de fondos. Los saldos y operaciones importantes entre las compañías del grupo se han eliminado en la preparación de los estados financieros consolidados, y se ha  determinado del interés minoritario correspondiente a la porción de Patrimonio de la empresa controlada, que no corresponde a la controlante. La consolidación se efectuó con base en los estados financieros de las emisoras al 31 de marzo de 2021, los que se prepararon de acuerdo con criterios de contabilidad emitidos por la Comisión Nacional de Valores.
De acuerdo con el Art 7 Capitulo 9 Titulo 3 de la Resolución CNV 6/19 los estados financieros consolidados se componen de: a) Balance general consolidado, b) Estado de resultados consolidado y c) Notas a los estados financieros consolidados. Por consiguiente los presentes estados financieros consolidados no incluye el estado de evolución del patrimonio neto y el estado de flujos de efectivo.</t>
  </si>
  <si>
    <t xml:space="preserve">1. IDENTIFICACIÓN SOCIEDAD CONTROLADA </t>
  </si>
  <si>
    <t>REGIONAL ADMINISTRADORA DE FONDOS PATRIMONIALES DE INVERSION S.A.</t>
  </si>
  <si>
    <t xml:space="preserve"> Res. CNV N° 22E/20.- de fecha 6 de agosto de 2020</t>
  </si>
  <si>
    <t xml:space="preserve">Calle Papa Juan XXIII esq. Cecilio Da Silva </t>
  </si>
  <si>
    <t>adriana.filizzola@regionalfondos.com.py</t>
  </si>
  <si>
    <t>https://www.regionalcasadebolsa.com.py/</t>
  </si>
  <si>
    <t>Calle Papa Juan XXIII esq. Cecilio Da Silva</t>
  </si>
  <si>
    <t>2. ANTECEDENTES DE CONSTITUCIÓN DE LA SOCIEDAD CONTROLADA</t>
  </si>
  <si>
    <t>N° 1004 | 06 de noviembre de 2019</t>
  </si>
  <si>
    <t>Matrícula N° 25.261, Serie Comercial, Folio N° 1 de fecha 02 de enero de 2020</t>
  </si>
  <si>
    <t>No Aplicable</t>
  </si>
  <si>
    <t>3. ADMINISTRACIÓN SOCIEDAD CONTROLADA</t>
  </si>
  <si>
    <r>
      <t>(*) Sociedad controlante:</t>
    </r>
    <r>
      <rPr>
        <sz val="10"/>
        <color theme="1"/>
        <rFont val="Times New Roman"/>
        <family val="1"/>
      </rPr>
      <t xml:space="preserve"> Regional Casa de Bolsa S.A.</t>
    </r>
  </si>
  <si>
    <r>
      <t>Domicilio legal:</t>
    </r>
    <r>
      <rPr>
        <sz val="10"/>
        <color theme="1"/>
        <rFont val="Times New Roman"/>
        <family val="1"/>
      </rPr>
      <t xml:space="preserve"> Calle Papa Juan XXIII esq. Cecilio Da Silva </t>
    </r>
  </si>
  <si>
    <r>
      <t>Actividad principal:</t>
    </r>
    <r>
      <rPr>
        <sz val="10"/>
        <color theme="1"/>
        <rFont val="Times New Roman"/>
        <family val="1"/>
      </rPr>
      <t xml:space="preserve"> Casa de Bolsa</t>
    </r>
  </si>
  <si>
    <t>3. ADMINISTRACIÓN SOCIEDAD CONTROLANTE</t>
  </si>
  <si>
    <t>2. ANTECEDENTES DE CONSTITUCIÓN DE LA SOCIEDAD CONTROLANTE</t>
  </si>
  <si>
    <t>1. IDENTIFICACIÓN SOCIEDAD CONTROLANTE</t>
  </si>
  <si>
    <t xml:space="preserve">Identificación de accionistas </t>
  </si>
  <si>
    <t>- ACCIONISTAS LOCALES:  Individualmente, no llegan al 10% de participación.</t>
  </si>
  <si>
    <t>- RABO PARTNERSHIPS:    Constituido por Sociedades Cooperativas, que a su vez la componen personas físicas quienes individualmente representan un voto en cada asamblea.</t>
  </si>
  <si>
    <t xml:space="preserve">                                            </t>
  </si>
  <si>
    <t>Estados Financieros Consolidados correspondientes al período finalizado el 30 de Junio de 2021</t>
  </si>
  <si>
    <t>Banco Familiar  Caja de Ahorro N°00-0231</t>
  </si>
  <si>
    <t>Banco GNB Cta Cte N°2101050080</t>
  </si>
  <si>
    <t>Financiera Paraguayo Japonesa Cta Gs</t>
  </si>
  <si>
    <t>Deudores Títulos R.Fija en Repo Gs VIN</t>
  </si>
  <si>
    <t>Cupones Pendientes de Reembolso GS</t>
  </si>
  <si>
    <t>Cupones Pendientes de Reembolso USD</t>
  </si>
  <si>
    <t>113090102</t>
  </si>
  <si>
    <t>OTROS ACTIVOS NO CORRIENTES</t>
  </si>
  <si>
    <t>Garantia de Alquiler</t>
  </si>
  <si>
    <t>2</t>
  </si>
  <si>
    <t>Cupones Cobrados de Clientes - GS</t>
  </si>
  <si>
    <t>Cupones Cobrados de Clientes - U$S</t>
  </si>
  <si>
    <t>Prima a pagar - REPO Gs VINC</t>
  </si>
  <si>
    <t>Prima a devengar - REPO ME</t>
  </si>
  <si>
    <t>Prima a devengar - REPO Gs VINC</t>
  </si>
  <si>
    <t>Acreedores Titulos R.Fija en Repo Gs VIN</t>
  </si>
  <si>
    <t>Comisiones Comerciales a Pagar -  Banco</t>
  </si>
  <si>
    <t>Prov. Operaciones Trading Book - VINCUL</t>
  </si>
  <si>
    <t>3</t>
  </si>
  <si>
    <t>4</t>
  </si>
  <si>
    <t>401</t>
  </si>
  <si>
    <t>40101</t>
  </si>
  <si>
    <t>4010101</t>
  </si>
  <si>
    <t>401010101</t>
  </si>
  <si>
    <t>402</t>
  </si>
  <si>
    <t>40203</t>
  </si>
  <si>
    <t>Reintegro de Gastos Gravados GS</t>
  </si>
  <si>
    <t>5</t>
  </si>
  <si>
    <t>Otras Provisiones Operativas</t>
  </si>
  <si>
    <t>Operaciones Trading Book - VINCULADAS</t>
  </si>
  <si>
    <t>Comisiones Pagadas - Larrain Vial</t>
  </si>
  <si>
    <t>RESULTADO DEL EJERCICIO (+) Utilidad (-) Pérdida : 1.468.324.346 GS.</t>
  </si>
  <si>
    <t>RESULTADO DEL EJERCICIO (+) Utilidad (-) Pérdida : 221.306,98 U$.</t>
  </si>
  <si>
    <t>Del   01/01/2021   al   30/06/2021</t>
  </si>
  <si>
    <t>Yan Elmar Gonzalez Acosta</t>
  </si>
  <si>
    <t>Leticia Carolina Duarte Helman</t>
  </si>
  <si>
    <t>Gerente de Adminsitracion y Operaciones</t>
  </si>
  <si>
    <t>Información al 30 de Junio de 2021</t>
  </si>
  <si>
    <t>Al 30 de Junio de 2021, el capital social asciende a  Gs. 15.000.000.000, representado por 15.000 acciones de clase ordinaria de Gs. 1.000.000 cada una.</t>
  </si>
  <si>
    <t>1 al 9.999           10.001 al 15.000</t>
  </si>
  <si>
    <t>101</t>
  </si>
  <si>
    <t>10101</t>
  </si>
  <si>
    <t>1010102</t>
  </si>
  <si>
    <t>101010201</t>
  </si>
  <si>
    <t>101010202</t>
  </si>
  <si>
    <t>10102</t>
  </si>
  <si>
    <t>1010201</t>
  </si>
  <si>
    <t>101020101</t>
  </si>
  <si>
    <t>10102010101</t>
  </si>
  <si>
    <t>10102010198</t>
  </si>
  <si>
    <t>10102010199</t>
  </si>
  <si>
    <t>101020102</t>
  </si>
  <si>
    <t>10102010201</t>
  </si>
  <si>
    <t>10102010298</t>
  </si>
  <si>
    <t>10102010299</t>
  </si>
  <si>
    <t>10103</t>
  </si>
  <si>
    <t>1010301</t>
  </si>
  <si>
    <t>1010301001</t>
  </si>
  <si>
    <t>1010302</t>
  </si>
  <si>
    <t>1010302001</t>
  </si>
  <si>
    <t>1010302002</t>
  </si>
  <si>
    <t>1010305</t>
  </si>
  <si>
    <t>ANTICIPOS Y RETENCIONES DE IMPUESTO A LA</t>
  </si>
  <si>
    <t>1010305002</t>
  </si>
  <si>
    <t>Anticipo De Impuesto A La Renta</t>
  </si>
  <si>
    <t>1010306</t>
  </si>
  <si>
    <t>ANTICIPOS  A  PROVEEDORES</t>
  </si>
  <si>
    <t>1010306003</t>
  </si>
  <si>
    <t>Anticipo a Proveedores Locales USD</t>
  </si>
  <si>
    <t>10104</t>
  </si>
  <si>
    <t>1010401</t>
  </si>
  <si>
    <t>102</t>
  </si>
  <si>
    <t>10206</t>
  </si>
  <si>
    <t>1020601</t>
  </si>
  <si>
    <t>1020601001</t>
  </si>
  <si>
    <t>1020601999</t>
  </si>
  <si>
    <t>10207</t>
  </si>
  <si>
    <t>1020701</t>
  </si>
  <si>
    <t>1020701001</t>
  </si>
  <si>
    <t>1020701999</t>
  </si>
  <si>
    <t>201</t>
  </si>
  <si>
    <t>20103</t>
  </si>
  <si>
    <t>2010301</t>
  </si>
  <si>
    <t>2010301001</t>
  </si>
  <si>
    <t>Proveedores Locales Gs.</t>
  </si>
  <si>
    <t>2010301002</t>
  </si>
  <si>
    <t>Proveedores Empresas Vinculadas Gs</t>
  </si>
  <si>
    <t>2010301004</t>
  </si>
  <si>
    <t>Proveedores Empresas Vinculadas Usd.</t>
  </si>
  <si>
    <t>2010301005</t>
  </si>
  <si>
    <t>2010301006</t>
  </si>
  <si>
    <t>Gastos a Reembolsar - Vinculadas Usd</t>
  </si>
  <si>
    <t>20104</t>
  </si>
  <si>
    <t>2010401</t>
  </si>
  <si>
    <t>2010402</t>
  </si>
  <si>
    <t>Iva A Pagar</t>
  </si>
  <si>
    <t>20105</t>
  </si>
  <si>
    <t>2010502</t>
  </si>
  <si>
    <t>2010503</t>
  </si>
  <si>
    <t>20108</t>
  </si>
  <si>
    <t>2010801</t>
  </si>
  <si>
    <t>2010802</t>
  </si>
  <si>
    <t>Honorarios Sindicos</t>
  </si>
  <si>
    <t>301</t>
  </si>
  <si>
    <t>30101</t>
  </si>
  <si>
    <t>3010101</t>
  </si>
  <si>
    <t>3010102</t>
  </si>
  <si>
    <t>3010103</t>
  </si>
  <si>
    <t>302</t>
  </si>
  <si>
    <t>30201</t>
  </si>
  <si>
    <t>30203</t>
  </si>
  <si>
    <t>OTRAS RESERVAS</t>
  </si>
  <si>
    <t>3020301</t>
  </si>
  <si>
    <t>Reservas Facultativas</t>
  </si>
  <si>
    <t>303</t>
  </si>
  <si>
    <t>30302</t>
  </si>
  <si>
    <t>401010102</t>
  </si>
  <si>
    <t>4020301</t>
  </si>
  <si>
    <t>402030101</t>
  </si>
  <si>
    <t>402030102</t>
  </si>
  <si>
    <t>404</t>
  </si>
  <si>
    <t>40401</t>
  </si>
  <si>
    <t>4040104</t>
  </si>
  <si>
    <t>40402</t>
  </si>
  <si>
    <t>INGRESOS VARIOS</t>
  </si>
  <si>
    <t>4040201</t>
  </si>
  <si>
    <t>Ingresos Varios</t>
  </si>
  <si>
    <t>501</t>
  </si>
  <si>
    <t>50101</t>
  </si>
  <si>
    <t>5010101</t>
  </si>
  <si>
    <t>5010101001</t>
  </si>
  <si>
    <t>5010101002</t>
  </si>
  <si>
    <t>5010101003</t>
  </si>
  <si>
    <t>5010101004</t>
  </si>
  <si>
    <t>5010101006</t>
  </si>
  <si>
    <t>Otros Beneficios Al Personal</t>
  </si>
  <si>
    <t>5010102</t>
  </si>
  <si>
    <t>501010201</t>
  </si>
  <si>
    <t>501010202</t>
  </si>
  <si>
    <t>501010203</t>
  </si>
  <si>
    <t>501010204</t>
  </si>
  <si>
    <t>Otros Servicios Personales</t>
  </si>
  <si>
    <t>501010205</t>
  </si>
  <si>
    <t>501010206</t>
  </si>
  <si>
    <t>501010207</t>
  </si>
  <si>
    <t>501010208</t>
  </si>
  <si>
    <t>Mantenimiento Visual Fondos</t>
  </si>
  <si>
    <t>5010108</t>
  </si>
  <si>
    <t>UTILES PAPELERIA E IMPRESOS</t>
  </si>
  <si>
    <t>5010108001</t>
  </si>
  <si>
    <t>Útiles Papelería E Impresos</t>
  </si>
  <si>
    <t>5010110</t>
  </si>
  <si>
    <t>5010110001</t>
  </si>
  <si>
    <t>5010110002</t>
  </si>
  <si>
    <t>5010110003</t>
  </si>
  <si>
    <t>5010110005</t>
  </si>
  <si>
    <t>5010110006</t>
  </si>
  <si>
    <t>Tasas Judiciales</t>
  </si>
  <si>
    <t>5010110009</t>
  </si>
  <si>
    <t>Retenciones Pagadas</t>
  </si>
  <si>
    <t>5010112</t>
  </si>
  <si>
    <t>GASTOS DE ESCRIBANIA</t>
  </si>
  <si>
    <t>5010112001</t>
  </si>
  <si>
    <t>Gastos De Escribanía</t>
  </si>
  <si>
    <t>5010113</t>
  </si>
  <si>
    <t>5010113003</t>
  </si>
  <si>
    <t>5010113004</t>
  </si>
  <si>
    <t>5010115</t>
  </si>
  <si>
    <t>GASTOS NO DEDUCIBLES</t>
  </si>
  <si>
    <t>5010115001</t>
  </si>
  <si>
    <t>Gastos No Deducibles</t>
  </si>
  <si>
    <t>50102</t>
  </si>
  <si>
    <t>GASTOS DE VENTA</t>
  </si>
  <si>
    <t>5010202</t>
  </si>
  <si>
    <t>COMISIONES PAGADAS</t>
  </si>
  <si>
    <t>5010202001</t>
  </si>
  <si>
    <t>Comisiones Comerciales Pagadas</t>
  </si>
  <si>
    <t>50103</t>
  </si>
  <si>
    <t>5010301</t>
  </si>
  <si>
    <t>5010301006</t>
  </si>
  <si>
    <t>5010301007</t>
  </si>
  <si>
    <t>5010302</t>
  </si>
  <si>
    <t>5010302001</t>
  </si>
  <si>
    <t>502</t>
  </si>
  <si>
    <t>50202</t>
  </si>
  <si>
    <t>5020201</t>
  </si>
  <si>
    <t>5020202</t>
  </si>
  <si>
    <t>RESULTADO DEL EJERCICIO (+) Utilidad (-) Pérdida : 843.850.364 GS.</t>
  </si>
  <si>
    <t>RESULTADO DEL EJERCICIO (+) Utilidad (-) Pérdida : 101.348,57 U$.</t>
  </si>
  <si>
    <t>BALANCE CONSOLIDADO AL 30/06/2021 - MONEDA LOCAL</t>
  </si>
  <si>
    <t>BALANCE AL 30/06/2021</t>
  </si>
  <si>
    <t>POR EL PERIODO DEL 01 DE ENERO DE 2021 AL 30 DE JUNIO DE 2021 PRESENTADO EN FORMA COMPARATIVA CON EL EJERCICIO ANTERIOR FINALIZADO EL 31 DE DICIEMBRE DE 2020</t>
  </si>
  <si>
    <t>POR EL PERIODO DEL 01 DE ENERO DE 2021 AL 30 DE JUNIO DE 2021 PRESENTADO EN FORMA COMPARATIVA CON EL MISMO PERIODO DEL EJERCICIO ANTERIOR</t>
  </si>
  <si>
    <t>NOTAS A LOS ESTADOS FINANCIEROS CONSOLIDADOS AL 30 DE JUNIO DE 2021</t>
  </si>
  <si>
    <t>Al 30 De Junio de 2021, la Casa de Bolsa es tenedora mayoritaria de Regional Administradora de Fondos Patrimoniales de Inversión (la Sociedad Administradora).</t>
  </si>
  <si>
    <t xml:space="preserve">Al 30 de junio de 2021, Regional Casa de Bolsa S.A. posee una acción de la Bolsa de Valores y Productos de Asunción S.A., que corresponde a un requisito para operar como casa de bolsa en el mercado paraguayo, de acuerdo con lo establecido en la Ley 5810/17 de Mercado de Valores. </t>
  </si>
  <si>
    <t>Según el índice de precios al consumidor (IPC) publicado por el Banco Central del Paraguay, la inflación al 30 de junio de 2020, 31 de diciembre de 2020 y 30 de junio de 2021 fueron de -0,4%, 2,2% y 0,4% respectivamente.</t>
  </si>
  <si>
    <t>Los estados financieros consolidados al 30 de junio de 2021 y la información complementaria relacionadas con ellos, se presenta en forma comparativa el Balance General con el ejecicio económico finalizado el 31 de diciembre de 2020; el Estado de Resultados no se presentan en forma comparativa ya que corresponde al primer año de consolidación.</t>
  </si>
  <si>
    <t>Al 30 de junio de 2021 y 31 de Diciembre de 2020, La Casa de Bolsa cuenta con una poliza de caución renovada en fecha 06/11/2020, con vigencia desde el 15/11/2020 al 14/11/2021, por un monto de Gs.548.209.750 (guaraníes quinientos cuarenta y ocho millones dosc cientos nueve mil setecientos cincuenta), según póliza N° 1514000898. De acuerdo con lo previsto en la Resolución CNV CG N° 1/20019 Y N° 6/2019.</t>
  </si>
  <si>
    <t>Entre la fecha de cierre de los presentes estados financieros, no han ocurrido otros hechos significativos de carácter financiero o de otra índole que afecten la situación patrimonial o financiera o los resultados al 30 de junio de 2021 de Regional Casa de Bolsa SA y su subsidiaria .</t>
  </si>
  <si>
    <t>Las partidas de activos y pasivos en moneda extranjera al 30 de junio de 2021 y 31 de diciembre de 2020 fueron valuadas al tipo de cambio de cierre proporcionado por la Subsecretaría de Estado de Tributación, el cual no difiere significativamente respecto del vigente en el mercado libre de cambios:</t>
  </si>
  <si>
    <t>Saldos al 30/06/2021</t>
  </si>
  <si>
    <t>Banco Familiar</t>
  </si>
  <si>
    <t>Financiera Paraguayo Japonesa</t>
  </si>
  <si>
    <t>Citibank</t>
  </si>
  <si>
    <t>BANCO NACIONAL DE FOMENTO</t>
  </si>
  <si>
    <t>FINANCIERA FINEXPAR S.A.E.C.A.</t>
  </si>
  <si>
    <t>VISION BANCO S.A.E.C.A.</t>
  </si>
  <si>
    <t>INTERFISA BANCO S.A.E.C.A.</t>
  </si>
  <si>
    <t>FINANCIERA PARAGUAYO JAPONESA S.A.E.C.A.</t>
  </si>
  <si>
    <t>Total al 30 de junio de 2021</t>
  </si>
  <si>
    <t>Total al 30/06/2021</t>
  </si>
  <si>
    <t>La composición de la cartera de Inversiones temporarias y permanentes al 30 de junio de 2021 con valor de cotización fue la siguiente:</t>
  </si>
  <si>
    <t>FINEXPAR S.A.E.C.A</t>
  </si>
  <si>
    <t>Al 30 de junio de 2021, la composición de cartera de títulos en reporto con pacto de re-compra, fue la siguiente:</t>
  </si>
  <si>
    <t>Al 30 de junio de 2021 y 31 de diciembre de 2020, la Sociedad no cuenta con Saldos con Deudores Varios.</t>
  </si>
  <si>
    <t>Saldo al 30/06/2021</t>
  </si>
  <si>
    <t>No aplicable. Al 30 de junio de 2021 y 31 de diciembre de 2020, la Sociedad no cuenta con saldos en cartera.</t>
  </si>
  <si>
    <t>No Aplicable. Al 30 de Junio de 2021 y 31  de diciembre de 2020, la Sociedad no cuenta con obligaciones por contrato de underwriting</t>
  </si>
  <si>
    <t>La composición de la cartera de Inversiones temporarias al 30 de junio de 2021, las cuales se hallan valuadas conforme al criterio expuesto en la nota 3.2 b. fueron las siguientes:</t>
  </si>
  <si>
    <t xml:space="preserve">                                         -</t>
  </si>
  <si>
    <t>Diferencia de Precios - Operaciones Bonos</t>
  </si>
  <si>
    <t>Diferencia de Precios - Operaciones CDA</t>
  </si>
  <si>
    <t xml:space="preserve">Prov. Operaciones Trading Book </t>
  </si>
  <si>
    <t>Retribución Variable Ley 285</t>
  </si>
  <si>
    <t>Honorarios Profesiones - Gerente Comercial</t>
  </si>
  <si>
    <t>Total al 30/06/2020</t>
  </si>
  <si>
    <t>El resultado por operaciones con empresas y personas vinculadas al 30 de junio de 2021 es el siguiente:</t>
  </si>
  <si>
    <t>Honorarios Directores / Sindico</t>
  </si>
  <si>
    <t>Al 30 de junio de 2021 y 31 de diciembre de 2020, la Sociedad no cuenta con derechos sobre títulos por contratos de underwriting.</t>
  </si>
  <si>
    <t>A la fecha de la emisión de los presentes estados financieros, no hay asuntos relevantes que mencionar.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</si>
</sst>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1" formatCode="_-* #,##0\ _€_-;\-* #,##0\ _€_-;_-* &quot;-&quot;\ _€_-;_-@_-"/>
    <numFmt numFmtId="43" formatCode="_-* #,##0.00\ _€_-;\-* #,##0.00\ _€_-;_-* &quot;-&quot;??\ _€_-;_-@_-"/>
    <numFmt numFmtId="164" formatCode="&quot;₲&quot;\ #,##0;[Red]&quot;₲&quot;\ \-#,##0"/>
    <numFmt numFmtId="165" formatCode="_ * #,##0_ ;_ * \-#,##0_ ;_ * &quot;-&quot;_ ;_ @_ "/>
    <numFmt numFmtId="166" formatCode="_ * #,##0.00_ ;_ * \-#,##0.00_ ;_ * &quot;-&quot;??_ ;_ @_ "/>
    <numFmt numFmtId="167" formatCode="_(* #,##0_);_(* \(#,##0\);_(* &quot;-&quot;_);_(@_)"/>
    <numFmt numFmtId="168" formatCode="_(* #,##0.00_);_(* \(#,##0.00\);_(* &quot;-&quot;??_);_(@_)"/>
    <numFmt numFmtId="169" formatCode="_-* #,##0_-;\-* #,##0_-;_-* &quot;-&quot;_-;_-@_-"/>
    <numFmt numFmtId="170" formatCode="_-* #,##0.00_-;\-* #,##0.00_-;_-* &quot;-&quot;??_-;_-@_-"/>
    <numFmt numFmtId="171" formatCode="_-* #,##0\ _€_-;\-* #,##0\ _€_-;_-* &quot;-&quot;??\ _€_-;_-@_-"/>
    <numFmt numFmtId="172" formatCode="General_)"/>
    <numFmt numFmtId="173" formatCode="_(* #,##0.00_);_(* \(#,##0.00\);_(* &quot;-&quot;_);_(@_)"/>
    <numFmt numFmtId="174" formatCode="_(* #,##0_);_(* \(#,##0\);_(* &quot;-&quot;??_);_(@_)"/>
    <numFmt numFmtId="175" formatCode="#,##0_ ;[Red]\-#,##0\ "/>
    <numFmt numFmtId="176" formatCode="#,##0_ ;\-#,##0\ "/>
    <numFmt numFmtId="177" formatCode="0_ ;[Red]\-0\ "/>
    <numFmt numFmtId="178" formatCode="_ * #,##0.00_ ;_ * \-#,##0.00_ ;_ * &quot;-&quot;_ ;_ @_ "/>
    <numFmt numFmtId="179" formatCode="dd/mm/yyyy;@"/>
    <numFmt numFmtId="180" formatCode="_-* #,##0_-;\-* #,##0_-;_-* &quot;-&quot;??_-;_-@_-"/>
    <numFmt numFmtId="181" formatCode="_-* #,##0.00\ _p_t_a_-;\-* #,##0.00\ _p_t_a_-;_-* &quot;-&quot;??\ _p_t_a_-;_-@_-"/>
    <numFmt numFmtId="182" formatCode="_-* #,##0.0000\ _€_-;\-* #,##0.0000\ _€_-;_-* &quot;-&quot;??\ _€_-;_-@_-"/>
    <numFmt numFmtId="183" formatCode="_-* #,##0.00\ &quot;Pts&quot;_-;\-* #,##0.00\ &quot;Pts&quot;_-;_-* &quot;-&quot;??\ &quot;Pts&quot;_-;_-@_-"/>
  </numFmts>
  <fonts count="132">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11"/>
      <color rgb="FF000000"/>
      <name val="Calibri"/>
      <family val="2"/>
      <scheme val="minor"/>
    </font>
    <font>
      <sz val="11"/>
      <color rgb="FF000000"/>
      <name val="Times New Roman"/>
      <family val="1"/>
    </font>
    <font>
      <b/>
      <sz val="12"/>
      <color theme="1"/>
      <name val="Times New Roman"/>
      <family val="1"/>
    </font>
    <font>
      <sz val="12"/>
      <name val="Courier"/>
      <family val="3"/>
    </font>
    <font>
      <b/>
      <sz val="12"/>
      <name val="Times New Roman"/>
      <family val="1"/>
    </font>
    <font>
      <sz val="10"/>
      <name val="Arial"/>
      <family val="2"/>
    </font>
    <font>
      <sz val="10"/>
      <name val="Nimbus Sans L"/>
    </font>
    <font>
      <sz val="12"/>
      <color rgb="FFFF0000"/>
      <name val="Times New Roman"/>
      <family val="1"/>
    </font>
    <font>
      <sz val="12"/>
      <color theme="0"/>
      <name val="Times New Roman"/>
      <family val="1"/>
    </font>
    <font>
      <b/>
      <sz val="11"/>
      <name val="Times New Roman"/>
      <family val="1"/>
    </font>
    <font>
      <sz val="11"/>
      <name val="Times New Roman"/>
      <family val="1"/>
    </font>
    <font>
      <b/>
      <sz val="11"/>
      <color theme="1"/>
      <name val="Times New Roman"/>
      <family val="1"/>
    </font>
    <font>
      <sz val="11"/>
      <color rgb="FF0000FF"/>
      <name val="Times New Roman"/>
      <family val="1"/>
    </font>
    <font>
      <sz val="11"/>
      <color theme="1"/>
      <name val="Times New Roman"/>
      <family val="1"/>
    </font>
    <font>
      <b/>
      <sz val="11"/>
      <color rgb="FF000000"/>
      <name val="Times New Roman"/>
      <family val="1"/>
    </font>
    <font>
      <sz val="9"/>
      <name val="Times New Roman"/>
      <family val="1"/>
    </font>
    <font>
      <b/>
      <sz val="9"/>
      <name val="Times New Roman"/>
      <family val="1"/>
    </font>
    <font>
      <b/>
      <sz val="9"/>
      <color rgb="FF000000"/>
      <name val="Times New Roman"/>
      <family val="1"/>
    </font>
    <font>
      <sz val="9"/>
      <name val="Arial"/>
      <family val="2"/>
    </font>
    <font>
      <sz val="12"/>
      <name val="Times New Roman"/>
      <family val="1"/>
    </font>
    <font>
      <sz val="9"/>
      <color theme="1"/>
      <name val="Arial"/>
      <family val="2"/>
    </font>
    <font>
      <b/>
      <sz val="9"/>
      <color theme="1"/>
      <name val="Arial"/>
      <family val="2"/>
    </font>
    <font>
      <i/>
      <sz val="8"/>
      <color theme="1"/>
      <name val="Arial"/>
      <family val="2"/>
    </font>
    <font>
      <i/>
      <sz val="10"/>
      <color rgb="FF000000"/>
      <name val="Times New Roman"/>
      <family val="1"/>
    </font>
    <font>
      <sz val="10"/>
      <color rgb="FF000000"/>
      <name val="Times New Roman"/>
      <family val="1"/>
    </font>
    <font>
      <sz val="11"/>
      <color rgb="FFFF0000"/>
      <name val="Times New Roman"/>
      <family val="1"/>
    </font>
    <font>
      <b/>
      <sz val="10"/>
      <color rgb="FF000000"/>
      <name val="Times New Roman"/>
      <family val="1"/>
    </font>
    <font>
      <u/>
      <sz val="11"/>
      <color theme="1"/>
      <name val="Times New Roman"/>
      <family val="1"/>
    </font>
    <font>
      <b/>
      <sz val="10"/>
      <color theme="1"/>
      <name val="Times New Roman"/>
      <family val="1"/>
    </font>
    <font>
      <sz val="10"/>
      <color theme="1"/>
      <name val="Times New Roman"/>
      <family val="1"/>
    </font>
    <font>
      <sz val="10"/>
      <name val="Arial"/>
      <family val="2"/>
    </font>
    <font>
      <b/>
      <sz val="11"/>
      <color rgb="FFFF0000"/>
      <name val="Times New Roman"/>
      <family val="1"/>
    </font>
    <font>
      <b/>
      <u/>
      <sz val="10"/>
      <color theme="1"/>
      <name val="Times New Roman"/>
      <family val="1"/>
    </font>
    <font>
      <b/>
      <sz val="4"/>
      <color theme="1"/>
      <name val="Times New Roman"/>
      <family val="1"/>
    </font>
    <font>
      <sz val="9"/>
      <color rgb="FF000000"/>
      <name val="Times New Roman"/>
      <family val="1"/>
    </font>
    <font>
      <b/>
      <sz val="9"/>
      <color rgb="FFFFFFFF"/>
      <name val="Times New Roman"/>
      <family val="1"/>
    </font>
    <font>
      <b/>
      <sz val="11"/>
      <color theme="0"/>
      <name val="Times New Roman"/>
      <family val="1"/>
    </font>
    <font>
      <b/>
      <sz val="10"/>
      <color theme="0"/>
      <name val="Times New Roman"/>
      <family val="1"/>
    </font>
    <font>
      <sz val="11"/>
      <color theme="0"/>
      <name val="Times New Roman"/>
      <family val="1"/>
    </font>
    <font>
      <b/>
      <sz val="9"/>
      <color theme="0"/>
      <name val="Times New Roman"/>
      <family val="1"/>
    </font>
    <font>
      <sz val="18"/>
      <color theme="3"/>
      <name val="Calibri Light"/>
      <family val="2"/>
      <scheme val="major"/>
    </font>
    <font>
      <u/>
      <sz val="11"/>
      <color theme="10"/>
      <name val="Calibri"/>
      <family val="2"/>
      <scheme val="minor"/>
    </font>
    <font>
      <u/>
      <sz val="10"/>
      <color theme="10"/>
      <name val="Times New Roman"/>
      <family val="1"/>
    </font>
    <font>
      <b/>
      <sz val="15"/>
      <name val="Times New Roman"/>
      <family val="1"/>
    </font>
    <font>
      <sz val="11"/>
      <color indexed="8"/>
      <name val="Calibri"/>
      <family val="2"/>
    </font>
    <font>
      <sz val="10"/>
      <name val="Times New Roman"/>
      <family val="1"/>
    </font>
    <font>
      <sz val="11"/>
      <color rgb="FF000000"/>
      <name val="Calibri"/>
      <family val="2"/>
    </font>
    <font>
      <b/>
      <u/>
      <sz val="11"/>
      <color theme="1"/>
      <name val="Times New Roman"/>
      <family val="1"/>
    </font>
    <font>
      <i/>
      <sz val="11"/>
      <color theme="1"/>
      <name val="Times New Roman"/>
      <family val="1"/>
    </font>
    <font>
      <i/>
      <sz val="12"/>
      <name val="Times New Roman"/>
      <family val="1"/>
    </font>
    <font>
      <b/>
      <sz val="14"/>
      <color theme="1"/>
      <name val="Times New Roman"/>
      <family val="1"/>
    </font>
    <font>
      <b/>
      <sz val="9"/>
      <color theme="1"/>
      <name val="Times New Roman"/>
      <family val="1"/>
    </font>
    <font>
      <sz val="11"/>
      <color rgb="FF00B050"/>
      <name val="Times New Roman"/>
      <family val="1"/>
    </font>
    <font>
      <i/>
      <sz val="11"/>
      <color theme="4" tint="-0.249977111117893"/>
      <name val="Times New Roman"/>
      <family val="1"/>
    </font>
    <font>
      <b/>
      <i/>
      <sz val="11"/>
      <color theme="4" tint="-0.499984740745262"/>
      <name val="Times New Roman"/>
      <family val="1"/>
    </font>
    <font>
      <sz val="8"/>
      <name val="Calibri"/>
      <family val="2"/>
      <scheme val="minor"/>
    </font>
    <font>
      <u/>
      <sz val="12"/>
      <name val="Times New Roman"/>
      <family val="1"/>
    </font>
    <font>
      <b/>
      <u/>
      <sz val="12"/>
      <name val="Times New Roman"/>
      <family val="1"/>
    </font>
    <font>
      <b/>
      <sz val="14"/>
      <color theme="0"/>
      <name val="Times New Roman"/>
      <family val="1"/>
    </font>
    <font>
      <b/>
      <sz val="12"/>
      <color theme="0"/>
      <name val="Times New Roman"/>
      <family val="1"/>
    </font>
    <font>
      <sz val="12"/>
      <name val="Calibri"/>
      <family val="2"/>
      <scheme val="minor"/>
    </font>
    <font>
      <b/>
      <sz val="12"/>
      <name val="Calibri"/>
      <family val="2"/>
      <scheme val="minor"/>
    </font>
    <font>
      <sz val="10"/>
      <name val="Arial"/>
      <family val="2"/>
    </font>
    <font>
      <sz val="15"/>
      <name val="Times New Roman"/>
      <family val="1"/>
    </font>
    <font>
      <b/>
      <sz val="9"/>
      <color theme="0"/>
      <name val="Arial"/>
      <family val="2"/>
    </font>
    <font>
      <b/>
      <sz val="12"/>
      <color rgb="FFFF0000"/>
      <name val="Times New Roman"/>
      <family val="1"/>
    </font>
    <font>
      <b/>
      <sz val="16"/>
      <color theme="0"/>
      <name val="Times New Roman"/>
      <family val="1"/>
    </font>
    <font>
      <sz val="11"/>
      <color rgb="FF0070C0"/>
      <name val="Times New Roman"/>
      <family val="1"/>
    </font>
    <font>
      <b/>
      <sz val="12"/>
      <color rgb="FF0070C0"/>
      <name val="Times New Roman"/>
      <family val="1"/>
    </font>
    <font>
      <sz val="11"/>
      <color rgb="FF0070C0"/>
      <name val="Calibri"/>
      <family val="2"/>
      <scheme val="minor"/>
    </font>
    <font>
      <b/>
      <i/>
      <sz val="16"/>
      <color rgb="FF0070C0"/>
      <name val="Times New Roman"/>
      <family val="1"/>
    </font>
    <font>
      <b/>
      <sz val="10"/>
      <name val="Times New Roman"/>
      <family val="1"/>
    </font>
    <font>
      <b/>
      <u/>
      <sz val="10"/>
      <name val="Times New Roman"/>
      <family val="1"/>
    </font>
    <font>
      <b/>
      <sz val="10"/>
      <name val="Arial Narrow"/>
      <family val="2"/>
    </font>
    <font>
      <sz val="10"/>
      <name val="Arial Narrow"/>
      <family val="2"/>
    </font>
    <font>
      <sz val="8"/>
      <name val="Times New Roman"/>
      <family val="1"/>
    </font>
    <font>
      <sz val="8"/>
      <color theme="1"/>
      <name val="Times New Roman"/>
      <family val="1"/>
    </font>
    <font>
      <sz val="10.5"/>
      <color rgb="FF000000"/>
      <name val="Times New Roman"/>
      <family val="1"/>
    </font>
    <font>
      <sz val="10.5"/>
      <color theme="1"/>
      <name val="Times New Roman"/>
      <family val="1"/>
    </font>
    <font>
      <sz val="10.5"/>
      <name val="Times New Roman"/>
      <family val="1"/>
    </font>
    <font>
      <b/>
      <sz val="10.5"/>
      <color theme="1"/>
      <name val="Times New Roman"/>
      <family val="1"/>
    </font>
    <font>
      <u/>
      <sz val="10.5"/>
      <color theme="1"/>
      <name val="Times New Roman"/>
      <family val="1"/>
    </font>
    <font>
      <sz val="10.5"/>
      <color theme="1"/>
      <name val="Calibri"/>
      <family val="2"/>
      <scheme val="minor"/>
    </font>
    <font>
      <b/>
      <sz val="10.5"/>
      <name val="Times New Roman"/>
      <family val="1"/>
    </font>
    <font>
      <b/>
      <sz val="10.5"/>
      <color rgb="FF000000"/>
      <name val="Times New Roman"/>
      <family val="1"/>
    </font>
    <font>
      <i/>
      <sz val="10"/>
      <name val="Times New Roman"/>
      <family val="1"/>
    </font>
    <font>
      <i/>
      <sz val="10.5"/>
      <name val="Times New Roman"/>
      <family val="1"/>
    </font>
    <font>
      <i/>
      <sz val="10.5"/>
      <color theme="1"/>
      <name val="Times New Roman"/>
      <family val="1"/>
    </font>
    <font>
      <b/>
      <u/>
      <sz val="11"/>
      <name val="Times New Roman"/>
      <family val="1"/>
    </font>
    <font>
      <sz val="11"/>
      <name val="Calibri"/>
      <family val="2"/>
      <scheme val="minor"/>
    </font>
    <font>
      <b/>
      <sz val="13"/>
      <name val="Times New Roman"/>
      <family val="1"/>
    </font>
    <font>
      <u/>
      <sz val="11"/>
      <name val="Times New Roman"/>
      <family val="1"/>
    </font>
    <font>
      <sz val="10"/>
      <color rgb="FF0070C0"/>
      <name val="Times New Roman"/>
      <family val="1"/>
    </font>
    <font>
      <sz val="13"/>
      <name val="Times New Roman"/>
      <family val="1"/>
    </font>
    <font>
      <b/>
      <sz val="20"/>
      <color theme="7" tint="0.79998168889431442"/>
      <name val="Times New Roman"/>
      <family val="1"/>
    </font>
    <font>
      <b/>
      <sz val="18"/>
      <name val="Times New Roman"/>
      <family val="1"/>
    </font>
    <font>
      <sz val="9"/>
      <color indexed="8"/>
      <name val="Arial Narrow"/>
      <family val="2"/>
    </font>
    <font>
      <u/>
      <sz val="9"/>
      <color indexed="8"/>
      <name val="Arial Narrow"/>
      <family val="2"/>
    </font>
    <font>
      <sz val="9"/>
      <name val="Arial Narrow"/>
      <family val="2"/>
    </font>
    <font>
      <b/>
      <sz val="9"/>
      <color theme="1"/>
      <name val="Arial Narrow"/>
      <family val="2"/>
    </font>
    <font>
      <sz val="9"/>
      <color theme="1"/>
      <name val="Arial Narrow"/>
      <family val="2"/>
    </font>
    <font>
      <b/>
      <sz val="12"/>
      <color indexed="8"/>
      <name val="Arial Narrow"/>
      <family val="2"/>
    </font>
    <font>
      <b/>
      <sz val="10"/>
      <color indexed="8"/>
      <name val="Arial Narrow"/>
      <family val="2"/>
    </font>
    <font>
      <b/>
      <u/>
      <sz val="12"/>
      <color indexed="8"/>
      <name val="Arial Narrow"/>
      <family val="2"/>
    </font>
    <font>
      <b/>
      <u/>
      <sz val="10"/>
      <color indexed="8"/>
      <name val="Arial Narrow"/>
      <family val="2"/>
    </font>
    <font>
      <b/>
      <i/>
      <sz val="10"/>
      <color indexed="8"/>
      <name val="Arial Narrow"/>
      <family val="2"/>
    </font>
    <font>
      <sz val="10"/>
      <color indexed="8"/>
      <name val="Arial Narrow"/>
      <family val="2"/>
    </font>
    <font>
      <b/>
      <sz val="9"/>
      <name val="Arial Narrow"/>
      <family val="2"/>
    </font>
    <font>
      <b/>
      <sz val="10"/>
      <color theme="0"/>
      <name val="Arial Narrow"/>
      <family val="2"/>
    </font>
    <font>
      <b/>
      <sz val="10"/>
      <color rgb="FFFF0000"/>
      <name val="Arial Narrow"/>
      <family val="2"/>
    </font>
    <font>
      <sz val="10"/>
      <color rgb="FFFF0000"/>
      <name val="Arial Narrow"/>
      <family val="2"/>
    </font>
    <font>
      <b/>
      <u/>
      <sz val="10"/>
      <name val="Arial Narrow"/>
      <family val="2"/>
    </font>
    <font>
      <b/>
      <u/>
      <sz val="9"/>
      <name val="Arial Narrow"/>
      <family val="2"/>
    </font>
    <font>
      <u/>
      <sz val="11"/>
      <color theme="10"/>
      <name val="Times New Roman"/>
      <family val="1"/>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0070C0"/>
        <bgColor indexed="64"/>
      </patternFill>
    </fill>
    <fill>
      <patternFill patternType="solid">
        <fgColor theme="6" tint="0.79998168889431442"/>
        <bgColor indexed="64"/>
      </patternFill>
    </fill>
    <fill>
      <patternFill patternType="solid">
        <fgColor rgb="FF000066"/>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66FFCC"/>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style="double">
        <color indexed="64"/>
      </bottom>
      <diagonal/>
    </border>
    <border>
      <left/>
      <right style="double">
        <color auto="1"/>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thin">
        <color auto="1"/>
      </right>
      <top style="thin">
        <color auto="1"/>
      </top>
      <bottom/>
      <diagonal/>
    </border>
  </borders>
  <cellStyleXfs count="432">
    <xf numFmtId="0" fontId="0" fillId="0" borderId="0"/>
    <xf numFmtId="43"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17" fillId="0" borderId="0" applyNumberFormat="0" applyFill="0" applyBorder="0" applyAlignment="0" applyProtection="0"/>
    <xf numFmtId="0" fontId="18" fillId="0" borderId="0"/>
    <xf numFmtId="172" fontId="21" fillId="0" borderId="0"/>
    <xf numFmtId="167" fontId="1" fillId="0" borderId="0" applyFont="0" applyFill="0" applyBorder="0" applyAlignment="0" applyProtection="0"/>
    <xf numFmtId="0" fontId="23" fillId="0" borderId="0"/>
    <xf numFmtId="0" fontId="23" fillId="0" borderId="0"/>
    <xf numFmtId="0" fontId="24" fillId="0" borderId="0"/>
    <xf numFmtId="0" fontId="23" fillId="0" borderId="0"/>
    <xf numFmtId="168" fontId="1" fillId="0" borderId="0" applyFont="0" applyFill="0" applyBorder="0" applyAlignment="0" applyProtection="0"/>
    <xf numFmtId="165" fontId="1" fillId="0" borderId="0" applyFont="0" applyFill="0" applyBorder="0" applyAlignment="0" applyProtection="0"/>
    <xf numFmtId="180" fontId="1" fillId="0" borderId="0" applyFont="0" applyFill="0" applyBorder="0" applyAlignment="0" applyProtection="0"/>
    <xf numFmtId="0" fontId="48" fillId="0" borderId="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0" fontId="23" fillId="0" borderId="0" applyNumberForma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23" fillId="0" borderId="0" applyFont="0" applyFill="0" applyBorder="0" applyAlignment="0" applyProtection="0"/>
    <xf numFmtId="166" fontId="1" fillId="0" borderId="0" applyFont="0" applyFill="0" applyBorder="0" applyAlignment="0" applyProtection="0"/>
    <xf numFmtId="0" fontId="62" fillId="0" borderId="0" applyFont="0" applyFill="0" applyBorder="0" applyAlignment="0" applyProtection="0"/>
    <xf numFmtId="166" fontId="23" fillId="0" borderId="0" applyFont="0" applyFill="0" applyBorder="0" applyAlignment="0" applyProtection="0"/>
    <xf numFmtId="0" fontId="23" fillId="0" borderId="0" applyFont="0" applyFill="0" applyBorder="0" applyAlignment="0" applyProtection="0"/>
    <xf numFmtId="0" fontId="23" fillId="0" borderId="0"/>
    <xf numFmtId="0" fontId="23" fillId="0" borderId="0"/>
    <xf numFmtId="0" fontId="23" fillId="0" borderId="0"/>
    <xf numFmtId="43" fontId="1" fillId="0" borderId="0" applyFont="0" applyFill="0" applyBorder="0" applyAlignment="0" applyProtection="0"/>
    <xf numFmtId="9" fontId="23" fillId="0" borderId="0" applyFont="0" applyFill="0" applyBorder="0" applyAlignment="0" applyProtection="0"/>
    <xf numFmtId="0" fontId="1" fillId="0" borderId="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63" fillId="0" borderId="0" applyFont="0" applyFill="0" applyBorder="0" applyAlignment="0" applyProtection="0"/>
    <xf numFmtId="0" fontId="23" fillId="0" borderId="0"/>
    <xf numFmtId="0" fontId="1" fillId="0" borderId="0"/>
    <xf numFmtId="43" fontId="1" fillId="0" borderId="0" applyFont="0" applyFill="0" applyBorder="0" applyAlignment="0" applyProtection="0"/>
    <xf numFmtId="181" fontId="23" fillId="0" borderId="0" applyFont="0" applyFill="0" applyBorder="0" applyAlignment="0" applyProtection="0"/>
    <xf numFmtId="166" fontId="1" fillId="0" borderId="0" applyFont="0" applyFill="0" applyBorder="0" applyAlignment="0" applyProtection="0"/>
    <xf numFmtId="0" fontId="64" fillId="0" borderId="0"/>
    <xf numFmtId="0" fontId="23" fillId="0" borderId="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3"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6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70"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23"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65" fontId="1" fillId="0" borderId="0" applyFont="0" applyFill="0" applyBorder="0" applyAlignment="0" applyProtection="0"/>
    <xf numFmtId="166" fontId="6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3"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6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3"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6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23"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65" fontId="1" fillId="0" borderId="0" applyFont="0" applyFill="0" applyBorder="0" applyAlignment="0" applyProtection="0"/>
    <xf numFmtId="166" fontId="6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3"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6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0" fontId="80" fillId="0" borderId="0"/>
    <xf numFmtId="183" fontId="23"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3"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6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3"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6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23"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65" fontId="1" fillId="0" borderId="0" applyFont="0" applyFill="0" applyBorder="0" applyAlignment="0" applyProtection="0"/>
    <xf numFmtId="166" fontId="6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3"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6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3"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6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23"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65" fontId="1" fillId="0" borderId="0" applyFont="0" applyFill="0" applyBorder="0" applyAlignment="0" applyProtection="0"/>
    <xf numFmtId="166" fontId="6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3"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6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2" fontId="23" fillId="0" borderId="0"/>
    <xf numFmtId="166" fontId="1" fillId="0" borderId="0" applyFont="0" applyFill="0" applyBorder="0" applyAlignment="0" applyProtection="0"/>
    <xf numFmtId="9" fontId="23" fillId="0" borderId="0" applyFont="0" applyFill="0" applyBorder="0" applyAlignment="0" applyProtection="0"/>
    <xf numFmtId="170" fontId="23" fillId="0" borderId="0" applyFont="0" applyFill="0" applyBorder="0" applyAlignment="0" applyProtection="0"/>
    <xf numFmtId="0" fontId="23" fillId="0" borderId="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3" fillId="0" borderId="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3"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6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3"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6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23"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65" fontId="1" fillId="0" borderId="0" applyFont="0" applyFill="0" applyBorder="0" applyAlignment="0" applyProtection="0"/>
    <xf numFmtId="166" fontId="6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3"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6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3"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6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23"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65" fontId="1" fillId="0" borderId="0" applyFont="0" applyFill="0" applyBorder="0" applyAlignment="0" applyProtection="0"/>
    <xf numFmtId="166" fontId="6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3"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6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cellStyleXfs>
  <cellXfs count="823">
    <xf numFmtId="0" fontId="0" fillId="0" borderId="0" xfId="0"/>
    <xf numFmtId="0" fontId="28" fillId="0" borderId="0" xfId="49" applyFont="1" applyAlignment="1">
      <alignment wrapText="1"/>
    </xf>
    <xf numFmtId="0" fontId="27" fillId="0" borderId="0" xfId="49" quotePrefix="1" applyFont="1" applyFill="1" applyAlignment="1">
      <alignment horizontal="right"/>
    </xf>
    <xf numFmtId="0" fontId="28" fillId="0" borderId="0" xfId="49" quotePrefix="1" applyFont="1" applyFill="1" applyAlignment="1">
      <alignment horizontal="right"/>
    </xf>
    <xf numFmtId="0" fontId="29" fillId="0" borderId="0" xfId="0" applyFont="1" applyAlignment="1">
      <alignment horizontal="center"/>
    </xf>
    <xf numFmtId="176" fontId="27" fillId="0" borderId="0" xfId="51" applyNumberFormat="1" applyFont="1"/>
    <xf numFmtId="176" fontId="28" fillId="0" borderId="0" xfId="51" applyNumberFormat="1" applyFont="1"/>
    <xf numFmtId="0" fontId="29" fillId="0" borderId="0" xfId="0" applyFont="1"/>
    <xf numFmtId="0" fontId="44" fillId="0" borderId="0" xfId="0" applyFont="1" applyAlignment="1">
      <alignment horizontal="left" vertical="center"/>
    </xf>
    <xf numFmtId="0" fontId="27" fillId="0" borderId="0" xfId="49" quotePrefix="1" applyFont="1" applyAlignment="1">
      <alignment horizontal="center"/>
    </xf>
    <xf numFmtId="0" fontId="28" fillId="0" borderId="0" xfId="49" quotePrefix="1" applyFont="1"/>
    <xf numFmtId="0" fontId="27" fillId="0" borderId="0" xfId="49" applyFont="1"/>
    <xf numFmtId="0" fontId="28" fillId="0" borderId="0" xfId="49" applyFont="1" applyAlignment="1">
      <alignment horizontal="left"/>
    </xf>
    <xf numFmtId="3" fontId="28" fillId="0" borderId="0" xfId="49" applyNumberFormat="1" applyFont="1"/>
    <xf numFmtId="175" fontId="28" fillId="0" borderId="0" xfId="49" applyNumberFormat="1" applyFont="1"/>
    <xf numFmtId="167" fontId="28" fillId="0" borderId="0" xfId="49" applyNumberFormat="1" applyFont="1"/>
    <xf numFmtId="0" fontId="31" fillId="0" borderId="0" xfId="0" applyFont="1" applyAlignment="1">
      <alignment vertical="center"/>
    </xf>
    <xf numFmtId="167" fontId="28" fillId="0" borderId="0" xfId="46" applyNumberFormat="1" applyFont="1"/>
    <xf numFmtId="0" fontId="45" fillId="0" borderId="0" xfId="0" applyFont="1" applyAlignment="1">
      <alignment horizontal="justify" vertical="center"/>
    </xf>
    <xf numFmtId="0" fontId="32" fillId="0" borderId="0" xfId="0" applyFont="1" applyAlignment="1">
      <alignment horizontal="left" vertical="center" wrapText="1"/>
    </xf>
    <xf numFmtId="167" fontId="32" fillId="0" borderId="0" xfId="45" applyFont="1" applyAlignment="1">
      <alignment vertical="center"/>
    </xf>
    <xf numFmtId="0" fontId="31" fillId="0" borderId="0" xfId="0" applyFont="1" applyAlignment="1">
      <alignment horizontal="justify" vertical="center"/>
    </xf>
    <xf numFmtId="0" fontId="28" fillId="0" borderId="0" xfId="0" applyFont="1" applyAlignment="1">
      <alignment vertical="top"/>
    </xf>
    <xf numFmtId="174" fontId="27" fillId="0" borderId="0" xfId="50" applyNumberFormat="1" applyFont="1"/>
    <xf numFmtId="0" fontId="27" fillId="0" borderId="0" xfId="0" applyFont="1" applyAlignment="1">
      <alignment vertical="top"/>
    </xf>
    <xf numFmtId="175" fontId="27" fillId="0" borderId="0" xfId="49" applyNumberFormat="1" applyFont="1"/>
    <xf numFmtId="0" fontId="41" fillId="0" borderId="0" xfId="0" applyFont="1" applyAlignment="1">
      <alignment horizontal="left" vertical="center"/>
    </xf>
    <xf numFmtId="167" fontId="27" fillId="0" borderId="0" xfId="45" applyFont="1" applyAlignment="1">
      <alignment vertical="top"/>
    </xf>
    <xf numFmtId="0" fontId="19" fillId="0" borderId="0" xfId="0" applyFont="1" applyAlignment="1">
      <alignment horizontal="center" vertical="center"/>
    </xf>
    <xf numFmtId="0" fontId="19" fillId="0" borderId="0" xfId="0" applyFont="1" applyAlignment="1">
      <alignment horizontal="center" vertical="center" wrapText="1"/>
    </xf>
    <xf numFmtId="0" fontId="19" fillId="0" borderId="0" xfId="0" applyFont="1" applyAlignment="1">
      <alignment horizontal="left" vertical="center"/>
    </xf>
    <xf numFmtId="167" fontId="28" fillId="0" borderId="0" xfId="45" applyFont="1"/>
    <xf numFmtId="174" fontId="28" fillId="0" borderId="0" xfId="49" applyNumberFormat="1" applyFont="1"/>
    <xf numFmtId="0" fontId="29" fillId="0" borderId="11" xfId="0" applyFont="1" applyBorder="1"/>
    <xf numFmtId="171" fontId="28" fillId="0" borderId="0" xfId="49" applyNumberFormat="1" applyFont="1"/>
    <xf numFmtId="0" fontId="47" fillId="0" borderId="10" xfId="0" applyFont="1" applyBorder="1" applyAlignment="1">
      <alignment vertical="center"/>
    </xf>
    <xf numFmtId="0" fontId="42" fillId="0" borderId="10" xfId="0" applyFont="1" applyBorder="1" applyAlignment="1">
      <alignment vertical="center"/>
    </xf>
    <xf numFmtId="176" fontId="27" fillId="0" borderId="0" xfId="45" applyNumberFormat="1" applyFont="1"/>
    <xf numFmtId="0" fontId="31" fillId="0" borderId="10" xfId="0" applyFont="1" applyBorder="1"/>
    <xf numFmtId="0" fontId="29" fillId="0" borderId="10" xfId="0" applyFont="1" applyBorder="1"/>
    <xf numFmtId="176" fontId="27" fillId="0" borderId="0" xfId="49" applyNumberFormat="1" applyFont="1"/>
    <xf numFmtId="43" fontId="27" fillId="0" borderId="0" xfId="49" applyNumberFormat="1" applyFont="1"/>
    <xf numFmtId="0" fontId="27" fillId="0" borderId="0" xfId="49" quotePrefix="1" applyFont="1" applyAlignment="1">
      <alignment horizontal="left"/>
    </xf>
    <xf numFmtId="0" fontId="28" fillId="0" borderId="0" xfId="49" quotePrefix="1" applyFont="1" applyAlignment="1">
      <alignment horizontal="left"/>
    </xf>
    <xf numFmtId="165" fontId="27" fillId="0" borderId="12" xfId="51" applyFont="1" applyBorder="1"/>
    <xf numFmtId="165" fontId="28" fillId="0" borderId="0" xfId="51" applyFont="1"/>
    <xf numFmtId="0" fontId="43" fillId="0" borderId="0" xfId="49" applyFont="1"/>
    <xf numFmtId="0" fontId="28" fillId="0" borderId="10" xfId="49" applyFont="1" applyFill="1" applyBorder="1"/>
    <xf numFmtId="165" fontId="28" fillId="0" borderId="10" xfId="51" applyFont="1" applyFill="1" applyBorder="1"/>
    <xf numFmtId="0" fontId="27" fillId="0" borderId="10" xfId="49" applyFont="1" applyFill="1" applyBorder="1"/>
    <xf numFmtId="165" fontId="27" fillId="0" borderId="10" xfId="51" applyFont="1" applyFill="1" applyBorder="1"/>
    <xf numFmtId="167" fontId="28" fillId="0" borderId="10" xfId="45" applyFont="1" applyFill="1" applyBorder="1"/>
    <xf numFmtId="167" fontId="27" fillId="0" borderId="10" xfId="45" applyFont="1" applyFill="1" applyBorder="1"/>
    <xf numFmtId="176" fontId="27" fillId="0" borderId="20" xfId="45" applyNumberFormat="1" applyFont="1" applyFill="1" applyBorder="1"/>
    <xf numFmtId="0" fontId="19" fillId="0" borderId="0" xfId="0" applyFont="1" applyFill="1" applyAlignment="1">
      <alignment horizontal="left" vertical="center"/>
    </xf>
    <xf numFmtId="0" fontId="19" fillId="0" borderId="0" xfId="0" applyFont="1" applyFill="1" applyAlignment="1">
      <alignment horizontal="center" vertical="center" wrapText="1"/>
    </xf>
    <xf numFmtId="0" fontId="28" fillId="0" borderId="0" xfId="0" applyFont="1" applyFill="1" applyBorder="1" applyAlignment="1"/>
    <xf numFmtId="0" fontId="28" fillId="0" borderId="0" xfId="49" applyNumberFormat="1" applyFont="1" applyFill="1" applyBorder="1" applyAlignment="1"/>
    <xf numFmtId="0" fontId="28" fillId="0" borderId="0" xfId="0" applyFont="1" applyBorder="1" applyAlignment="1"/>
    <xf numFmtId="0" fontId="28" fillId="0" borderId="0" xfId="0" applyNumberFormat="1" applyFont="1" applyBorder="1" applyAlignment="1"/>
    <xf numFmtId="0" fontId="28" fillId="0" borderId="0" xfId="49" applyNumberFormat="1" applyFont="1" applyBorder="1" applyAlignment="1"/>
    <xf numFmtId="179" fontId="28" fillId="0" borderId="0" xfId="49" applyNumberFormat="1" applyFont="1"/>
    <xf numFmtId="179" fontId="28" fillId="0" borderId="0" xfId="49" applyNumberFormat="1" applyFont="1" applyAlignment="1">
      <alignment wrapText="1"/>
    </xf>
    <xf numFmtId="179" fontId="31" fillId="0" borderId="0" xfId="0" applyNumberFormat="1" applyFont="1" applyAlignment="1">
      <alignment vertical="center"/>
    </xf>
    <xf numFmtId="179" fontId="28" fillId="0" borderId="0" xfId="49" applyNumberFormat="1" applyFont="1" applyFill="1"/>
    <xf numFmtId="179" fontId="28" fillId="0" borderId="0" xfId="49" applyNumberFormat="1" applyFont="1" applyFill="1" applyBorder="1" applyAlignment="1"/>
    <xf numFmtId="179" fontId="28" fillId="0" borderId="0" xfId="0" applyNumberFormat="1" applyFont="1" applyBorder="1" applyAlignment="1"/>
    <xf numFmtId="179" fontId="28" fillId="0" borderId="0" xfId="49" applyNumberFormat="1" applyFont="1" applyBorder="1" applyAlignment="1"/>
    <xf numFmtId="179" fontId="27" fillId="0" borderId="0" xfId="49" quotePrefix="1" applyNumberFormat="1" applyFont="1" applyAlignment="1">
      <alignment horizontal="left"/>
    </xf>
    <xf numFmtId="179" fontId="28" fillId="0" borderId="0" xfId="49" quotePrefix="1" applyNumberFormat="1" applyFont="1" applyAlignment="1">
      <alignment horizontal="left"/>
    </xf>
    <xf numFmtId="165" fontId="28" fillId="0" borderId="0" xfId="49" applyNumberFormat="1" applyFont="1"/>
    <xf numFmtId="14" fontId="28" fillId="0" borderId="0" xfId="49" applyNumberFormat="1" applyFont="1"/>
    <xf numFmtId="179" fontId="49" fillId="0" borderId="0" xfId="49" applyNumberFormat="1" applyFont="1"/>
    <xf numFmtId="0" fontId="49" fillId="0" borderId="0" xfId="46" applyFont="1"/>
    <xf numFmtId="0" fontId="31" fillId="0" borderId="17" xfId="0" applyFont="1" applyFill="1" applyBorder="1"/>
    <xf numFmtId="0" fontId="49" fillId="0" borderId="0" xfId="49" applyFont="1"/>
    <xf numFmtId="0" fontId="23" fillId="0" borderId="0" xfId="46"/>
    <xf numFmtId="0" fontId="54" fillId="0" borderId="0" xfId="49" applyFont="1" applyFill="1"/>
    <xf numFmtId="0" fontId="56" fillId="0" borderId="0" xfId="49" applyFont="1" applyFill="1"/>
    <xf numFmtId="176" fontId="28" fillId="0" borderId="0" xfId="51" applyNumberFormat="1" applyFont="1" applyBorder="1"/>
    <xf numFmtId="176" fontId="27" fillId="0" borderId="0" xfId="51" applyNumberFormat="1" applyFont="1" applyBorder="1"/>
    <xf numFmtId="0" fontId="38" fillId="0" borderId="0" xfId="0" applyFont="1" applyAlignment="1">
      <alignment vertical="center"/>
    </xf>
    <xf numFmtId="0" fontId="40" fillId="36" borderId="13" xfId="0" applyFont="1" applyFill="1" applyBorder="1" applyAlignment="1">
      <alignment vertical="center"/>
    </xf>
    <xf numFmtId="0" fontId="38" fillId="0" borderId="0" xfId="0" applyFont="1" applyAlignment="1">
      <alignment horizontal="left" vertical="center"/>
    </xf>
    <xf numFmtId="0" fontId="38" fillId="0" borderId="0" xfId="0" applyFont="1" applyAlignment="1">
      <alignment horizontal="center" vertical="center"/>
    </xf>
    <xf numFmtId="43" fontId="38" fillId="0" borderId="0" xfId="1" applyFont="1" applyAlignment="1">
      <alignment vertical="center"/>
    </xf>
    <xf numFmtId="0" fontId="40" fillId="36" borderId="15" xfId="0" applyFont="1" applyFill="1" applyBorder="1" applyAlignment="1">
      <alignment vertical="center"/>
    </xf>
    <xf numFmtId="0" fontId="39" fillId="34" borderId="10" xfId="0" applyFont="1" applyFill="1" applyBorder="1" applyAlignment="1">
      <alignment horizontal="center" vertical="center"/>
    </xf>
    <xf numFmtId="43" fontId="39" fillId="34" borderId="10" xfId="1" applyFont="1" applyFill="1" applyBorder="1" applyAlignment="1">
      <alignment horizontal="center" vertical="center"/>
    </xf>
    <xf numFmtId="0" fontId="38" fillId="0" borderId="10" xfId="0" applyFont="1" applyFill="1" applyBorder="1" applyAlignment="1">
      <alignment vertical="center"/>
    </xf>
    <xf numFmtId="0" fontId="36" fillId="0" borderId="10" xfId="0" applyFont="1" applyFill="1" applyBorder="1" applyAlignment="1">
      <alignment vertical="center"/>
    </xf>
    <xf numFmtId="0" fontId="36" fillId="0" borderId="10" xfId="0" applyNumberFormat="1" applyFont="1" applyFill="1" applyBorder="1" applyAlignment="1">
      <alignment horizontal="left" vertical="center" wrapText="1"/>
    </xf>
    <xf numFmtId="0" fontId="36" fillId="0" borderId="10" xfId="0" applyFont="1" applyFill="1" applyBorder="1" applyAlignment="1">
      <alignment horizontal="center" vertical="center" wrapText="1"/>
    </xf>
    <xf numFmtId="43" fontId="36" fillId="0" borderId="10" xfId="1" applyFont="1" applyFill="1" applyBorder="1" applyAlignment="1">
      <alignment vertical="center" wrapText="1"/>
    </xf>
    <xf numFmtId="0" fontId="36" fillId="0" borderId="0" xfId="0" applyFont="1" applyFill="1" applyAlignment="1">
      <alignment vertical="center"/>
    </xf>
    <xf numFmtId="0" fontId="38" fillId="0" borderId="10" xfId="0" applyFont="1" applyBorder="1" applyAlignment="1">
      <alignment horizontal="center" vertical="center"/>
    </xf>
    <xf numFmtId="175" fontId="38" fillId="0" borderId="10" xfId="0" applyNumberFormat="1" applyFont="1" applyBorder="1" applyAlignment="1">
      <alignment vertical="center"/>
    </xf>
    <xf numFmtId="3" fontId="38" fillId="0" borderId="0" xfId="0" applyNumberFormat="1" applyFont="1" applyAlignment="1">
      <alignment vertical="center"/>
    </xf>
    <xf numFmtId="0" fontId="39" fillId="0" borderId="0" xfId="0" applyFont="1" applyAlignment="1">
      <alignment horizontal="center" vertical="center"/>
    </xf>
    <xf numFmtId="165" fontId="38" fillId="0" borderId="0" xfId="51" applyFont="1" applyAlignment="1">
      <alignment vertical="center"/>
    </xf>
    <xf numFmtId="165" fontId="39" fillId="34" borderId="10" xfId="51" applyFont="1" applyFill="1" applyBorder="1" applyAlignment="1">
      <alignment horizontal="center" vertical="center"/>
    </xf>
    <xf numFmtId="165" fontId="36" fillId="0" borderId="10" xfId="51" applyFont="1" applyFill="1" applyBorder="1" applyAlignment="1">
      <alignment vertical="center" wrapText="1"/>
    </xf>
    <xf numFmtId="165" fontId="38" fillId="0" borderId="10" xfId="51" applyFont="1" applyBorder="1" applyAlignment="1">
      <alignment vertical="center"/>
    </xf>
    <xf numFmtId="172" fontId="22" fillId="33" borderId="0" xfId="44" applyFont="1" applyFill="1" applyAlignment="1">
      <alignment horizontal="left"/>
    </xf>
    <xf numFmtId="172" fontId="61" fillId="33" borderId="0" xfId="44" applyFont="1" applyFill="1" applyAlignment="1"/>
    <xf numFmtId="165" fontId="31" fillId="0" borderId="0" xfId="51" applyFont="1" applyAlignment="1">
      <alignment horizontal="left"/>
    </xf>
    <xf numFmtId="165" fontId="31" fillId="0" borderId="0" xfId="51" applyFont="1" applyAlignment="1">
      <alignment horizontal="left" wrapText="1"/>
    </xf>
    <xf numFmtId="165" fontId="31" fillId="0" borderId="0" xfId="51" applyFont="1"/>
    <xf numFmtId="0" fontId="28" fillId="0" borderId="0" xfId="49" applyFont="1"/>
    <xf numFmtId="0" fontId="28" fillId="0" borderId="0" xfId="49" applyFont="1" applyFill="1"/>
    <xf numFmtId="0" fontId="28" fillId="0" borderId="0" xfId="49" applyFont="1" applyFill="1" applyBorder="1"/>
    <xf numFmtId="0" fontId="28" fillId="0" borderId="0" xfId="49" applyFont="1" applyBorder="1"/>
    <xf numFmtId="0" fontId="31" fillId="0" borderId="0" xfId="0" applyFont="1"/>
    <xf numFmtId="0" fontId="31" fillId="0" borderId="0" xfId="0" applyFont="1" applyAlignment="1">
      <alignment horizontal="left"/>
    </xf>
    <xf numFmtId="0" fontId="31" fillId="0" borderId="0" xfId="0" applyFont="1" applyAlignment="1">
      <alignment horizontal="left" wrapText="1"/>
    </xf>
    <xf numFmtId="0" fontId="28" fillId="0" borderId="0" xfId="49" applyFont="1" applyBorder="1" applyAlignment="1">
      <alignment wrapText="1"/>
    </xf>
    <xf numFmtId="3" fontId="31" fillId="0" borderId="10" xfId="0" applyNumberFormat="1" applyFont="1" applyBorder="1" applyAlignment="1">
      <alignment horizontal="right" vertical="center"/>
    </xf>
    <xf numFmtId="0" fontId="29" fillId="0" borderId="0" xfId="0" applyFont="1" applyAlignment="1">
      <alignment horizontal="justify" vertical="center"/>
    </xf>
    <xf numFmtId="0" fontId="43" fillId="0" borderId="0" xfId="0" applyFont="1"/>
    <xf numFmtId="3" fontId="28" fillId="0" borderId="0" xfId="49" applyNumberFormat="1" applyFont="1" applyAlignment="1">
      <alignment horizontal="center" vertical="center"/>
    </xf>
    <xf numFmtId="179" fontId="28" fillId="0" borderId="0" xfId="49" applyNumberFormat="1" applyFont="1" applyBorder="1"/>
    <xf numFmtId="0" fontId="27" fillId="0" borderId="0" xfId="49" applyFont="1" applyBorder="1"/>
    <xf numFmtId="0" fontId="30" fillId="0" borderId="0" xfId="0" applyFont="1" applyBorder="1"/>
    <xf numFmtId="0" fontId="31" fillId="0" borderId="0" xfId="0" applyFont="1" applyBorder="1"/>
    <xf numFmtId="0" fontId="29" fillId="0" borderId="0" xfId="0" applyFont="1" applyBorder="1"/>
    <xf numFmtId="0" fontId="29" fillId="0" borderId="0" xfId="0" applyFont="1" applyBorder="1" applyAlignment="1">
      <alignment vertical="center"/>
    </xf>
    <xf numFmtId="171" fontId="28" fillId="0" borderId="0" xfId="49" applyNumberFormat="1" applyFont="1" applyFill="1"/>
    <xf numFmtId="165" fontId="28" fillId="0" borderId="0" xfId="46" applyNumberFormat="1" applyFont="1" applyFill="1"/>
    <xf numFmtId="3" fontId="28" fillId="0" borderId="0" xfId="46" applyNumberFormat="1" applyFont="1" applyFill="1"/>
    <xf numFmtId="165" fontId="43" fillId="0" borderId="0" xfId="49" applyNumberFormat="1" applyFont="1"/>
    <xf numFmtId="178" fontId="28" fillId="0" borderId="0" xfId="51" applyNumberFormat="1" applyFont="1"/>
    <xf numFmtId="166" fontId="28" fillId="0" borderId="0" xfId="46" applyNumberFormat="1" applyFont="1"/>
    <xf numFmtId="171" fontId="28" fillId="0" borderId="0" xfId="1" applyNumberFormat="1" applyFont="1"/>
    <xf numFmtId="0" fontId="43" fillId="0" borderId="0" xfId="46" applyFont="1" applyFill="1"/>
    <xf numFmtId="0" fontId="70" fillId="0" borderId="0" xfId="46" applyFont="1" applyFill="1"/>
    <xf numFmtId="0" fontId="70" fillId="0" borderId="0" xfId="46" applyFont="1"/>
    <xf numFmtId="176" fontId="43" fillId="0" borderId="0" xfId="49" applyNumberFormat="1" applyFont="1"/>
    <xf numFmtId="0" fontId="71" fillId="0" borderId="0" xfId="49" applyFont="1" applyFill="1"/>
    <xf numFmtId="0" fontId="71" fillId="0" borderId="0" xfId="46" applyFont="1"/>
    <xf numFmtId="0" fontId="27" fillId="0" borderId="0" xfId="49" applyFont="1" applyFill="1"/>
    <xf numFmtId="0" fontId="72" fillId="0" borderId="0" xfId="0" applyFont="1"/>
    <xf numFmtId="0" fontId="28" fillId="0" borderId="17" xfId="49" applyFont="1" applyFill="1" applyBorder="1"/>
    <xf numFmtId="176" fontId="27" fillId="0" borderId="0" xfId="49" applyNumberFormat="1" applyFont="1" applyFill="1" applyBorder="1"/>
    <xf numFmtId="43" fontId="27" fillId="0" borderId="0" xfId="49" applyNumberFormat="1" applyFont="1" applyFill="1" applyBorder="1"/>
    <xf numFmtId="0" fontId="27" fillId="0" borderId="0" xfId="49" applyFont="1" applyFill="1" applyBorder="1"/>
    <xf numFmtId="0" fontId="32" fillId="0" borderId="0" xfId="0" applyFont="1" applyAlignment="1">
      <alignment vertical="center" wrapText="1"/>
    </xf>
    <xf numFmtId="171" fontId="28" fillId="0" borderId="0" xfId="1" applyNumberFormat="1" applyFont="1" applyFill="1" applyBorder="1"/>
    <xf numFmtId="0" fontId="71" fillId="0" borderId="0" xfId="49" applyFont="1"/>
    <xf numFmtId="3" fontId="31" fillId="0" borderId="0" xfId="0" applyNumberFormat="1" applyFont="1" applyAlignment="1">
      <alignment vertical="center"/>
    </xf>
    <xf numFmtId="3" fontId="71" fillId="0" borderId="0" xfId="46" applyNumberFormat="1" applyFont="1"/>
    <xf numFmtId="0" fontId="32" fillId="0" borderId="0" xfId="0" applyFont="1" applyFill="1" applyBorder="1" applyAlignment="1">
      <alignment horizontal="left" vertical="center"/>
    </xf>
    <xf numFmtId="2" fontId="28" fillId="0" borderId="0" xfId="49" applyNumberFormat="1" applyFont="1"/>
    <xf numFmtId="0" fontId="28" fillId="0" borderId="0" xfId="46" applyFont="1"/>
    <xf numFmtId="179" fontId="28" fillId="0" borderId="0" xfId="46" applyNumberFormat="1" applyFont="1"/>
    <xf numFmtId="3" fontId="28" fillId="0" borderId="0" xfId="46" applyNumberFormat="1" applyFont="1"/>
    <xf numFmtId="0" fontId="28" fillId="0" borderId="0" xfId="46" applyFont="1" applyFill="1" applyBorder="1"/>
    <xf numFmtId="0" fontId="28" fillId="0" borderId="0" xfId="46" applyFont="1" applyBorder="1"/>
    <xf numFmtId="0" fontId="28" fillId="0" borderId="0" xfId="46" applyFont="1" applyFill="1"/>
    <xf numFmtId="165" fontId="28" fillId="0" borderId="0" xfId="46" applyNumberFormat="1" applyFont="1"/>
    <xf numFmtId="165" fontId="31" fillId="0" borderId="0" xfId="0" applyNumberFormat="1" applyFont="1"/>
    <xf numFmtId="0" fontId="27" fillId="0" borderId="0" xfId="49" applyFont="1" applyAlignment="1">
      <alignment vertical="top"/>
    </xf>
    <xf numFmtId="3" fontId="43" fillId="0" borderId="0" xfId="46" applyNumberFormat="1" applyFont="1"/>
    <xf numFmtId="0" fontId="29" fillId="0" borderId="0" xfId="0" applyFont="1" applyBorder="1" applyAlignment="1">
      <alignment horizontal="left" vertical="center"/>
    </xf>
    <xf numFmtId="0" fontId="45" fillId="0" borderId="0" xfId="0" applyFont="1" applyBorder="1" applyAlignment="1">
      <alignment horizontal="left" vertical="center" indent="1"/>
    </xf>
    <xf numFmtId="0" fontId="46" fillId="0" borderId="10" xfId="0" applyFont="1" applyBorder="1" applyAlignment="1">
      <alignment vertical="center"/>
    </xf>
    <xf numFmtId="0" fontId="47" fillId="0" borderId="10" xfId="0" applyFont="1" applyFill="1" applyBorder="1" applyAlignment="1">
      <alignment horizontal="left" vertical="center" indent="1"/>
    </xf>
    <xf numFmtId="0" fontId="47" fillId="0" borderId="10" xfId="0" applyFont="1" applyFill="1" applyBorder="1" applyAlignment="1">
      <alignment horizontal="center" vertical="center"/>
    </xf>
    <xf numFmtId="4" fontId="47" fillId="0" borderId="10" xfId="0" applyNumberFormat="1" applyFont="1" applyFill="1" applyBorder="1" applyAlignment="1">
      <alignment horizontal="right" vertical="center"/>
    </xf>
    <xf numFmtId="0" fontId="46" fillId="0" borderId="10" xfId="0" applyFont="1" applyFill="1" applyBorder="1" applyAlignment="1">
      <alignment vertical="center"/>
    </xf>
    <xf numFmtId="167" fontId="47" fillId="0" borderId="10" xfId="0" applyNumberFormat="1" applyFont="1" applyFill="1" applyBorder="1" applyAlignment="1">
      <alignment horizontal="right" vertical="center"/>
    </xf>
    <xf numFmtId="0" fontId="47" fillId="0" borderId="10" xfId="0" applyFont="1" applyBorder="1" applyAlignment="1">
      <alignment horizontal="center" vertical="center"/>
    </xf>
    <xf numFmtId="0" fontId="46" fillId="0" borderId="10" xfId="0" applyFont="1" applyFill="1" applyBorder="1" applyAlignment="1">
      <alignment horizontal="center" vertical="center"/>
    </xf>
    <xf numFmtId="0" fontId="46" fillId="0" borderId="10" xfId="0" applyFont="1" applyFill="1" applyBorder="1" applyAlignment="1">
      <alignment horizontal="right" vertical="center"/>
    </xf>
    <xf numFmtId="0" fontId="47" fillId="0" borderId="10" xfId="0" applyFont="1" applyFill="1" applyBorder="1" applyAlignment="1">
      <alignment horizontal="left" vertical="center" wrapText="1" indent="1"/>
    </xf>
    <xf numFmtId="173" fontId="47" fillId="0" borderId="10" xfId="0" applyNumberFormat="1" applyFont="1" applyFill="1" applyBorder="1" applyAlignment="1">
      <alignment horizontal="right" vertical="center"/>
    </xf>
    <xf numFmtId="167" fontId="46" fillId="0" borderId="10" xfId="0" applyNumberFormat="1" applyFont="1" applyFill="1" applyBorder="1" applyAlignment="1">
      <alignment horizontal="right" vertical="center"/>
    </xf>
    <xf numFmtId="173" fontId="46" fillId="0" borderId="10" xfId="0" applyNumberFormat="1" applyFont="1" applyFill="1" applyBorder="1" applyAlignment="1">
      <alignment vertical="center"/>
    </xf>
    <xf numFmtId="165" fontId="46" fillId="0" borderId="10" xfId="51" applyFont="1" applyBorder="1" applyAlignment="1">
      <alignment horizontal="right" vertical="center"/>
    </xf>
    <xf numFmtId="165" fontId="47" fillId="0" borderId="10" xfId="51" applyFont="1" applyBorder="1" applyAlignment="1">
      <alignment horizontal="right" vertical="center"/>
    </xf>
    <xf numFmtId="172" fontId="61" fillId="33" borderId="0" xfId="44" applyFont="1" applyFill="1" applyBorder="1" applyAlignment="1"/>
    <xf numFmtId="172" fontId="22" fillId="33" borderId="0" xfId="44" applyFont="1" applyFill="1" applyBorder="1" applyAlignment="1">
      <alignment horizontal="left"/>
    </xf>
    <xf numFmtId="0" fontId="31" fillId="0" borderId="10" xfId="0" applyFont="1" applyBorder="1" applyAlignment="1">
      <alignment vertical="center" wrapText="1"/>
    </xf>
    <xf numFmtId="3" fontId="31" fillId="0" borderId="10" xfId="0" applyNumberFormat="1" applyFont="1" applyFill="1" applyBorder="1" applyAlignment="1">
      <alignment horizontal="right" vertical="center"/>
    </xf>
    <xf numFmtId="167" fontId="31" fillId="0" borderId="10" xfId="0" applyNumberFormat="1" applyFont="1" applyFill="1" applyBorder="1" applyAlignment="1">
      <alignment horizontal="right" vertical="center"/>
    </xf>
    <xf numFmtId="167" fontId="31" fillId="0" borderId="10" xfId="0" applyNumberFormat="1" applyFont="1" applyBorder="1" applyAlignment="1">
      <alignment horizontal="right" vertical="center"/>
    </xf>
    <xf numFmtId="0" fontId="19" fillId="0" borderId="0" xfId="0" applyFont="1" applyAlignment="1">
      <alignment horizontal="left" vertical="center" wrapText="1"/>
    </xf>
    <xf numFmtId="165" fontId="29" fillId="0" borderId="0" xfId="0" applyNumberFormat="1" applyFont="1" applyBorder="1" applyAlignment="1">
      <alignment horizontal="right" vertical="center"/>
    </xf>
    <xf numFmtId="165" fontId="61" fillId="33" borderId="0" xfId="51" applyFont="1" applyFill="1" applyAlignment="1"/>
    <xf numFmtId="165" fontId="22" fillId="33" borderId="0" xfId="51" applyFont="1" applyFill="1" applyAlignment="1">
      <alignment horizontal="left"/>
    </xf>
    <xf numFmtId="0" fontId="37" fillId="0" borderId="0" xfId="0" applyFont="1" applyAlignment="1">
      <alignment vertical="center"/>
    </xf>
    <xf numFmtId="0" fontId="73" fillId="0" borderId="0" xfId="0" applyFont="1" applyAlignment="1">
      <alignment vertical="center"/>
    </xf>
    <xf numFmtId="0" fontId="22" fillId="0" borderId="0" xfId="0" applyFont="1" applyFill="1" applyBorder="1" applyAlignment="1">
      <alignment vertical="center"/>
    </xf>
    <xf numFmtId="0" fontId="67" fillId="0" borderId="0" xfId="0" applyFont="1" applyAlignment="1">
      <alignment vertical="center"/>
    </xf>
    <xf numFmtId="0" fontId="67" fillId="0" borderId="0" xfId="0" applyFont="1" applyBorder="1" applyAlignment="1">
      <alignment vertical="center"/>
    </xf>
    <xf numFmtId="0" fontId="37" fillId="0" borderId="0" xfId="0" applyFont="1"/>
    <xf numFmtId="0" fontId="37" fillId="0" borderId="0" xfId="0" applyFont="1" applyBorder="1"/>
    <xf numFmtId="0" fontId="73" fillId="0" borderId="0" xfId="0" applyFont="1"/>
    <xf numFmtId="175" fontId="37" fillId="0" borderId="0" xfId="1" applyNumberFormat="1" applyFont="1" applyFill="1" applyBorder="1"/>
    <xf numFmtId="171" fontId="22" fillId="0" borderId="0" xfId="1" applyNumberFormat="1" applyFont="1" applyFill="1" applyBorder="1"/>
    <xf numFmtId="171" fontId="37" fillId="0" borderId="0" xfId="1" applyNumberFormat="1" applyFont="1" applyFill="1" applyBorder="1"/>
    <xf numFmtId="171" fontId="37" fillId="0" borderId="0" xfId="0" applyNumberFormat="1" applyFont="1"/>
    <xf numFmtId="175" fontId="37" fillId="0" borderId="0" xfId="0" applyNumberFormat="1" applyFont="1"/>
    <xf numFmtId="0" fontId="37" fillId="0" borderId="0" xfId="0" applyFont="1" applyFill="1" applyBorder="1" applyAlignment="1">
      <alignment horizontal="center"/>
    </xf>
    <xf numFmtId="165" fontId="37" fillId="0" borderId="0" xfId="51" applyFont="1"/>
    <xf numFmtId="3" fontId="37" fillId="0" borderId="0" xfId="0" applyNumberFormat="1" applyFont="1"/>
    <xf numFmtId="3" fontId="37" fillId="0" borderId="0" xfId="0" applyNumberFormat="1" applyFont="1" applyBorder="1"/>
    <xf numFmtId="176" fontId="37" fillId="0" borderId="0" xfId="0" applyNumberFormat="1" applyFont="1"/>
    <xf numFmtId="166" fontId="37" fillId="0" borderId="0" xfId="0" applyNumberFormat="1" applyFont="1"/>
    <xf numFmtId="166" fontId="37" fillId="0" borderId="0" xfId="0" applyNumberFormat="1" applyFont="1" applyBorder="1"/>
    <xf numFmtId="0" fontId="37" fillId="0" borderId="0" xfId="0" applyFont="1" applyAlignment="1">
      <alignment wrapText="1"/>
    </xf>
    <xf numFmtId="0" fontId="22" fillId="0" borderId="0" xfId="0" applyFont="1" applyAlignment="1">
      <alignment horizontal="center"/>
    </xf>
    <xf numFmtId="0" fontId="37" fillId="0" borderId="0" xfId="0" applyFont="1" applyAlignment="1">
      <alignment horizontal="center"/>
    </xf>
    <xf numFmtId="171" fontId="37" fillId="0" borderId="0" xfId="0" applyNumberFormat="1" applyFont="1" applyBorder="1"/>
    <xf numFmtId="0" fontId="22" fillId="0" borderId="0" xfId="0" applyFont="1" applyAlignment="1">
      <alignment horizontal="center" wrapText="1"/>
    </xf>
    <xf numFmtId="0" fontId="67" fillId="0" borderId="0" xfId="0" applyFont="1" applyAlignment="1">
      <alignment horizontal="left" vertical="center" wrapText="1"/>
    </xf>
    <xf numFmtId="0" fontId="22" fillId="0" borderId="0" xfId="0" applyFont="1" applyAlignment="1">
      <alignment horizontal="left" vertical="center" wrapText="1"/>
    </xf>
    <xf numFmtId="165" fontId="22" fillId="0" borderId="0" xfId="51" applyFont="1" applyAlignment="1">
      <alignment horizontal="left" vertical="center" wrapText="1"/>
    </xf>
    <xf numFmtId="0" fontId="22" fillId="0" borderId="0" xfId="0" applyFont="1" applyBorder="1" applyAlignment="1">
      <alignment horizontal="left" vertical="center" wrapText="1"/>
    </xf>
    <xf numFmtId="0" fontId="22" fillId="0" borderId="0" xfId="0" applyFont="1" applyBorder="1" applyAlignment="1">
      <alignment horizontal="center"/>
    </xf>
    <xf numFmtId="167" fontId="37" fillId="0" borderId="0" xfId="0" applyNumberFormat="1" applyFont="1" applyBorder="1"/>
    <xf numFmtId="0" fontId="22" fillId="0" borderId="0" xfId="0" applyFont="1" applyBorder="1"/>
    <xf numFmtId="167" fontId="37" fillId="0" borderId="0" xfId="0" applyNumberFormat="1" applyFont="1"/>
    <xf numFmtId="167" fontId="22" fillId="0" borderId="0" xfId="0" applyNumberFormat="1" applyFont="1" applyBorder="1"/>
    <xf numFmtId="165" fontId="37" fillId="0" borderId="0" xfId="51" applyFont="1" applyBorder="1"/>
    <xf numFmtId="171" fontId="37" fillId="0" borderId="0" xfId="1" applyNumberFormat="1" applyFont="1" applyBorder="1"/>
    <xf numFmtId="0" fontId="37" fillId="0" borderId="0" xfId="0" applyFont="1" applyAlignment="1"/>
    <xf numFmtId="0" fontId="37" fillId="0" borderId="0" xfId="0" applyFont="1" applyBorder="1" applyAlignment="1"/>
    <xf numFmtId="0" fontId="37" fillId="0" borderId="0" xfId="0" applyFont="1" applyBorder="1" applyAlignment="1">
      <alignment wrapText="1"/>
    </xf>
    <xf numFmtId="179" fontId="22" fillId="0" borderId="0" xfId="51" applyNumberFormat="1" applyFont="1" applyFill="1" applyBorder="1" applyAlignment="1">
      <alignment horizontal="center" vertical="center" wrapText="1"/>
    </xf>
    <xf numFmtId="165" fontId="28" fillId="0" borderId="0" xfId="0" applyNumberFormat="1" applyFont="1" applyBorder="1" applyAlignment="1"/>
    <xf numFmtId="0" fontId="37" fillId="0" borderId="0" xfId="0" applyFont="1" applyFill="1" applyAlignment="1">
      <alignment horizontal="center"/>
    </xf>
    <xf numFmtId="0" fontId="22" fillId="0" borderId="0" xfId="0" applyFont="1" applyAlignment="1">
      <alignment horizontal="left" vertical="center" wrapText="1"/>
    </xf>
    <xf numFmtId="0" fontId="57" fillId="38" borderId="10" xfId="0" applyFont="1" applyFill="1" applyBorder="1" applyAlignment="1">
      <alignment horizontal="center" vertical="center" wrapText="1"/>
    </xf>
    <xf numFmtId="0" fontId="76" fillId="38" borderId="0" xfId="0" applyFont="1" applyFill="1" applyBorder="1" applyAlignment="1">
      <alignment horizontal="left" vertical="center"/>
    </xf>
    <xf numFmtId="179" fontId="77" fillId="38" borderId="0" xfId="0" applyNumberFormat="1" applyFont="1" applyFill="1" applyBorder="1" applyAlignment="1">
      <alignment horizontal="center" vertical="center" wrapText="1"/>
    </xf>
    <xf numFmtId="0" fontId="78" fillId="0" borderId="0" xfId="0" applyFont="1"/>
    <xf numFmtId="171" fontId="78" fillId="0" borderId="0" xfId="0" applyNumberFormat="1" applyFont="1"/>
    <xf numFmtId="171" fontId="78" fillId="0" borderId="0" xfId="1" applyNumberFormat="1" applyFont="1"/>
    <xf numFmtId="175" fontId="78" fillId="0" borderId="0" xfId="0" applyNumberFormat="1" applyFont="1"/>
    <xf numFmtId="0" fontId="22" fillId="0" borderId="0" xfId="49" quotePrefix="1" applyFont="1" applyFill="1" applyAlignment="1"/>
    <xf numFmtId="0" fontId="22" fillId="0" borderId="0" xfId="49" quotePrefix="1" applyFont="1" applyFill="1" applyBorder="1" applyAlignment="1"/>
    <xf numFmtId="0" fontId="22" fillId="0" borderId="0" xfId="49" quotePrefix="1" applyFont="1" applyFill="1" applyAlignment="1">
      <alignment horizontal="center"/>
    </xf>
    <xf numFmtId="0" fontId="22" fillId="0" borderId="0" xfId="49" quotePrefix="1" applyFont="1" applyFill="1" applyBorder="1" applyAlignment="1">
      <alignment horizontal="center"/>
    </xf>
    <xf numFmtId="0" fontId="79" fillId="0" borderId="0" xfId="0" applyFont="1" applyAlignment="1">
      <alignment horizontal="center"/>
    </xf>
    <xf numFmtId="0" fontId="37" fillId="0" borderId="0" xfId="49" quotePrefix="1" applyFont="1" applyFill="1" applyAlignment="1">
      <alignment horizontal="center"/>
    </xf>
    <xf numFmtId="0" fontId="37" fillId="0" borderId="0" xfId="49" quotePrefix="1" applyFont="1" applyFill="1" applyBorder="1" applyAlignment="1">
      <alignment horizontal="center"/>
    </xf>
    <xf numFmtId="0" fontId="78" fillId="0" borderId="0" xfId="0" applyFont="1" applyAlignment="1">
      <alignment horizontal="center"/>
    </xf>
    <xf numFmtId="0" fontId="37" fillId="0" borderId="0" xfId="0" applyFont="1" applyFill="1" applyAlignment="1">
      <alignment horizontal="left"/>
    </xf>
    <xf numFmtId="0" fontId="76" fillId="38" borderId="0" xfId="0" applyFont="1" applyFill="1" applyBorder="1" applyAlignment="1">
      <alignment horizontal="left" vertical="center" indent="1"/>
    </xf>
    <xf numFmtId="0" fontId="36" fillId="0" borderId="10" xfId="0" applyFont="1" applyFill="1" applyBorder="1" applyAlignment="1">
      <alignment horizontal="left" vertical="center" wrapText="1"/>
    </xf>
    <xf numFmtId="0" fontId="36" fillId="0" borderId="10" xfId="0" quotePrefix="1" applyFont="1" applyFill="1" applyBorder="1" applyAlignment="1">
      <alignment vertical="center"/>
    </xf>
    <xf numFmtId="172" fontId="61" fillId="0" borderId="0" xfId="44" applyFont="1" applyFill="1" applyAlignment="1"/>
    <xf numFmtId="0" fontId="67" fillId="0" borderId="0" xfId="0" applyFont="1" applyFill="1" applyAlignment="1">
      <alignment vertical="center"/>
    </xf>
    <xf numFmtId="0" fontId="37" fillId="0" borderId="0" xfId="0" applyFont="1" applyFill="1"/>
    <xf numFmtId="3" fontId="37" fillId="0" borderId="0" xfId="0" applyNumberFormat="1" applyFont="1" applyFill="1"/>
    <xf numFmtId="179" fontId="77" fillId="0" borderId="0" xfId="0" applyNumberFormat="1" applyFont="1" applyFill="1" applyBorder="1" applyAlignment="1">
      <alignment horizontal="center" vertical="center" wrapText="1"/>
    </xf>
    <xf numFmtId="0" fontId="22" fillId="0" borderId="0" xfId="0" applyFont="1" applyFill="1" applyAlignment="1">
      <alignment horizontal="right"/>
    </xf>
    <xf numFmtId="0" fontId="37" fillId="39" borderId="0" xfId="0" applyFont="1" applyFill="1" applyBorder="1" applyAlignment="1">
      <alignment horizontal="left" indent="1"/>
    </xf>
    <xf numFmtId="0" fontId="37" fillId="39" borderId="0" xfId="0" applyFont="1" applyFill="1" applyBorder="1"/>
    <xf numFmtId="175" fontId="37" fillId="39" borderId="0" xfId="1" applyNumberFormat="1" applyFont="1" applyFill="1" applyBorder="1"/>
    <xf numFmtId="0" fontId="22" fillId="39" borderId="0" xfId="0" applyFont="1" applyFill="1" applyBorder="1" applyAlignment="1">
      <alignment horizontal="left" indent="1"/>
    </xf>
    <xf numFmtId="0" fontId="22" fillId="39" borderId="0" xfId="0" applyFont="1" applyFill="1" applyBorder="1" applyAlignment="1">
      <alignment horizontal="left" vertical="center" indent="1"/>
    </xf>
    <xf numFmtId="171" fontId="37" fillId="39" borderId="0" xfId="0" applyNumberFormat="1" applyFont="1" applyFill="1" applyBorder="1"/>
    <xf numFmtId="0" fontId="37" fillId="39" borderId="0" xfId="0" quotePrefix="1" applyFont="1" applyFill="1" applyBorder="1"/>
    <xf numFmtId="171" fontId="22" fillId="39" borderId="0" xfId="1" applyNumberFormat="1" applyFont="1" applyFill="1" applyBorder="1"/>
    <xf numFmtId="171" fontId="37" fillId="39" borderId="0" xfId="1" applyNumberFormat="1" applyFont="1" applyFill="1" applyBorder="1"/>
    <xf numFmtId="0" fontId="37" fillId="39" borderId="0" xfId="0" applyFont="1" applyFill="1" applyBorder="1" applyAlignment="1">
      <alignment horizontal="left" vertical="center" indent="1"/>
    </xf>
    <xf numFmtId="182" fontId="37" fillId="39" borderId="0" xfId="1" applyNumberFormat="1" applyFont="1" applyFill="1" applyBorder="1"/>
    <xf numFmtId="0" fontId="37" fillId="39" borderId="0" xfId="0" applyFont="1" applyFill="1" applyBorder="1" applyAlignment="1">
      <alignment horizontal="left" wrapText="1" indent="1"/>
    </xf>
    <xf numFmtId="0" fontId="22" fillId="39" borderId="0" xfId="0" applyFont="1" applyFill="1" applyBorder="1" applyAlignment="1">
      <alignment horizontal="left" vertical="center" wrapText="1" indent="1"/>
    </xf>
    <xf numFmtId="0" fontId="22" fillId="39" borderId="0" xfId="0" applyFont="1" applyFill="1" applyBorder="1"/>
    <xf numFmtId="175" fontId="37" fillId="39" borderId="0" xfId="0" applyNumberFormat="1" applyFont="1" applyFill="1" applyBorder="1"/>
    <xf numFmtId="172" fontId="81" fillId="33" borderId="0" xfId="44" applyFont="1" applyFill="1" applyAlignment="1"/>
    <xf numFmtId="0" fontId="37" fillId="0" borderId="0" xfId="0" applyFont="1" applyFill="1" applyBorder="1" applyAlignment="1">
      <alignment vertical="center"/>
    </xf>
    <xf numFmtId="0" fontId="26" fillId="38" borderId="0" xfId="0" applyFont="1" applyFill="1" applyBorder="1" applyAlignment="1">
      <alignment horizontal="center" vertical="center"/>
    </xf>
    <xf numFmtId="0" fontId="37" fillId="0" borderId="0" xfId="49" quotePrefix="1" applyFont="1" applyFill="1" applyAlignment="1"/>
    <xf numFmtId="178" fontId="36" fillId="0" borderId="10" xfId="51" applyNumberFormat="1" applyFont="1" applyFill="1" applyBorder="1" applyAlignment="1">
      <alignment vertical="center" wrapText="1"/>
    </xf>
    <xf numFmtId="178" fontId="38" fillId="0" borderId="0" xfId="51" applyNumberFormat="1" applyFont="1" applyAlignment="1">
      <alignment vertical="center"/>
    </xf>
    <xf numFmtId="178" fontId="38" fillId="0" borderId="10" xfId="51" applyNumberFormat="1" applyFont="1" applyBorder="1" applyAlignment="1">
      <alignment vertical="center"/>
    </xf>
    <xf numFmtId="0" fontId="22" fillId="0" borderId="0" xfId="0" applyFont="1" applyBorder="1" applyAlignment="1">
      <alignment horizontal="right"/>
    </xf>
    <xf numFmtId="0" fontId="37" fillId="39" borderId="0" xfId="0" applyFont="1" applyFill="1"/>
    <xf numFmtId="165" fontId="78" fillId="0" borderId="0" xfId="51" applyFont="1"/>
    <xf numFmtId="0" fontId="26" fillId="38" borderId="0" xfId="0" applyFont="1" applyFill="1" applyBorder="1"/>
    <xf numFmtId="179" fontId="77" fillId="38" borderId="0" xfId="51" applyNumberFormat="1" applyFont="1" applyFill="1" applyBorder="1" applyAlignment="1">
      <alignment horizontal="center" vertical="center" wrapText="1"/>
    </xf>
    <xf numFmtId="0" fontId="74" fillId="39" borderId="0" xfId="0" applyFont="1" applyFill="1" applyBorder="1"/>
    <xf numFmtId="49" fontId="37" fillId="39" borderId="0" xfId="0" applyNumberFormat="1" applyFont="1" applyFill="1" applyBorder="1"/>
    <xf numFmtId="0" fontId="75" fillId="39" borderId="0" xfId="0" applyFont="1" applyFill="1" applyBorder="1"/>
    <xf numFmtId="49" fontId="37" fillId="39" borderId="0" xfId="0" quotePrefix="1" applyNumberFormat="1" applyFont="1" applyFill="1" applyBorder="1"/>
    <xf numFmtId="167" fontId="37" fillId="39" borderId="0" xfId="51" applyNumberFormat="1" applyFont="1" applyFill="1" applyBorder="1"/>
    <xf numFmtId="167" fontId="22" fillId="39" borderId="0" xfId="51" applyNumberFormat="1" applyFont="1" applyFill="1" applyBorder="1"/>
    <xf numFmtId="167" fontId="22" fillId="39" borderId="0" xfId="1" applyNumberFormat="1" applyFont="1" applyFill="1" applyBorder="1"/>
    <xf numFmtId="167" fontId="37" fillId="39" borderId="0" xfId="1" applyNumberFormat="1" applyFont="1" applyFill="1" applyBorder="1"/>
    <xf numFmtId="167" fontId="22" fillId="39" borderId="24" xfId="51" applyNumberFormat="1" applyFont="1" applyFill="1" applyBorder="1"/>
    <xf numFmtId="167" fontId="22" fillId="39" borderId="0" xfId="51" applyNumberFormat="1" applyFont="1" applyFill="1" applyBorder="1" applyAlignment="1">
      <alignment horizontal="center" vertical="center" wrapText="1"/>
    </xf>
    <xf numFmtId="167" fontId="22" fillId="39" borderId="0" xfId="0" applyNumberFormat="1" applyFont="1" applyFill="1" applyBorder="1" applyAlignment="1">
      <alignment horizontal="center" vertical="center" wrapText="1"/>
    </xf>
    <xf numFmtId="0" fontId="55" fillId="38" borderId="10" xfId="0" applyFont="1" applyFill="1" applyBorder="1" applyAlignment="1">
      <alignment horizontal="center" vertical="center"/>
    </xf>
    <xf numFmtId="0" fontId="31" fillId="0" borderId="0" xfId="0" applyFont="1" applyBorder="1" applyAlignment="1">
      <alignment horizontal="left" vertical="center" wrapText="1"/>
    </xf>
    <xf numFmtId="0" fontId="31" fillId="0" borderId="0" xfId="0" applyFont="1" applyBorder="1" applyAlignment="1">
      <alignment horizontal="left" wrapText="1"/>
    </xf>
    <xf numFmtId="0" fontId="29" fillId="0" borderId="0" xfId="0" applyFont="1" applyBorder="1" applyAlignment="1">
      <alignment horizontal="left" vertical="center" wrapText="1"/>
    </xf>
    <xf numFmtId="0" fontId="31" fillId="0" borderId="0" xfId="0" applyFont="1" applyBorder="1" applyAlignment="1">
      <alignment horizontal="left" vertical="center" wrapText="1" indent="1"/>
    </xf>
    <xf numFmtId="0" fontId="31" fillId="0" borderId="0" xfId="0" applyFont="1" applyFill="1" applyBorder="1" applyAlignment="1">
      <alignment horizontal="left" wrapText="1"/>
    </xf>
    <xf numFmtId="172" fontId="83" fillId="33" borderId="0" xfId="44" applyFont="1" applyFill="1" applyAlignment="1">
      <alignment horizontal="left"/>
    </xf>
    <xf numFmtId="0" fontId="83" fillId="0" borderId="0" xfId="0" applyFont="1" applyAlignment="1">
      <alignment vertical="center" wrapText="1"/>
    </xf>
    <xf numFmtId="0" fontId="83" fillId="0" borderId="0" xfId="0" applyFont="1" applyAlignment="1">
      <alignment horizontal="left" vertical="center" wrapText="1"/>
    </xf>
    <xf numFmtId="0" fontId="25" fillId="0" borderId="0" xfId="0" applyFont="1"/>
    <xf numFmtId="3" fontId="25" fillId="0" borderId="0" xfId="0" applyNumberFormat="1" applyFont="1"/>
    <xf numFmtId="176" fontId="25" fillId="0" borderId="0" xfId="0" applyNumberFormat="1" applyFont="1"/>
    <xf numFmtId="167" fontId="25" fillId="0" borderId="0" xfId="0" applyNumberFormat="1" applyFont="1"/>
    <xf numFmtId="167" fontId="25" fillId="0" borderId="0" xfId="45" applyFont="1"/>
    <xf numFmtId="0" fontId="25" fillId="0" borderId="0" xfId="0" applyFont="1" applyAlignment="1">
      <alignment wrapText="1"/>
    </xf>
    <xf numFmtId="0" fontId="0" fillId="0" borderId="0" xfId="0" applyFill="1"/>
    <xf numFmtId="0" fontId="0" fillId="0" borderId="0" xfId="0" applyFill="1" applyBorder="1"/>
    <xf numFmtId="0" fontId="84" fillId="0" borderId="0" xfId="0" applyFont="1" applyFill="1" applyBorder="1" applyAlignment="1">
      <alignment vertical="center"/>
    </xf>
    <xf numFmtId="0" fontId="85" fillId="0" borderId="0" xfId="0" applyFont="1" applyFill="1" applyBorder="1"/>
    <xf numFmtId="0" fontId="86" fillId="0" borderId="0" xfId="0" applyFont="1" applyFill="1" applyBorder="1" applyAlignment="1">
      <alignment vertical="center"/>
    </xf>
    <xf numFmtId="0" fontId="87" fillId="0" borderId="0" xfId="0" applyFont="1" applyFill="1" applyBorder="1"/>
    <xf numFmtId="0" fontId="87" fillId="0" borderId="0" xfId="0" applyFont="1" applyFill="1"/>
    <xf numFmtId="0" fontId="88" fillId="0" borderId="0" xfId="0" applyFont="1" applyFill="1" applyBorder="1" applyAlignment="1"/>
    <xf numFmtId="0" fontId="28" fillId="0" borderId="0" xfId="49" quotePrefix="1" applyFont="1" applyAlignment="1">
      <alignment horizontal="center"/>
    </xf>
    <xf numFmtId="0" fontId="31" fillId="0" borderId="0" xfId="0" applyFont="1" applyFill="1" applyAlignment="1">
      <alignment horizontal="left" vertical="center" wrapText="1"/>
    </xf>
    <xf numFmtId="0" fontId="31" fillId="0" borderId="0" xfId="0" applyFont="1" applyBorder="1" applyAlignment="1">
      <alignment horizontal="left"/>
    </xf>
    <xf numFmtId="0" fontId="31" fillId="0" borderId="21" xfId="0" applyFont="1" applyBorder="1"/>
    <xf numFmtId="0" fontId="63" fillId="0" borderId="0" xfId="49" applyFont="1" applyBorder="1"/>
    <xf numFmtId="0" fontId="63" fillId="0" borderId="0" xfId="49" applyFont="1"/>
    <xf numFmtId="179" fontId="63" fillId="0" borderId="0" xfId="49" applyNumberFormat="1" applyFont="1"/>
    <xf numFmtId="165" fontId="63" fillId="0" borderId="0" xfId="51" applyFont="1"/>
    <xf numFmtId="0" fontId="63" fillId="0" borderId="0" xfId="49" applyFont="1" applyFill="1"/>
    <xf numFmtId="0" fontId="63" fillId="0" borderId="10" xfId="49" applyFont="1" applyBorder="1"/>
    <xf numFmtId="0" fontId="63" fillId="0" borderId="0" xfId="46" applyFont="1"/>
    <xf numFmtId="0" fontId="63" fillId="0" borderId="14" xfId="0" applyFont="1" applyFill="1" applyBorder="1" applyAlignment="1">
      <alignment vertical="center"/>
    </xf>
    <xf numFmtId="165" fontId="63" fillId="0" borderId="17" xfId="51" applyFont="1" applyFill="1" applyBorder="1"/>
    <xf numFmtId="165" fontId="63" fillId="0" borderId="14" xfId="51" applyFont="1" applyFill="1" applyBorder="1"/>
    <xf numFmtId="165" fontId="63" fillId="0" borderId="18" xfId="51" applyFont="1" applyFill="1" applyBorder="1"/>
    <xf numFmtId="0" fontId="42" fillId="0" borderId="14" xfId="0" applyFont="1" applyFill="1" applyBorder="1" applyAlignment="1">
      <alignment vertical="center"/>
    </xf>
    <xf numFmtId="165" fontId="47" fillId="0" borderId="14" xfId="51" applyFont="1" applyFill="1" applyBorder="1" applyAlignment="1">
      <alignment horizontal="right" vertical="center" indent="1"/>
    </xf>
    <xf numFmtId="165" fontId="63" fillId="0" borderId="14" xfId="51" applyFont="1" applyFill="1" applyBorder="1" applyAlignment="1">
      <alignment horizontal="right" vertical="center" indent="1"/>
    </xf>
    <xf numFmtId="165" fontId="47" fillId="0" borderId="14" xfId="51" applyFont="1" applyFill="1" applyBorder="1" applyAlignment="1">
      <alignment horizontal="right" vertical="center"/>
    </xf>
    <xf numFmtId="165" fontId="63" fillId="0" borderId="14" xfId="51" applyFont="1" applyFill="1" applyBorder="1" applyAlignment="1">
      <alignment vertical="center"/>
    </xf>
    <xf numFmtId="165" fontId="63" fillId="0" borderId="14" xfId="0" applyNumberFormat="1" applyFont="1" applyFill="1" applyBorder="1" applyAlignment="1">
      <alignment vertical="center"/>
    </xf>
    <xf numFmtId="165" fontId="63" fillId="0" borderId="19" xfId="51" applyFont="1" applyFill="1" applyBorder="1"/>
    <xf numFmtId="165" fontId="63" fillId="0" borderId="15" xfId="51" applyFont="1" applyFill="1" applyBorder="1"/>
    <xf numFmtId="165" fontId="63" fillId="0" borderId="23" xfId="51" applyFont="1" applyFill="1" applyBorder="1"/>
    <xf numFmtId="165" fontId="63" fillId="0" borderId="0" xfId="46" applyNumberFormat="1" applyFont="1"/>
    <xf numFmtId="3" fontId="42" fillId="0" borderId="0" xfId="0" applyNumberFormat="1" applyFont="1" applyAlignment="1">
      <alignment horizontal="right" vertical="center"/>
    </xf>
    <xf numFmtId="179" fontId="42" fillId="0" borderId="0" xfId="0" applyNumberFormat="1" applyFont="1" applyAlignment="1">
      <alignment horizontal="right" vertical="center"/>
    </xf>
    <xf numFmtId="0" fontId="47" fillId="0" borderId="10" xfId="0" applyFont="1" applyFill="1" applyBorder="1" applyAlignment="1">
      <alignment horizontal="right" vertical="center" indent="1"/>
    </xf>
    <xf numFmtId="165" fontId="42" fillId="0" borderId="10" xfId="51" applyFont="1" applyBorder="1" applyAlignment="1">
      <alignment horizontal="right" vertical="center"/>
    </xf>
    <xf numFmtId="0" fontId="63" fillId="0" borderId="10" xfId="0" applyFont="1" applyFill="1" applyBorder="1" applyAlignment="1">
      <alignment vertical="center"/>
    </xf>
    <xf numFmtId="165" fontId="63" fillId="0" borderId="10" xfId="51" applyFont="1" applyFill="1" applyBorder="1" applyAlignment="1">
      <alignment horizontal="right" vertical="center"/>
    </xf>
    <xf numFmtId="0" fontId="44" fillId="0" borderId="10" xfId="0" applyFont="1" applyBorder="1" applyAlignment="1">
      <alignment horizontal="center" vertical="center"/>
    </xf>
    <xf numFmtId="0" fontId="42" fillId="0" borderId="10" xfId="0" applyFont="1" applyBorder="1" applyAlignment="1">
      <alignment vertical="center" wrapText="1"/>
    </xf>
    <xf numFmtId="165" fontId="47" fillId="0" borderId="10" xfId="0" applyNumberFormat="1" applyFont="1" applyBorder="1" applyAlignment="1">
      <alignment horizontal="right" vertical="center"/>
    </xf>
    <xf numFmtId="165" fontId="46" fillId="0" borderId="10" xfId="0" applyNumberFormat="1" applyFont="1" applyBorder="1" applyAlignment="1">
      <alignment horizontal="right" vertical="center"/>
    </xf>
    <xf numFmtId="0" fontId="44" fillId="0" borderId="0" xfId="0" applyFont="1" applyAlignment="1">
      <alignment horizontal="left" vertical="center" wrapText="1"/>
    </xf>
    <xf numFmtId="167" fontId="44" fillId="0" borderId="0" xfId="45" applyFont="1" applyAlignment="1">
      <alignment vertical="center"/>
    </xf>
    <xf numFmtId="167" fontId="47" fillId="0" borderId="10" xfId="51" applyNumberFormat="1" applyFont="1" applyBorder="1" applyAlignment="1">
      <alignment horizontal="right" vertical="center"/>
    </xf>
    <xf numFmtId="167" fontId="47" fillId="0" borderId="10" xfId="51" applyNumberFormat="1" applyFont="1" applyBorder="1" applyAlignment="1">
      <alignment horizontal="center" vertical="center"/>
    </xf>
    <xf numFmtId="167" fontId="46" fillId="0" borderId="10" xfId="51" applyNumberFormat="1" applyFont="1" applyBorder="1" applyAlignment="1">
      <alignment horizontal="right" vertical="center"/>
    </xf>
    <xf numFmtId="0" fontId="31" fillId="0" borderId="0" xfId="0" applyFont="1" applyBorder="1" applyAlignment="1">
      <alignment vertical="center" wrapText="1"/>
    </xf>
    <xf numFmtId="0" fontId="28" fillId="0" borderId="0" xfId="49" applyFont="1" applyBorder="1" applyAlignment="1">
      <alignment horizontal="center" vertical="center" wrapText="1"/>
    </xf>
    <xf numFmtId="179" fontId="28" fillId="0" borderId="0" xfId="49" applyNumberFormat="1" applyFont="1" applyAlignment="1">
      <alignment horizontal="center" vertical="center" wrapText="1"/>
    </xf>
    <xf numFmtId="0" fontId="28" fillId="0" borderId="0" xfId="49" applyFont="1" applyAlignment="1">
      <alignment horizontal="center" vertical="center" wrapText="1"/>
    </xf>
    <xf numFmtId="0" fontId="27" fillId="0" borderId="0" xfId="49" applyFont="1" applyBorder="1" applyAlignment="1">
      <alignment horizontal="center" vertical="center"/>
    </xf>
    <xf numFmtId="0" fontId="27" fillId="0" borderId="0" xfId="49" applyFont="1" applyAlignment="1">
      <alignment horizontal="center" vertical="center"/>
    </xf>
    <xf numFmtId="0" fontId="31" fillId="0" borderId="0" xfId="0" applyFont="1" applyFill="1" applyAlignment="1">
      <alignment vertical="center"/>
    </xf>
    <xf numFmtId="0" fontId="31" fillId="0" borderId="0" xfId="0" applyFont="1" applyFill="1" applyBorder="1" applyAlignment="1">
      <alignment horizontal="left" vertical="center"/>
    </xf>
    <xf numFmtId="0" fontId="31" fillId="0" borderId="0" xfId="0" applyFont="1" applyAlignment="1">
      <alignment horizontal="left" vertical="center"/>
    </xf>
    <xf numFmtId="0" fontId="45" fillId="0" borderId="0" xfId="0" applyFont="1"/>
    <xf numFmtId="0" fontId="32" fillId="0" borderId="0" xfId="0" applyFont="1" applyAlignment="1">
      <alignment horizontal="right" vertical="center"/>
    </xf>
    <xf numFmtId="0" fontId="27" fillId="0" borderId="0" xfId="49" applyFont="1" applyBorder="1" applyAlignment="1">
      <alignment horizontal="center" vertical="center" wrapText="1"/>
    </xf>
    <xf numFmtId="0" fontId="27" fillId="0" borderId="0" xfId="49" applyFont="1" applyAlignment="1">
      <alignment horizontal="center" vertical="center" wrapText="1"/>
    </xf>
    <xf numFmtId="174" fontId="1" fillId="0" borderId="0" xfId="0" applyNumberFormat="1" applyFont="1"/>
    <xf numFmtId="0" fontId="31" fillId="0" borderId="0" xfId="0" applyFont="1" applyAlignment="1">
      <alignment horizontal="right" vertical="center"/>
    </xf>
    <xf numFmtId="0" fontId="1" fillId="0" borderId="0" xfId="0" applyFont="1"/>
    <xf numFmtId="0" fontId="19" fillId="0" borderId="0" xfId="0" applyFont="1" applyBorder="1" applyAlignment="1">
      <alignment vertical="center" wrapText="1"/>
    </xf>
    <xf numFmtId="177" fontId="54" fillId="38" borderId="10" xfId="49" applyNumberFormat="1" applyFont="1" applyFill="1" applyBorder="1" applyAlignment="1">
      <alignment horizontal="center" wrapText="1"/>
    </xf>
    <xf numFmtId="179" fontId="54" fillId="38" borderId="10" xfId="49" applyNumberFormat="1" applyFont="1" applyFill="1" applyBorder="1" applyAlignment="1">
      <alignment horizontal="center" vertical="center" wrapText="1"/>
    </xf>
    <xf numFmtId="179" fontId="54" fillId="38" borderId="10" xfId="49" applyNumberFormat="1" applyFont="1" applyFill="1" applyBorder="1" applyAlignment="1">
      <alignment horizontal="center" vertical="center" wrapText="1"/>
    </xf>
    <xf numFmtId="0" fontId="54" fillId="38" borderId="10" xfId="0" applyFont="1" applyFill="1" applyBorder="1" applyAlignment="1">
      <alignment horizontal="center" vertical="center" wrapText="1"/>
    </xf>
    <xf numFmtId="14" fontId="54" fillId="38" borderId="10" xfId="0" applyNumberFormat="1" applyFont="1" applyFill="1" applyBorder="1" applyAlignment="1">
      <alignment horizontal="center" vertical="center" wrapText="1"/>
    </xf>
    <xf numFmtId="0" fontId="54" fillId="38" borderId="13" xfId="0" applyFont="1" applyFill="1" applyBorder="1" applyAlignment="1">
      <alignment horizontal="center" vertical="center" wrapText="1"/>
    </xf>
    <xf numFmtId="0" fontId="54" fillId="38" borderId="15" xfId="0" applyFont="1" applyFill="1" applyBorder="1" applyAlignment="1">
      <alignment horizontal="center" vertical="center" wrapText="1"/>
    </xf>
    <xf numFmtId="0" fontId="54" fillId="38" borderId="10" xfId="0" applyFont="1" applyFill="1" applyBorder="1" applyAlignment="1">
      <alignment horizontal="center" vertical="center"/>
    </xf>
    <xf numFmtId="3" fontId="28" fillId="0" borderId="0" xfId="49" applyNumberFormat="1" applyFont="1" applyFill="1"/>
    <xf numFmtId="0" fontId="45" fillId="0" borderId="0" xfId="0" applyFont="1" applyFill="1" applyBorder="1" applyAlignment="1">
      <alignment horizontal="left" vertical="center" indent="1"/>
    </xf>
    <xf numFmtId="0" fontId="31" fillId="0" borderId="0" xfId="0" applyFont="1" applyFill="1" applyBorder="1" applyAlignment="1">
      <alignment horizontal="left" vertical="center" wrapText="1" indent="1"/>
    </xf>
    <xf numFmtId="179" fontId="54" fillId="38" borderId="10" xfId="0" applyNumberFormat="1" applyFont="1" applyFill="1" applyBorder="1" applyAlignment="1">
      <alignment horizontal="center" vertical="center" wrapText="1"/>
    </xf>
    <xf numFmtId="177" fontId="28" fillId="39" borderId="10" xfId="49" applyNumberFormat="1" applyFont="1" applyFill="1" applyBorder="1" applyAlignment="1">
      <alignment horizontal="center" wrapText="1"/>
    </xf>
    <xf numFmtId="178" fontId="28" fillId="39" borderId="10" xfId="51" applyNumberFormat="1" applyFont="1" applyFill="1" applyBorder="1"/>
    <xf numFmtId="0" fontId="29" fillId="39" borderId="10" xfId="0" applyFont="1" applyFill="1" applyBorder="1" applyAlignment="1">
      <alignment vertical="center"/>
    </xf>
    <xf numFmtId="167" fontId="29" fillId="39" borderId="10" xfId="0" applyNumberFormat="1" applyFont="1" applyFill="1" applyBorder="1" applyAlignment="1">
      <alignment horizontal="right" vertical="center"/>
    </xf>
    <xf numFmtId="0" fontId="29" fillId="39" borderId="10" xfId="0" applyFont="1" applyFill="1" applyBorder="1" applyAlignment="1">
      <alignment vertical="center" wrapText="1"/>
    </xf>
    <xf numFmtId="3" fontId="29" fillId="39" borderId="10" xfId="0" applyNumberFormat="1" applyFont="1" applyFill="1" applyBorder="1" applyAlignment="1">
      <alignment horizontal="right" vertical="center"/>
    </xf>
    <xf numFmtId="165" fontId="63" fillId="0" borderId="10" xfId="51" applyFont="1" applyFill="1" applyBorder="1" applyAlignment="1">
      <alignment horizontal="left" indent="1"/>
    </xf>
    <xf numFmtId="165" fontId="63" fillId="0" borderId="10" xfId="51" applyFont="1" applyBorder="1" applyAlignment="1">
      <alignment horizontal="left" indent="1"/>
    </xf>
    <xf numFmtId="178" fontId="47" fillId="0" borderId="14" xfId="51" applyNumberFormat="1" applyFont="1" applyFill="1" applyBorder="1" applyAlignment="1">
      <alignment horizontal="right" vertical="center"/>
    </xf>
    <xf numFmtId="0" fontId="93" fillId="0" borderId="14" xfId="0" applyFont="1" applyFill="1" applyBorder="1" applyAlignment="1">
      <alignment horizontal="center" vertical="center"/>
    </xf>
    <xf numFmtId="0" fontId="94" fillId="0" borderId="14" xfId="0" applyFont="1" applyFill="1" applyBorder="1" applyAlignment="1">
      <alignment horizontal="center" vertical="center"/>
    </xf>
    <xf numFmtId="178" fontId="63" fillId="0" borderId="14" xfId="51" applyNumberFormat="1" applyFont="1" applyFill="1" applyBorder="1" applyAlignment="1">
      <alignment vertical="center"/>
    </xf>
    <xf numFmtId="0" fontId="46" fillId="39" borderId="11" xfId="0" applyFont="1" applyFill="1" applyBorder="1" applyAlignment="1">
      <alignment vertical="center"/>
    </xf>
    <xf numFmtId="0" fontId="46" fillId="39" borderId="20" xfId="0" applyFont="1" applyFill="1" applyBorder="1" applyAlignment="1">
      <alignment vertical="center"/>
    </xf>
    <xf numFmtId="0" fontId="46" fillId="39" borderId="20" xfId="0" applyFont="1" applyFill="1" applyBorder="1" applyAlignment="1">
      <alignment horizontal="center" vertical="center"/>
    </xf>
    <xf numFmtId="179" fontId="63" fillId="39" borderId="12" xfId="49" applyNumberFormat="1" applyFont="1" applyFill="1" applyBorder="1"/>
    <xf numFmtId="179" fontId="63" fillId="0" borderId="10" xfId="49" applyNumberFormat="1" applyFont="1" applyFill="1" applyBorder="1"/>
    <xf numFmtId="0" fontId="46" fillId="39" borderId="10" xfId="0" applyFont="1" applyFill="1" applyBorder="1" applyAlignment="1">
      <alignment horizontal="left" vertical="center" indent="1"/>
    </xf>
    <xf numFmtId="0" fontId="47" fillId="39" borderId="10" xfId="0" applyFont="1" applyFill="1" applyBorder="1" applyAlignment="1">
      <alignment horizontal="center" vertical="center"/>
    </xf>
    <xf numFmtId="173" fontId="46" fillId="39" borderId="10" xfId="51" applyNumberFormat="1" applyFont="1" applyFill="1" applyBorder="1" applyAlignment="1">
      <alignment horizontal="right" vertical="center"/>
    </xf>
    <xf numFmtId="43" fontId="47" fillId="39" borderId="10" xfId="1" applyFont="1" applyFill="1" applyBorder="1" applyAlignment="1">
      <alignment horizontal="right" vertical="center"/>
    </xf>
    <xf numFmtId="165" fontId="46" fillId="39" borderId="10" xfId="51" applyFont="1" applyFill="1" applyBorder="1" applyAlignment="1">
      <alignment horizontal="right" vertical="center"/>
    </xf>
    <xf numFmtId="4" fontId="47" fillId="39" borderId="10" xfId="0" applyNumberFormat="1" applyFont="1" applyFill="1" applyBorder="1" applyAlignment="1">
      <alignment horizontal="right" vertical="center"/>
    </xf>
    <xf numFmtId="0" fontId="46" fillId="39" borderId="20" xfId="0" applyFont="1" applyFill="1" applyBorder="1" applyAlignment="1">
      <alignment horizontal="left" vertical="center" indent="1"/>
    </xf>
    <xf numFmtId="173" fontId="46" fillId="39" borderId="20" xfId="0" applyNumberFormat="1" applyFont="1" applyFill="1" applyBorder="1" applyAlignment="1">
      <alignment horizontal="left" vertical="center" indent="1"/>
    </xf>
    <xf numFmtId="173" fontId="46" fillId="39" borderId="10" xfId="0" applyNumberFormat="1" applyFont="1" applyFill="1" applyBorder="1" applyAlignment="1">
      <alignment horizontal="right" vertical="center"/>
    </xf>
    <xf numFmtId="173" fontId="47" fillId="39" borderId="10" xfId="0" applyNumberFormat="1" applyFont="1" applyFill="1" applyBorder="1" applyAlignment="1">
      <alignment horizontal="right" vertical="center"/>
    </xf>
    <xf numFmtId="167" fontId="46" fillId="39" borderId="10" xfId="0" applyNumberFormat="1" applyFont="1" applyFill="1" applyBorder="1" applyAlignment="1">
      <alignment horizontal="right" vertical="center"/>
    </xf>
    <xf numFmtId="167" fontId="47" fillId="39" borderId="10" xfId="0" applyNumberFormat="1" applyFont="1" applyFill="1" applyBorder="1" applyAlignment="1">
      <alignment horizontal="right" vertical="center"/>
    </xf>
    <xf numFmtId="0" fontId="46" fillId="39" borderId="10" xfId="0" applyFont="1" applyFill="1" applyBorder="1" applyAlignment="1">
      <alignment vertical="center"/>
    </xf>
    <xf numFmtId="0" fontId="46" fillId="39" borderId="10" xfId="0" applyFont="1" applyFill="1" applyBorder="1" applyAlignment="1">
      <alignment horizontal="center" vertical="center"/>
    </xf>
    <xf numFmtId="0" fontId="46" fillId="39" borderId="10" xfId="0" applyFont="1" applyFill="1" applyBorder="1" applyAlignment="1">
      <alignment horizontal="right" vertical="center"/>
    </xf>
    <xf numFmtId="165" fontId="46" fillId="39" borderId="10" xfId="51" applyFont="1" applyFill="1" applyBorder="1" applyAlignment="1">
      <alignment horizontal="right" vertical="center" indent="1"/>
    </xf>
    <xf numFmtId="165" fontId="46" fillId="39" borderId="15" xfId="51" applyFont="1" applyFill="1" applyBorder="1" applyAlignment="1">
      <alignment horizontal="right" vertical="center" indent="1"/>
    </xf>
    <xf numFmtId="178" fontId="63" fillId="0" borderId="14" xfId="51" applyNumberFormat="1" applyFont="1" applyFill="1" applyBorder="1" applyAlignment="1">
      <alignment horizontal="right" vertical="center"/>
    </xf>
    <xf numFmtId="165" fontId="42" fillId="0" borderId="14" xfId="51" applyFont="1" applyFill="1" applyBorder="1" applyAlignment="1">
      <alignment horizontal="right" vertical="center" indent="1"/>
    </xf>
    <xf numFmtId="0" fontId="90" fillId="39" borderId="14" xfId="0" applyFont="1" applyFill="1" applyBorder="1" applyAlignment="1">
      <alignment vertical="center"/>
    </xf>
    <xf numFmtId="0" fontId="34" fillId="39" borderId="14" xfId="0" applyFont="1" applyFill="1" applyBorder="1" applyAlignment="1">
      <alignment vertical="center"/>
    </xf>
    <xf numFmtId="165" fontId="89" fillId="39" borderId="14" xfId="51" applyFont="1" applyFill="1" applyBorder="1" applyAlignment="1">
      <alignment vertical="center"/>
    </xf>
    <xf numFmtId="0" fontId="89" fillId="39" borderId="14" xfId="0" applyFont="1" applyFill="1" applyBorder="1" applyAlignment="1">
      <alignment vertical="center"/>
    </xf>
    <xf numFmtId="165" fontId="89" fillId="39" borderId="17" xfId="51" applyFont="1" applyFill="1" applyBorder="1" applyAlignment="1">
      <alignment vertical="center"/>
    </xf>
    <xf numFmtId="165" fontId="89" fillId="39" borderId="18" xfId="51" applyFont="1" applyFill="1" applyBorder="1" applyAlignment="1">
      <alignment vertical="center"/>
    </xf>
    <xf numFmtId="0" fontId="89" fillId="39" borderId="15" xfId="0" applyFont="1" applyFill="1" applyBorder="1" applyAlignment="1">
      <alignment vertical="center"/>
    </xf>
    <xf numFmtId="0" fontId="89" fillId="39" borderId="19" xfId="0" applyFont="1" applyFill="1" applyBorder="1" applyAlignment="1">
      <alignment vertical="center"/>
    </xf>
    <xf numFmtId="0" fontId="89" fillId="39" borderId="16" xfId="0" applyFont="1" applyFill="1" applyBorder="1" applyAlignment="1">
      <alignment vertical="center"/>
    </xf>
    <xf numFmtId="0" fontId="89" fillId="39" borderId="23" xfId="0" applyFont="1" applyFill="1" applyBorder="1" applyAlignment="1">
      <alignment vertical="center"/>
    </xf>
    <xf numFmtId="0" fontId="90" fillId="39" borderId="10" xfId="0" applyFont="1" applyFill="1" applyBorder="1" applyAlignment="1">
      <alignment vertical="center"/>
    </xf>
    <xf numFmtId="0" fontId="89" fillId="39" borderId="11" xfId="0" applyFont="1" applyFill="1" applyBorder="1" applyAlignment="1">
      <alignment vertical="center"/>
    </xf>
    <xf numFmtId="0" fontId="89" fillId="39" borderId="20" xfId="0" applyFont="1" applyFill="1" applyBorder="1" applyAlignment="1">
      <alignment vertical="center"/>
    </xf>
    <xf numFmtId="0" fontId="89" fillId="39" borderId="12" xfId="0" applyFont="1" applyFill="1" applyBorder="1" applyAlignment="1">
      <alignment vertical="center"/>
    </xf>
    <xf numFmtId="0" fontId="69" fillId="39" borderId="15" xfId="0" applyFont="1" applyFill="1" applyBorder="1" applyAlignment="1">
      <alignment vertical="center"/>
    </xf>
    <xf numFmtId="0" fontId="69" fillId="39" borderId="15" xfId="0" applyFont="1" applyFill="1" applyBorder="1" applyAlignment="1">
      <alignment horizontal="center" vertical="center"/>
    </xf>
    <xf numFmtId="0" fontId="69" fillId="39" borderId="15" xfId="0" applyFont="1" applyFill="1" applyBorder="1" applyAlignment="1">
      <alignment horizontal="right" vertical="center"/>
    </xf>
    <xf numFmtId="0" fontId="69" fillId="0" borderId="10" xfId="0" applyFont="1" applyBorder="1" applyAlignment="1">
      <alignment vertical="center"/>
    </xf>
    <xf numFmtId="0" fontId="89" fillId="39" borderId="20" xfId="0" applyFont="1" applyFill="1" applyBorder="1" applyAlignment="1">
      <alignment horizontal="center" vertical="center"/>
    </xf>
    <xf numFmtId="0" fontId="89" fillId="39" borderId="20" xfId="0" applyFont="1" applyFill="1" applyBorder="1" applyAlignment="1">
      <alignment horizontal="center" vertical="center" wrapText="1"/>
    </xf>
    <xf numFmtId="0" fontId="63" fillId="39" borderId="12" xfId="46" applyFont="1" applyFill="1" applyBorder="1"/>
    <xf numFmtId="165" fontId="63" fillId="0" borderId="10" xfId="51" applyFont="1" applyBorder="1"/>
    <xf numFmtId="165" fontId="46" fillId="39" borderId="11" xfId="51" applyFont="1" applyFill="1" applyBorder="1" applyAlignment="1">
      <alignment horizontal="right" vertical="center"/>
    </xf>
    <xf numFmtId="165" fontId="46" fillId="39" borderId="11" xfId="51" applyFont="1" applyFill="1" applyBorder="1" applyAlignment="1">
      <alignment vertical="center"/>
    </xf>
    <xf numFmtId="165" fontId="47" fillId="0" borderId="11" xfId="51" applyFont="1" applyBorder="1" applyAlignment="1">
      <alignment horizontal="right" vertical="center"/>
    </xf>
    <xf numFmtId="165" fontId="42" fillId="0" borderId="0" xfId="51" applyFont="1" applyFill="1" applyAlignment="1">
      <alignment horizontal="right" vertical="center"/>
    </xf>
    <xf numFmtId="0" fontId="33" fillId="0" borderId="10" xfId="0" applyFont="1" applyFill="1" applyBorder="1" applyAlignment="1">
      <alignment vertical="center"/>
    </xf>
    <xf numFmtId="165" fontId="33" fillId="0" borderId="10" xfId="51" applyFont="1" applyFill="1" applyBorder="1" applyAlignment="1">
      <alignment horizontal="right" vertical="center"/>
    </xf>
    <xf numFmtId="0" fontId="33" fillId="0" borderId="10" xfId="0" applyFont="1" applyFill="1" applyBorder="1" applyAlignment="1">
      <alignment horizontal="right" vertical="center"/>
    </xf>
    <xf numFmtId="165" fontId="34" fillId="0" borderId="10" xfId="51" applyFont="1" applyFill="1" applyBorder="1" applyAlignment="1">
      <alignment horizontal="right" vertical="center"/>
    </xf>
    <xf numFmtId="0" fontId="34" fillId="0" borderId="10" xfId="0" applyFont="1" applyFill="1" applyBorder="1" applyAlignment="1">
      <alignment horizontal="right" vertical="center"/>
    </xf>
    <xf numFmtId="0" fontId="33" fillId="0" borderId="10" xfId="0" applyFont="1" applyFill="1" applyBorder="1" applyAlignment="1">
      <alignment horizontal="left" vertical="center"/>
    </xf>
    <xf numFmtId="165" fontId="33" fillId="0" borderId="10" xfId="51" applyFont="1" applyFill="1" applyBorder="1" applyAlignment="1">
      <alignment horizontal="center" vertical="center"/>
    </xf>
    <xf numFmtId="165" fontId="34" fillId="0" borderId="10" xfId="51" applyFont="1" applyFill="1" applyBorder="1" applyAlignment="1">
      <alignment vertical="center"/>
    </xf>
    <xf numFmtId="165" fontId="33" fillId="0" borderId="10" xfId="51" applyFont="1" applyFill="1" applyBorder="1" applyAlignment="1">
      <alignment vertical="center"/>
    </xf>
    <xf numFmtId="165" fontId="44" fillId="0" borderId="10" xfId="51" applyFont="1" applyBorder="1" applyAlignment="1">
      <alignment horizontal="right" vertical="center"/>
    </xf>
    <xf numFmtId="165" fontId="44" fillId="0" borderId="10" xfId="51" applyFont="1" applyFill="1" applyBorder="1" applyAlignment="1">
      <alignment horizontal="right" vertical="center"/>
    </xf>
    <xf numFmtId="179" fontId="54" fillId="38" borderId="10" xfId="0" applyNumberFormat="1" applyFont="1" applyFill="1" applyBorder="1" applyAlignment="1">
      <alignment horizontal="center" vertical="center"/>
    </xf>
    <xf numFmtId="14" fontId="54" fillId="38" borderId="10" xfId="0" applyNumberFormat="1" applyFont="1" applyFill="1" applyBorder="1" applyAlignment="1">
      <alignment horizontal="center" vertical="center"/>
    </xf>
    <xf numFmtId="0" fontId="46" fillId="39" borderId="10" xfId="0" applyFont="1" applyFill="1" applyBorder="1"/>
    <xf numFmtId="165" fontId="46" fillId="39" borderId="10" xfId="51" applyFont="1" applyFill="1" applyBorder="1" applyAlignment="1">
      <alignment horizontal="left" indent="1"/>
    </xf>
    <xf numFmtId="179" fontId="57" fillId="38" borderId="10" xfId="0" applyNumberFormat="1" applyFont="1" applyFill="1" applyBorder="1" applyAlignment="1">
      <alignment horizontal="center" vertical="center" wrapText="1"/>
    </xf>
    <xf numFmtId="167" fontId="89" fillId="0" borderId="10" xfId="51" applyNumberFormat="1" applyFont="1" applyBorder="1"/>
    <xf numFmtId="165" fontId="27" fillId="0" borderId="0" xfId="51" applyFont="1"/>
    <xf numFmtId="0" fontId="54" fillId="38" borderId="19" xfId="0" applyFont="1" applyFill="1" applyBorder="1" applyAlignment="1">
      <alignment horizontal="center" vertical="center" wrapText="1"/>
    </xf>
    <xf numFmtId="0" fontId="95" fillId="0" borderId="10" xfId="0" applyFont="1" applyBorder="1" applyAlignment="1">
      <alignment vertical="center" wrapText="1"/>
    </xf>
    <xf numFmtId="165" fontId="95" fillId="0" borderId="10" xfId="51" applyFont="1" applyBorder="1" applyAlignment="1">
      <alignment horizontal="right" vertical="center"/>
    </xf>
    <xf numFmtId="165" fontId="96" fillId="0" borderId="10" xfId="51" applyFont="1" applyBorder="1" applyAlignment="1">
      <alignment horizontal="right" vertical="center"/>
    </xf>
    <xf numFmtId="0" fontId="98" fillId="0" borderId="10" xfId="0" applyFont="1" applyBorder="1" applyAlignment="1">
      <alignment vertical="center"/>
    </xf>
    <xf numFmtId="0" fontId="96" fillId="0" borderId="10" xfId="0" applyFont="1" applyBorder="1" applyAlignment="1">
      <alignment horizontal="left" vertical="center" indent="1"/>
    </xf>
    <xf numFmtId="167" fontId="96" fillId="0" borderId="10" xfId="51" applyNumberFormat="1" applyFont="1" applyFill="1" applyBorder="1" applyAlignment="1">
      <alignment horizontal="right" vertical="center"/>
    </xf>
    <xf numFmtId="167" fontId="98" fillId="0" borderId="10" xfId="0" applyNumberFormat="1" applyFont="1" applyBorder="1" applyAlignment="1">
      <alignment horizontal="right" vertical="center"/>
    </xf>
    <xf numFmtId="165" fontId="97" fillId="0" borderId="10" xfId="51" applyFont="1" applyFill="1" applyBorder="1" applyAlignment="1">
      <alignment horizontal="right" vertical="center"/>
    </xf>
    <xf numFmtId="165" fontId="98" fillId="0" borderId="10" xfId="51" applyFont="1" applyBorder="1" applyAlignment="1">
      <alignment horizontal="right" vertical="center"/>
    </xf>
    <xf numFmtId="0" fontId="99" fillId="0" borderId="13" xfId="0" applyFont="1" applyBorder="1" applyAlignment="1">
      <alignment vertical="center"/>
    </xf>
    <xf numFmtId="0" fontId="96" fillId="0" borderId="15" xfId="0" applyFont="1" applyBorder="1" applyAlignment="1">
      <alignment horizontal="left" vertical="center" indent="4"/>
    </xf>
    <xf numFmtId="0" fontId="96" fillId="0" borderId="10" xfId="0" applyFont="1" applyBorder="1" applyAlignment="1">
      <alignment vertical="center"/>
    </xf>
    <xf numFmtId="0" fontId="96" fillId="0" borderId="10" xfId="0" applyFont="1" applyBorder="1" applyAlignment="1">
      <alignment horizontal="right" vertical="center"/>
    </xf>
    <xf numFmtId="165" fontId="100" fillId="0" borderId="13" xfId="51" applyFont="1" applyBorder="1"/>
    <xf numFmtId="165" fontId="96" fillId="0" borderId="13" xfId="51" applyFont="1" applyBorder="1" applyAlignment="1">
      <alignment horizontal="right" vertical="center"/>
    </xf>
    <xf numFmtId="165" fontId="96" fillId="0" borderId="15" xfId="51" applyFont="1" applyBorder="1" applyAlignment="1">
      <alignment horizontal="right" vertical="center"/>
    </xf>
    <xf numFmtId="0" fontId="97" fillId="0" borderId="10" xfId="49" applyFont="1" applyBorder="1"/>
    <xf numFmtId="165" fontId="97" fillId="0" borderId="10" xfId="51" applyFont="1" applyBorder="1" applyAlignment="1">
      <alignment vertical="top"/>
    </xf>
    <xf numFmtId="165" fontId="101" fillId="0" borderId="10" xfId="51" applyFont="1" applyBorder="1" applyAlignment="1">
      <alignment vertical="top"/>
    </xf>
    <xf numFmtId="165" fontId="97" fillId="0" borderId="10" xfId="51" applyFont="1" applyBorder="1"/>
    <xf numFmtId="165" fontId="101" fillId="0" borderId="10" xfId="51" applyFont="1" applyBorder="1"/>
    <xf numFmtId="0" fontId="96" fillId="0" borderId="10" xfId="0" applyFont="1" applyBorder="1" applyAlignment="1">
      <alignment horizontal="center" vertical="center" wrapText="1"/>
    </xf>
    <xf numFmtId="165" fontId="96" fillId="0" borderId="10" xfId="51" applyFont="1" applyBorder="1" applyAlignment="1">
      <alignment horizontal="center" vertical="center"/>
    </xf>
    <xf numFmtId="165" fontId="98" fillId="0" borderId="10" xfId="51" applyFont="1" applyBorder="1" applyAlignment="1">
      <alignment horizontal="center" vertical="center"/>
    </xf>
    <xf numFmtId="165" fontId="96" fillId="0" borderId="10" xfId="51" applyFont="1" applyBorder="1" applyAlignment="1">
      <alignment horizontal="right" vertical="center" indent="1"/>
    </xf>
    <xf numFmtId="165" fontId="98" fillId="0" borderId="10" xfId="51" applyFont="1" applyBorder="1" applyAlignment="1">
      <alignment horizontal="right" vertical="center" indent="1"/>
    </xf>
    <xf numFmtId="0" fontId="96" fillId="0" borderId="10" xfId="0" applyFont="1" applyBorder="1" applyAlignment="1">
      <alignment vertical="center" wrapText="1"/>
    </xf>
    <xf numFmtId="167" fontId="96" fillId="0" borderId="10" xfId="1" applyNumberFormat="1" applyFont="1" applyBorder="1" applyAlignment="1">
      <alignment horizontal="right" vertical="center"/>
    </xf>
    <xf numFmtId="167" fontId="97" fillId="0" borderId="10" xfId="1" applyNumberFormat="1" applyFont="1" applyBorder="1"/>
    <xf numFmtId="167" fontId="96" fillId="0" borderId="10" xfId="1" applyNumberFormat="1" applyFont="1" applyFill="1" applyBorder="1" applyAlignment="1">
      <alignment horizontal="right" vertical="center"/>
    </xf>
    <xf numFmtId="0" fontId="98" fillId="0" borderId="10" xfId="0" applyFont="1" applyBorder="1" applyAlignment="1">
      <alignment vertical="center" wrapText="1"/>
    </xf>
    <xf numFmtId="0" fontId="100" fillId="0" borderId="10" xfId="0" applyFont="1" applyBorder="1" applyAlignment="1">
      <alignment vertical="top" wrapText="1"/>
    </xf>
    <xf numFmtId="167" fontId="98" fillId="0" borderId="10" xfId="51" applyNumberFormat="1" applyFont="1" applyBorder="1" applyAlignment="1">
      <alignment horizontal="right" vertical="center"/>
    </xf>
    <xf numFmtId="165" fontId="96" fillId="0" borderId="10" xfId="51" applyFont="1" applyFill="1" applyBorder="1" applyAlignment="1">
      <alignment horizontal="right" vertical="center"/>
    </xf>
    <xf numFmtId="165" fontId="96" fillId="0" borderId="10" xfId="51" applyFont="1" applyBorder="1" applyAlignment="1">
      <alignment vertical="center"/>
    </xf>
    <xf numFmtId="165" fontId="98" fillId="0" borderId="10" xfId="51" applyFont="1" applyBorder="1" applyAlignment="1">
      <alignment vertical="center"/>
    </xf>
    <xf numFmtId="0" fontId="95" fillId="0" borderId="10" xfId="0" applyFont="1" applyBorder="1" applyAlignment="1">
      <alignment vertical="center"/>
    </xf>
    <xf numFmtId="0" fontId="102" fillId="0" borderId="10" xfId="0" applyFont="1" applyBorder="1" applyAlignment="1">
      <alignment vertical="center" wrapText="1"/>
    </xf>
    <xf numFmtId="165" fontId="28" fillId="0" borderId="0" xfId="51" applyFont="1" applyBorder="1" applyAlignment="1"/>
    <xf numFmtId="0" fontId="54" fillId="38" borderId="10" xfId="49" applyFont="1" applyFill="1" applyBorder="1" applyAlignment="1">
      <alignment horizontal="center" vertical="center" wrapText="1"/>
    </xf>
    <xf numFmtId="0" fontId="98" fillId="39" borderId="10" xfId="0" applyFont="1" applyFill="1" applyBorder="1" applyAlignment="1">
      <alignment vertical="center"/>
    </xf>
    <xf numFmtId="165" fontId="98" fillId="39" borderId="10" xfId="51" applyFont="1" applyFill="1" applyBorder="1" applyAlignment="1">
      <alignment horizontal="right" vertical="center"/>
    </xf>
    <xf numFmtId="165" fontId="97" fillId="0" borderId="10" xfId="51" applyFont="1" applyFill="1" applyBorder="1"/>
    <xf numFmtId="0" fontId="101" fillId="0" borderId="10" xfId="49" applyFont="1" applyBorder="1"/>
    <xf numFmtId="165" fontId="101" fillId="0" borderId="10" xfId="51" applyFont="1" applyFill="1" applyBorder="1"/>
    <xf numFmtId="176" fontId="97" fillId="0" borderId="10" xfId="49" applyNumberFormat="1" applyFont="1" applyBorder="1"/>
    <xf numFmtId="0" fontId="103" fillId="0" borderId="0" xfId="0" applyFont="1"/>
    <xf numFmtId="165" fontId="101" fillId="0" borderId="0" xfId="51" applyFont="1" applyFill="1" applyBorder="1"/>
    <xf numFmtId="0" fontId="104" fillId="0" borderId="0" xfId="49" applyFont="1" applyBorder="1"/>
    <xf numFmtId="165" fontId="28" fillId="0" borderId="0" xfId="49" applyNumberFormat="1" applyFont="1" applyFill="1"/>
    <xf numFmtId="0" fontId="98" fillId="0" borderId="17" xfId="0" applyFont="1" applyBorder="1"/>
    <xf numFmtId="171" fontId="97" fillId="0" borderId="14" xfId="1" applyNumberFormat="1" applyFont="1" applyFill="1" applyBorder="1"/>
    <xf numFmtId="171" fontId="97" fillId="0" borderId="14" xfId="1" applyNumberFormat="1" applyFont="1" applyBorder="1"/>
    <xf numFmtId="0" fontId="96" fillId="0" borderId="17" xfId="0" applyFont="1" applyBorder="1"/>
    <xf numFmtId="165" fontId="97" fillId="0" borderId="14" xfId="51" applyFont="1" applyFill="1" applyBorder="1"/>
    <xf numFmtId="0" fontId="98" fillId="0" borderId="11" xfId="0" applyFont="1" applyBorder="1"/>
    <xf numFmtId="0" fontId="98" fillId="0" borderId="22" xfId="0" applyFont="1" applyBorder="1"/>
    <xf numFmtId="165" fontId="97" fillId="0" borderId="13" xfId="51" applyFont="1" applyFill="1" applyBorder="1"/>
    <xf numFmtId="165" fontId="98" fillId="0" borderId="14" xfId="51" applyFont="1" applyFill="1" applyBorder="1"/>
    <xf numFmtId="165" fontId="96" fillId="0" borderId="14" xfId="51" applyFont="1" applyFill="1" applyBorder="1"/>
    <xf numFmtId="0" fontId="31" fillId="0" borderId="0" xfId="0" applyFont="1" applyFill="1" applyBorder="1"/>
    <xf numFmtId="0" fontId="105" fillId="0" borderId="0" xfId="0" applyFont="1" applyBorder="1"/>
    <xf numFmtId="0" fontId="102" fillId="0" borderId="10" xfId="0" applyFont="1" applyBorder="1" applyAlignment="1">
      <alignment vertical="center"/>
    </xf>
    <xf numFmtId="0" fontId="96" fillId="0" borderId="10" xfId="0" applyFont="1" applyFill="1" applyBorder="1" applyAlignment="1">
      <alignment vertical="center"/>
    </xf>
    <xf numFmtId="167" fontId="97" fillId="0" borderId="14" xfId="51" applyNumberFormat="1" applyFont="1" applyFill="1" applyBorder="1"/>
    <xf numFmtId="167" fontId="98" fillId="0" borderId="10" xfId="51" applyNumberFormat="1" applyFont="1" applyFill="1" applyBorder="1" applyAlignment="1">
      <alignment horizontal="right" vertical="center"/>
    </xf>
    <xf numFmtId="167" fontId="96" fillId="0" borderId="10" xfId="0" applyNumberFormat="1" applyFont="1" applyFill="1" applyBorder="1" applyAlignment="1">
      <alignment vertical="center"/>
    </xf>
    <xf numFmtId="167" fontId="96" fillId="0" borderId="10" xfId="0" applyNumberFormat="1" applyFont="1" applyBorder="1" applyAlignment="1">
      <alignment vertical="center"/>
    </xf>
    <xf numFmtId="167" fontId="96" fillId="0" borderId="10" xfId="0" applyNumberFormat="1" applyFont="1" applyFill="1" applyBorder="1" applyAlignment="1">
      <alignment horizontal="right" vertical="center"/>
    </xf>
    <xf numFmtId="167" fontId="96" fillId="0" borderId="10" xfId="0" applyNumberFormat="1" applyFont="1" applyBorder="1" applyAlignment="1">
      <alignment horizontal="right" vertical="center"/>
    </xf>
    <xf numFmtId="0" fontId="52" fillId="39" borderId="10" xfId="0" applyFont="1" applyFill="1" applyBorder="1" applyAlignment="1">
      <alignment horizontal="center" vertical="center"/>
    </xf>
    <xf numFmtId="0" fontId="52" fillId="39" borderId="10" xfId="0" applyFont="1" applyFill="1" applyBorder="1" applyAlignment="1">
      <alignment vertical="center"/>
    </xf>
    <xf numFmtId="3" fontId="52" fillId="39" borderId="10" xfId="0" applyNumberFormat="1" applyFont="1" applyFill="1" applyBorder="1" applyAlignment="1">
      <alignment horizontal="center" vertical="center"/>
    </xf>
    <xf numFmtId="3" fontId="52" fillId="39" borderId="10" xfId="0" applyNumberFormat="1" applyFont="1" applyFill="1" applyBorder="1" applyAlignment="1">
      <alignment horizontal="right" vertical="center"/>
    </xf>
    <xf numFmtId="10" fontId="52" fillId="39" borderId="10" xfId="0" applyNumberFormat="1" applyFont="1" applyFill="1" applyBorder="1" applyAlignment="1">
      <alignment horizontal="right" vertical="center"/>
    </xf>
    <xf numFmtId="0" fontId="42" fillId="39" borderId="11" xfId="0" applyFont="1" applyFill="1" applyBorder="1" applyAlignment="1">
      <alignment horizontal="left" vertical="center" indent="1"/>
    </xf>
    <xf numFmtId="0" fontId="42" fillId="39" borderId="12" xfId="0" applyFont="1" applyFill="1" applyBorder="1" applyAlignment="1">
      <alignment horizontal="left" vertical="center" indent="1"/>
    </xf>
    <xf numFmtId="0" fontId="102" fillId="37" borderId="10" xfId="0" applyFont="1" applyFill="1" applyBorder="1" applyAlignment="1">
      <alignment horizontal="left" vertical="center" wrapText="1"/>
    </xf>
    <xf numFmtId="0" fontId="112" fillId="38" borderId="0" xfId="0" applyFont="1" applyFill="1" applyBorder="1" applyAlignment="1">
      <alignment vertical="center"/>
    </xf>
    <xf numFmtId="0" fontId="28" fillId="39" borderId="0" xfId="0" applyFont="1" applyFill="1" applyBorder="1"/>
    <xf numFmtId="0" fontId="106" fillId="39" borderId="0" xfId="0" applyFont="1" applyFill="1" applyBorder="1" applyAlignment="1">
      <alignment horizontal="center"/>
    </xf>
    <xf numFmtId="0" fontId="107" fillId="39" borderId="0" xfId="0" applyFont="1" applyFill="1"/>
    <xf numFmtId="0" fontId="107" fillId="39" borderId="0" xfId="0" applyFont="1" applyFill="1" applyBorder="1"/>
    <xf numFmtId="0" fontId="111" fillId="39" borderId="0" xfId="0" applyFont="1" applyFill="1" applyBorder="1"/>
    <xf numFmtId="0" fontId="109" fillId="39" borderId="0" xfId="59" applyFont="1" applyFill="1" applyBorder="1" applyAlignment="1">
      <alignment horizontal="center"/>
    </xf>
    <xf numFmtId="0" fontId="28" fillId="39" borderId="0" xfId="0" applyFont="1" applyFill="1" applyBorder="1" applyAlignment="1">
      <alignment horizontal="center"/>
    </xf>
    <xf numFmtId="0" fontId="109" fillId="39" borderId="0" xfId="59" quotePrefix="1" applyFont="1" applyFill="1" applyBorder="1" applyAlignment="1">
      <alignment horizontal="center"/>
    </xf>
    <xf numFmtId="0" fontId="108" fillId="39" borderId="0" xfId="0" applyFont="1" applyFill="1" applyBorder="1"/>
    <xf numFmtId="0" fontId="63" fillId="39" borderId="0" xfId="0" applyFont="1" applyFill="1" applyBorder="1" applyAlignment="1">
      <alignment horizontal="center"/>
    </xf>
    <xf numFmtId="0" fontId="75" fillId="39" borderId="0" xfId="0" applyFont="1" applyFill="1" applyBorder="1" applyAlignment="1">
      <alignment horizontal="center"/>
    </xf>
    <xf numFmtId="0" fontId="28" fillId="0" borderId="0" xfId="0" applyFont="1" applyFill="1" applyBorder="1"/>
    <xf numFmtId="0" fontId="107" fillId="0" borderId="0" xfId="0" applyFont="1" applyFill="1"/>
    <xf numFmtId="0" fontId="107" fillId="0" borderId="0" xfId="0" applyFont="1" applyFill="1" applyBorder="1"/>
    <xf numFmtId="0" fontId="28" fillId="0" borderId="0" xfId="0" applyFont="1" applyFill="1" applyBorder="1" applyAlignment="1">
      <alignment horizontal="center"/>
    </xf>
    <xf numFmtId="0" fontId="42" fillId="39" borderId="11" xfId="0" applyFont="1" applyFill="1" applyBorder="1" applyAlignment="1">
      <alignment horizontal="left" vertical="center" wrapText="1" indent="1"/>
    </xf>
    <xf numFmtId="0" fontId="42" fillId="39" borderId="12" xfId="0" applyFont="1" applyFill="1" applyBorder="1" applyAlignment="1">
      <alignment horizontal="left" vertical="center" wrapText="1" indent="1"/>
    </xf>
    <xf numFmtId="0" fontId="55" fillId="38" borderId="10" xfId="0" applyFont="1" applyFill="1" applyBorder="1" applyAlignment="1">
      <alignment horizontal="center" vertical="center"/>
    </xf>
    <xf numFmtId="0" fontId="55" fillId="38" borderId="10" xfId="0" applyFont="1" applyFill="1" applyBorder="1" applyAlignment="1">
      <alignment horizontal="center" vertical="center" wrapText="1"/>
    </xf>
    <xf numFmtId="0" fontId="57" fillId="38" borderId="10" xfId="0" applyFont="1" applyFill="1" applyBorder="1" applyAlignment="1">
      <alignment horizontal="center" vertical="center"/>
    </xf>
    <xf numFmtId="0" fontId="46" fillId="0" borderId="0" xfId="0" applyFont="1" applyAlignment="1">
      <alignment horizontal="left" vertical="center"/>
    </xf>
    <xf numFmtId="0" fontId="42" fillId="39" borderId="10" xfId="0" applyFont="1" applyFill="1" applyBorder="1" applyAlignment="1">
      <alignment horizontal="left" vertical="center" indent="1"/>
    </xf>
    <xf numFmtId="0" fontId="22" fillId="0" borderId="0" xfId="49" quotePrefix="1" applyFont="1" applyFill="1" applyAlignment="1">
      <alignment horizontal="center"/>
    </xf>
    <xf numFmtId="0" fontId="37" fillId="0" borderId="0" xfId="49" quotePrefix="1" applyFont="1" applyFill="1" applyAlignment="1">
      <alignment horizontal="center"/>
    </xf>
    <xf numFmtId="0" fontId="57" fillId="38" borderId="10" xfId="0" applyFont="1" applyFill="1" applyBorder="1" applyAlignment="1">
      <alignment horizontal="center" vertical="center" wrapText="1"/>
    </xf>
    <xf numFmtId="0" fontId="54" fillId="38" borderId="10" xfId="0" applyFont="1" applyFill="1" applyBorder="1" applyAlignment="1">
      <alignment horizontal="center" vertical="center" wrapText="1"/>
    </xf>
    <xf numFmtId="165" fontId="92" fillId="0" borderId="0" xfId="51" applyFont="1"/>
    <xf numFmtId="165" fontId="124" fillId="0" borderId="0" xfId="51" applyFont="1" applyAlignment="1">
      <alignment vertical="center"/>
    </xf>
    <xf numFmtId="165" fontId="122" fillId="0" borderId="0" xfId="51" applyFont="1" applyAlignment="1">
      <alignment vertical="center"/>
    </xf>
    <xf numFmtId="0" fontId="92" fillId="0" borderId="0" xfId="322" applyFont="1"/>
    <xf numFmtId="0" fontId="122" fillId="0" borderId="0" xfId="322" applyFont="1" applyAlignment="1">
      <alignment horizontal="center" vertical="top" wrapText="1"/>
    </xf>
    <xf numFmtId="178" fontId="92" fillId="0" borderId="0" xfId="51" applyNumberFormat="1" applyFont="1"/>
    <xf numFmtId="0" fontId="91" fillId="0" borderId="0" xfId="322" applyFont="1"/>
    <xf numFmtId="3" fontId="92" fillId="0" borderId="0" xfId="322" applyNumberFormat="1" applyFont="1"/>
    <xf numFmtId="0" fontId="124" fillId="0" borderId="10" xfId="322" applyFont="1" applyBorder="1" applyAlignment="1">
      <alignment horizontal="left" vertical="top" wrapText="1"/>
    </xf>
    <xf numFmtId="0" fontId="92" fillId="0" borderId="10" xfId="322" applyFont="1" applyBorder="1" applyAlignment="1">
      <alignment horizontal="left" vertical="top" wrapText="1"/>
    </xf>
    <xf numFmtId="165" fontId="91" fillId="0" borderId="10" xfId="51" applyFont="1" applyFill="1" applyBorder="1" applyAlignment="1">
      <alignment vertical="center"/>
    </xf>
    <xf numFmtId="165" fontId="126" fillId="38" borderId="10" xfId="51" applyFont="1" applyFill="1" applyBorder="1" applyAlignment="1">
      <alignment horizontal="center" vertical="center"/>
    </xf>
    <xf numFmtId="49" fontId="119" fillId="0" borderId="0" xfId="0" applyNumberFormat="1" applyFont="1" applyAlignment="1">
      <alignment horizontal="left" vertical="center"/>
    </xf>
    <xf numFmtId="0" fontId="92" fillId="0" borderId="0" xfId="80" applyFont="1" applyAlignment="1">
      <alignment vertical="center"/>
    </xf>
    <xf numFmtId="165" fontId="114" fillId="0" borderId="0" xfId="51" applyFont="1" applyAlignment="1">
      <alignment vertical="center" wrapText="1"/>
    </xf>
    <xf numFmtId="178" fontId="114" fillId="0" borderId="0" xfId="51" applyNumberFormat="1" applyFont="1" applyAlignment="1">
      <alignment horizontal="right" vertical="center"/>
    </xf>
    <xf numFmtId="0" fontId="115" fillId="0" borderId="0" xfId="0" applyFont="1" applyAlignment="1">
      <alignment vertical="center" wrapText="1"/>
    </xf>
    <xf numFmtId="165" fontId="115" fillId="0" borderId="0" xfId="51" applyFont="1" applyAlignment="1">
      <alignment vertical="center" wrapText="1"/>
    </xf>
    <xf numFmtId="0" fontId="114" fillId="33" borderId="0" xfId="0" applyFont="1" applyFill="1" applyAlignment="1">
      <alignment vertical="center" wrapText="1"/>
    </xf>
    <xf numFmtId="165" fontId="114" fillId="33" borderId="0" xfId="51" applyFont="1" applyFill="1" applyAlignment="1">
      <alignment vertical="center" wrapText="1"/>
    </xf>
    <xf numFmtId="49" fontId="125" fillId="41" borderId="0" xfId="0" applyNumberFormat="1" applyFont="1" applyFill="1" applyAlignment="1">
      <alignment horizontal="center" vertical="center" wrapText="1"/>
    </xf>
    <xf numFmtId="165" fontId="125" fillId="41" borderId="0" xfId="51" applyFont="1" applyFill="1" applyAlignment="1">
      <alignment horizontal="center" vertical="center" wrapText="1"/>
    </xf>
    <xf numFmtId="178" fontId="125" fillId="41" borderId="0" xfId="51" applyNumberFormat="1" applyFont="1" applyFill="1" applyAlignment="1">
      <alignment horizontal="center" vertical="center" wrapText="1"/>
    </xf>
    <xf numFmtId="0" fontId="130" fillId="36" borderId="0" xfId="80" applyFont="1" applyFill="1" applyAlignment="1">
      <alignment horizontal="center" vertical="center"/>
    </xf>
    <xf numFmtId="49" fontId="114" fillId="0" borderId="0" xfId="0" applyNumberFormat="1" applyFont="1" applyAlignment="1">
      <alignment horizontal="left" vertical="center" wrapText="1"/>
    </xf>
    <xf numFmtId="0" fontId="114" fillId="0" borderId="0" xfId="0" applyFont="1" applyAlignment="1">
      <alignment horizontal="left" vertical="center" wrapText="1"/>
    </xf>
    <xf numFmtId="165" fontId="114" fillId="0" borderId="0" xfId="51" applyFont="1" applyAlignment="1">
      <alignment horizontal="right" vertical="center"/>
    </xf>
    <xf numFmtId="1" fontId="116" fillId="0" borderId="0" xfId="80" applyNumberFormat="1" applyFont="1" applyAlignment="1">
      <alignment vertical="center"/>
    </xf>
    <xf numFmtId="0" fontId="91" fillId="0" borderId="0" xfId="80" applyFont="1" applyAlignment="1">
      <alignment vertical="center"/>
    </xf>
    <xf numFmtId="0" fontId="117" fillId="0" borderId="0" xfId="0" applyFont="1" applyAlignment="1">
      <alignment vertical="center"/>
    </xf>
    <xf numFmtId="165" fontId="118" fillId="0" borderId="0" xfId="51" applyFont="1" applyAlignment="1">
      <alignment vertical="center"/>
    </xf>
    <xf numFmtId="0" fontId="116" fillId="0" borderId="0" xfId="80" applyFont="1" applyAlignment="1">
      <alignment vertical="center"/>
    </xf>
    <xf numFmtId="165" fontId="116" fillId="0" borderId="0" xfId="51" applyFont="1" applyAlignment="1">
      <alignment vertical="center"/>
    </xf>
    <xf numFmtId="165" fontId="92" fillId="0" borderId="0" xfId="51" applyFont="1" applyAlignment="1">
      <alignment vertical="center"/>
    </xf>
    <xf numFmtId="165" fontId="92" fillId="0" borderId="10" xfId="51" applyFont="1" applyFill="1" applyBorder="1" applyAlignment="1">
      <alignment vertical="center"/>
    </xf>
    <xf numFmtId="0" fontId="127" fillId="39" borderId="0" xfId="322" applyFont="1" applyFill="1"/>
    <xf numFmtId="49" fontId="127" fillId="39" borderId="10" xfId="322" applyNumberFormat="1" applyFont="1" applyFill="1" applyBorder="1" applyAlignment="1">
      <alignment horizontal="left" vertical="top" wrapText="1"/>
    </xf>
    <xf numFmtId="0" fontId="127" fillId="39" borderId="10" xfId="322" applyFont="1" applyFill="1" applyBorder="1" applyAlignment="1">
      <alignment horizontal="right" vertical="top" wrapText="1"/>
    </xf>
    <xf numFmtId="0" fontId="128" fillId="39" borderId="0" xfId="322" applyFont="1" applyFill="1"/>
    <xf numFmtId="0" fontId="128" fillId="39" borderId="0" xfId="322" applyFont="1" applyFill="1" applyAlignment="1">
      <alignment horizontal="left" vertical="top" wrapText="1"/>
    </xf>
    <xf numFmtId="165" fontId="91" fillId="0" borderId="0" xfId="51" applyFont="1" applyFill="1"/>
    <xf numFmtId="0" fontId="91" fillId="0" borderId="10" xfId="322" applyFont="1" applyBorder="1"/>
    <xf numFmtId="165" fontId="92" fillId="0" borderId="10" xfId="51" applyFont="1" applyBorder="1"/>
    <xf numFmtId="9" fontId="91" fillId="0" borderId="10" xfId="51" applyNumberFormat="1" applyFont="1" applyBorder="1"/>
    <xf numFmtId="10" fontId="91" fillId="0" borderId="10" xfId="51" applyNumberFormat="1" applyFont="1" applyBorder="1"/>
    <xf numFmtId="10" fontId="91" fillId="0" borderId="10" xfId="57" applyNumberFormat="1" applyFont="1" applyBorder="1"/>
    <xf numFmtId="165" fontId="91" fillId="0" borderId="10" xfId="51" applyFont="1" applyBorder="1"/>
    <xf numFmtId="178" fontId="92" fillId="0" borderId="0" xfId="51" applyNumberFormat="1" applyFont="1" applyFill="1"/>
    <xf numFmtId="165" fontId="91" fillId="0" borderId="10" xfId="51" applyFont="1" applyFill="1" applyBorder="1" applyAlignment="1">
      <alignment horizontal="right" vertical="center"/>
    </xf>
    <xf numFmtId="165" fontId="92" fillId="0" borderId="10" xfId="51" applyFont="1" applyFill="1" applyBorder="1" applyAlignment="1">
      <alignment horizontal="right" vertical="center"/>
    </xf>
    <xf numFmtId="165" fontId="127" fillId="39" borderId="10" xfId="51" applyFont="1" applyFill="1" applyBorder="1" applyAlignment="1">
      <alignment horizontal="right" vertical="center"/>
    </xf>
    <xf numFmtId="165" fontId="127" fillId="39" borderId="10" xfId="51" applyFont="1" applyFill="1" applyBorder="1" applyAlignment="1">
      <alignment vertical="center"/>
    </xf>
    <xf numFmtId="165" fontId="128" fillId="39" borderId="0" xfId="51" applyFont="1" applyFill="1" applyAlignment="1">
      <alignment horizontal="right" vertical="center"/>
    </xf>
    <xf numFmtId="165" fontId="128" fillId="39" borderId="0" xfId="51" applyFont="1" applyFill="1" applyAlignment="1">
      <alignment vertical="center"/>
    </xf>
    <xf numFmtId="0" fontId="91" fillId="42" borderId="10" xfId="322" applyFont="1" applyFill="1" applyBorder="1"/>
    <xf numFmtId="0" fontId="129" fillId="42" borderId="10" xfId="322" applyFont="1" applyFill="1" applyBorder="1" applyAlignment="1">
      <alignment horizontal="center" vertical="top" wrapText="1"/>
    </xf>
    <xf numFmtId="165" fontId="91" fillId="42" borderId="10" xfId="51" applyFont="1" applyFill="1" applyBorder="1" applyAlignment="1">
      <alignment horizontal="right" vertical="center"/>
    </xf>
    <xf numFmtId="0" fontId="122" fillId="0" borderId="0" xfId="0" applyFont="1" applyAlignment="1">
      <alignment horizontal="center" vertical="center" wrapText="1"/>
    </xf>
    <xf numFmtId="0" fontId="120" fillId="33" borderId="0" xfId="0" applyFont="1" applyFill="1" applyAlignment="1">
      <alignment horizontal="center" vertical="center" wrapText="1"/>
    </xf>
    <xf numFmtId="0" fontId="116" fillId="36" borderId="0" xfId="80" applyFont="1" applyFill="1" applyAlignment="1">
      <alignment horizontal="center" vertical="center"/>
    </xf>
    <xf numFmtId="49" fontId="116" fillId="36" borderId="0" xfId="80" applyNumberFormat="1" applyFont="1" applyFill="1" applyAlignment="1">
      <alignment horizontal="center" vertical="center"/>
    </xf>
    <xf numFmtId="0" fontId="118" fillId="36" borderId="0" xfId="0" applyFont="1" applyFill="1" applyAlignment="1">
      <alignment horizontal="center" vertical="center"/>
    </xf>
    <xf numFmtId="0" fontId="110" fillId="39" borderId="0" xfId="0" applyFont="1" applyFill="1" applyBorder="1" applyAlignment="1">
      <alignment horizontal="center"/>
    </xf>
    <xf numFmtId="0" fontId="0" fillId="0" borderId="25" xfId="0" applyBorder="1"/>
    <xf numFmtId="0" fontId="23" fillId="0" borderId="25" xfId="46" applyBorder="1"/>
    <xf numFmtId="0" fontId="37" fillId="39" borderId="0" xfId="0" applyFont="1" applyFill="1" applyBorder="1" applyAlignment="1"/>
    <xf numFmtId="0" fontId="37" fillId="39" borderId="0" xfId="0" quotePrefix="1" applyFont="1" applyFill="1" applyBorder="1" applyAlignment="1">
      <alignment vertical="center"/>
    </xf>
    <xf numFmtId="171" fontId="22" fillId="39" borderId="0" xfId="1" applyNumberFormat="1" applyFont="1" applyFill="1" applyBorder="1" applyAlignment="1">
      <alignment vertical="center"/>
    </xf>
    <xf numFmtId="165" fontId="96" fillId="0" borderId="10" xfId="51" applyFont="1" applyFill="1" applyBorder="1" applyAlignment="1">
      <alignment horizontal="left" vertical="center" indent="1"/>
    </xf>
    <xf numFmtId="165" fontId="96" fillId="0" borderId="10" xfId="0" applyNumberFormat="1" applyFont="1" applyBorder="1" applyAlignment="1">
      <alignment horizontal="right" vertical="center"/>
    </xf>
    <xf numFmtId="0" fontId="96" fillId="37" borderId="10" xfId="0" applyFont="1" applyFill="1" applyBorder="1" applyAlignment="1">
      <alignment vertical="center"/>
    </xf>
    <xf numFmtId="165" fontId="96" fillId="37" borderId="10" xfId="0" applyNumberFormat="1" applyFont="1" applyFill="1" applyBorder="1" applyAlignment="1">
      <alignment horizontal="right" vertical="center"/>
    </xf>
    <xf numFmtId="165" fontId="98" fillId="0" borderId="10" xfId="0" applyNumberFormat="1" applyFont="1" applyBorder="1" applyAlignment="1">
      <alignment horizontal="right" vertical="center"/>
    </xf>
    <xf numFmtId="0" fontId="37" fillId="39" borderId="0" xfId="0" applyFont="1" applyFill="1" applyBorder="1" applyAlignment="1">
      <alignment horizontal="left" vertical="center" wrapText="1" indent="1"/>
    </xf>
    <xf numFmtId="165" fontId="31" fillId="0" borderId="17" xfId="0" applyNumberFormat="1" applyFont="1" applyFill="1" applyBorder="1"/>
    <xf numFmtId="0" fontId="59" fillId="0" borderId="0" xfId="59" applyFill="1"/>
    <xf numFmtId="0" fontId="52" fillId="39" borderId="10" xfId="0" applyFont="1" applyFill="1" applyBorder="1" applyAlignment="1">
      <alignment horizontal="justify" vertical="center"/>
    </xf>
    <xf numFmtId="0" fontId="42" fillId="39" borderId="10" xfId="0" applyFont="1" applyFill="1" applyBorder="1" applyAlignment="1">
      <alignment horizontal="justify" vertical="center"/>
    </xf>
    <xf numFmtId="0" fontId="42" fillId="39" borderId="10" xfId="0" applyFont="1" applyFill="1" applyBorder="1" applyAlignment="1">
      <alignment horizontal="justify" vertical="center" wrapText="1"/>
    </xf>
    <xf numFmtId="0" fontId="42" fillId="39" borderId="10" xfId="0" applyFont="1" applyFill="1" applyBorder="1" applyAlignment="1">
      <alignment vertical="center"/>
    </xf>
    <xf numFmtId="0" fontId="42" fillId="39" borderId="10" xfId="0" applyFont="1" applyFill="1" applyBorder="1" applyAlignment="1">
      <alignment horizontal="left" vertical="center" wrapText="1"/>
    </xf>
    <xf numFmtId="0" fontId="23" fillId="0" borderId="26" xfId="46" applyBorder="1"/>
    <xf numFmtId="0" fontId="46" fillId="0" borderId="27" xfId="0" applyFont="1" applyBorder="1" applyAlignment="1">
      <alignment horizontal="justify" vertical="center"/>
    </xf>
    <xf numFmtId="0" fontId="0" fillId="0" borderId="27" xfId="0" applyBorder="1"/>
    <xf numFmtId="0" fontId="23" fillId="0" borderId="27" xfId="46" applyBorder="1"/>
    <xf numFmtId="0" fontId="23" fillId="0" borderId="28" xfId="46" applyBorder="1"/>
    <xf numFmtId="0" fontId="23" fillId="0" borderId="29" xfId="46" applyBorder="1"/>
    <xf numFmtId="0" fontId="46" fillId="0" borderId="0" xfId="0" applyFont="1" applyBorder="1" applyAlignment="1">
      <alignment horizontal="left" vertical="center"/>
    </xf>
    <xf numFmtId="0" fontId="0" fillId="0" borderId="0" xfId="0" applyBorder="1"/>
    <xf numFmtId="0" fontId="23" fillId="0" borderId="0" xfId="46" applyBorder="1"/>
    <xf numFmtId="0" fontId="46" fillId="0" borderId="0" xfId="0" applyFont="1" applyBorder="1" applyAlignment="1">
      <alignment horizontal="justify" vertical="center"/>
    </xf>
    <xf numFmtId="0" fontId="46" fillId="0" borderId="0" xfId="0" applyFont="1" applyBorder="1" applyAlignment="1">
      <alignment vertical="center"/>
    </xf>
    <xf numFmtId="0" fontId="47" fillId="0" borderId="0" xfId="0" applyFont="1" applyBorder="1" applyAlignment="1">
      <alignment vertical="center"/>
    </xf>
    <xf numFmtId="0" fontId="47" fillId="0" borderId="0" xfId="0" applyFont="1" applyBorder="1" applyAlignment="1">
      <alignment horizontal="left" vertical="center"/>
    </xf>
    <xf numFmtId="0" fontId="131" fillId="0" borderId="0" xfId="59" applyFont="1" applyBorder="1" applyAlignment="1">
      <alignment vertical="center"/>
    </xf>
    <xf numFmtId="0" fontId="63" fillId="0" borderId="0" xfId="46" applyFont="1" applyBorder="1"/>
    <xf numFmtId="0" fontId="60" fillId="0" borderId="0" xfId="59" applyFont="1" applyBorder="1" applyAlignment="1">
      <alignment vertical="center"/>
    </xf>
    <xf numFmtId="0" fontId="51" fillId="0" borderId="0" xfId="0" applyFont="1" applyBorder="1" applyAlignment="1">
      <alignment horizontal="justify" vertical="center"/>
    </xf>
    <xf numFmtId="0" fontId="47" fillId="0" borderId="0" xfId="0" applyFont="1" applyBorder="1"/>
    <xf numFmtId="0" fontId="44" fillId="0" borderId="0" xfId="0" applyFont="1" applyBorder="1" applyAlignment="1">
      <alignment horizontal="justify" vertical="center"/>
    </xf>
    <xf numFmtId="0" fontId="52" fillId="0" borderId="0" xfId="0" applyFont="1" applyBorder="1" applyAlignment="1">
      <alignment vertical="center"/>
    </xf>
    <xf numFmtId="0" fontId="42" fillId="0" borderId="0" xfId="0" applyFont="1" applyBorder="1" applyAlignment="1">
      <alignment vertical="center"/>
    </xf>
    <xf numFmtId="164" fontId="42" fillId="0" borderId="0" xfId="0" applyNumberFormat="1" applyFont="1" applyBorder="1" applyAlignment="1">
      <alignment vertical="center"/>
    </xf>
    <xf numFmtId="0" fontId="44" fillId="0" borderId="0" xfId="0" applyFont="1" applyBorder="1" applyAlignment="1">
      <alignment vertical="center"/>
    </xf>
    <xf numFmtId="0" fontId="35" fillId="0" borderId="0" xfId="0" applyFont="1" applyBorder="1" applyAlignment="1">
      <alignment vertical="center"/>
    </xf>
    <xf numFmtId="0" fontId="23" fillId="0" borderId="30" xfId="46" applyBorder="1"/>
    <xf numFmtId="0" fontId="23" fillId="0" borderId="31" xfId="46" applyBorder="1"/>
    <xf numFmtId="0" fontId="23" fillId="0" borderId="32" xfId="46" applyBorder="1"/>
    <xf numFmtId="0" fontId="0" fillId="0" borderId="28" xfId="0" applyBorder="1"/>
    <xf numFmtId="0" fontId="63" fillId="0" borderId="0" xfId="46" applyFont="1" applyBorder="1" applyAlignment="1">
      <alignment vertical="center"/>
    </xf>
    <xf numFmtId="0" fontId="90" fillId="0" borderId="22" xfId="46" applyFont="1" applyBorder="1"/>
    <xf numFmtId="0" fontId="63" fillId="0" borderId="21" xfId="46" applyFont="1" applyBorder="1"/>
    <xf numFmtId="0" fontId="63" fillId="0" borderId="33" xfId="46" applyFont="1" applyBorder="1"/>
    <xf numFmtId="0" fontId="63" fillId="0" borderId="17" xfId="46" applyFont="1" applyBorder="1" applyAlignment="1">
      <alignment vertical="center"/>
    </xf>
    <xf numFmtId="0" fontId="63" fillId="0" borderId="18" xfId="46" applyFont="1" applyBorder="1" applyAlignment="1">
      <alignment vertical="center"/>
    </xf>
    <xf numFmtId="3" fontId="52" fillId="39" borderId="10" xfId="0" applyNumberFormat="1" applyFont="1" applyFill="1" applyBorder="1" applyAlignment="1">
      <alignment horizontal="center" vertical="center" wrapText="1"/>
    </xf>
    <xf numFmtId="0" fontId="124" fillId="0" borderId="0" xfId="322" applyFont="1" applyAlignment="1">
      <alignment horizontal="left" vertical="center"/>
    </xf>
    <xf numFmtId="0" fontId="92" fillId="0" borderId="0" xfId="322" applyFont="1" applyAlignment="1">
      <alignment vertical="center"/>
    </xf>
    <xf numFmtId="0" fontId="124" fillId="0" borderId="0" xfId="322" applyFont="1" applyAlignment="1">
      <alignment vertical="center"/>
    </xf>
    <xf numFmtId="0" fontId="122" fillId="0" borderId="0" xfId="322" applyFont="1" applyAlignment="1">
      <alignment vertical="center"/>
    </xf>
    <xf numFmtId="4" fontId="124" fillId="0" borderId="0" xfId="322" applyNumberFormat="1" applyFont="1" applyAlignment="1">
      <alignment vertical="center"/>
    </xf>
    <xf numFmtId="0" fontId="92" fillId="0" borderId="0" xfId="322" applyFont="1" applyAlignment="1">
      <alignment horizontal="left" vertical="center"/>
    </xf>
    <xf numFmtId="165" fontId="124" fillId="43" borderId="0" xfId="51" applyFont="1" applyFill="1" applyAlignment="1">
      <alignment vertical="center"/>
    </xf>
    <xf numFmtId="4" fontId="92" fillId="0" borderId="0" xfId="322" applyNumberFormat="1" applyFont="1" applyAlignment="1">
      <alignment vertical="center"/>
    </xf>
    <xf numFmtId="0" fontId="92" fillId="0" borderId="0" xfId="322" applyFont="1" applyAlignment="1">
      <alignment horizontal="center" vertical="center"/>
    </xf>
    <xf numFmtId="0" fontId="120" fillId="35" borderId="0" xfId="322" applyFont="1" applyFill="1" applyAlignment="1">
      <alignment horizontal="center" vertical="center"/>
    </xf>
    <xf numFmtId="0" fontId="120" fillId="0" borderId="0" xfId="322" applyFont="1" applyAlignment="1">
      <alignment vertical="center"/>
    </xf>
    <xf numFmtId="0" fontId="120" fillId="0" borderId="0" xfId="322" applyFont="1" applyAlignment="1">
      <alignment horizontal="center" vertical="center"/>
    </xf>
    <xf numFmtId="0" fontId="123" fillId="0" borderId="0" xfId="322" applyFont="1" applyAlignment="1">
      <alignment vertical="center"/>
    </xf>
    <xf numFmtId="0" fontId="121" fillId="0" borderId="0" xfId="322" applyFont="1" applyAlignment="1">
      <alignment horizontal="center" vertical="center"/>
    </xf>
    <xf numFmtId="0" fontId="119" fillId="0" borderId="0" xfId="322" applyFont="1" applyAlignment="1">
      <alignment vertical="center"/>
    </xf>
    <xf numFmtId="178" fontId="92" fillId="0" borderId="0" xfId="51" applyNumberFormat="1" applyFont="1" applyAlignment="1">
      <alignment vertical="center"/>
    </xf>
    <xf numFmtId="178" fontId="124" fillId="0" borderId="0" xfId="51" applyNumberFormat="1" applyFont="1" applyAlignment="1">
      <alignment vertical="center"/>
    </xf>
    <xf numFmtId="0" fontId="120" fillId="0" borderId="0" xfId="322" applyFont="1" applyAlignment="1">
      <alignment horizontal="left" vertical="center"/>
    </xf>
    <xf numFmtId="0" fontId="116" fillId="0" borderId="0" xfId="80" applyFont="1" applyAlignment="1">
      <alignment horizontal="left" vertical="center"/>
    </xf>
    <xf numFmtId="0" fontId="118" fillId="0" borderId="0" xfId="0" applyFont="1" applyAlignment="1">
      <alignment horizontal="left" vertical="center"/>
    </xf>
    <xf numFmtId="0" fontId="91" fillId="43" borderId="0" xfId="80" applyFont="1" applyFill="1" applyAlignment="1">
      <alignment vertical="center"/>
    </xf>
    <xf numFmtId="0" fontId="116" fillId="43" borderId="0" xfId="80" applyFont="1" applyFill="1" applyAlignment="1">
      <alignment horizontal="center" vertical="center"/>
    </xf>
    <xf numFmtId="1" fontId="116" fillId="43" borderId="0" xfId="80" applyNumberFormat="1" applyFont="1" applyFill="1" applyAlignment="1">
      <alignment vertical="center"/>
    </xf>
    <xf numFmtId="178" fontId="114" fillId="43" borderId="0" xfId="51" applyNumberFormat="1" applyFont="1" applyFill="1" applyAlignment="1">
      <alignment horizontal="right" vertical="center"/>
    </xf>
    <xf numFmtId="165" fontId="114" fillId="43" borderId="0" xfId="51" applyFont="1" applyFill="1" applyAlignment="1">
      <alignment horizontal="right" vertical="center"/>
    </xf>
    <xf numFmtId="0" fontId="114" fillId="43" borderId="0" xfId="0" applyFont="1" applyFill="1" applyAlignment="1">
      <alignment horizontal="left" vertical="center" wrapText="1"/>
    </xf>
    <xf numFmtId="0" fontId="92" fillId="43" borderId="0" xfId="80" applyFont="1" applyFill="1" applyAlignment="1">
      <alignment vertical="center"/>
    </xf>
    <xf numFmtId="49" fontId="116" fillId="43" borderId="0" xfId="80" applyNumberFormat="1" applyFont="1" applyFill="1" applyAlignment="1">
      <alignment horizontal="center" vertical="center"/>
    </xf>
    <xf numFmtId="165" fontId="127" fillId="0" borderId="10" xfId="51" applyFont="1" applyFill="1" applyBorder="1" applyAlignment="1">
      <alignment horizontal="right" vertical="center"/>
    </xf>
    <xf numFmtId="165" fontId="127" fillId="0" borderId="10" xfId="51" applyFont="1" applyFill="1" applyBorder="1" applyAlignment="1">
      <alignment vertical="center"/>
    </xf>
    <xf numFmtId="165" fontId="92" fillId="44" borderId="0" xfId="51" applyFont="1" applyFill="1" applyAlignment="1">
      <alignment vertical="center"/>
    </xf>
    <xf numFmtId="165" fontId="116" fillId="44" borderId="0" xfId="51" applyFont="1" applyFill="1" applyAlignment="1">
      <alignment vertical="center"/>
    </xf>
    <xf numFmtId="0" fontId="92" fillId="0" borderId="0" xfId="322" applyFont="1" applyAlignment="1">
      <alignment horizontal="right"/>
    </xf>
    <xf numFmtId="178" fontId="92" fillId="0" borderId="0" xfId="51" applyNumberFormat="1" applyFont="1" applyFill="1" applyAlignment="1">
      <alignment horizontal="right"/>
    </xf>
    <xf numFmtId="0" fontId="128" fillId="0" borderId="0" xfId="322" applyFont="1"/>
    <xf numFmtId="49" fontId="92" fillId="0" borderId="10" xfId="322" applyNumberFormat="1" applyFont="1" applyBorder="1" applyAlignment="1">
      <alignment horizontal="left" vertical="top" wrapText="1"/>
    </xf>
    <xf numFmtId="0" fontId="91" fillId="0" borderId="10" xfId="322" applyFont="1" applyBorder="1" applyAlignment="1">
      <alignment horizontal="left" vertical="top" wrapText="1"/>
    </xf>
    <xf numFmtId="49" fontId="91" fillId="0" borderId="10" xfId="322" applyNumberFormat="1" applyFont="1" applyBorder="1" applyAlignment="1">
      <alignment horizontal="left" vertical="top" wrapText="1"/>
    </xf>
    <xf numFmtId="0" fontId="91" fillId="0" borderId="0" xfId="322" applyFont="1" applyAlignment="1">
      <alignment horizontal="right"/>
    </xf>
    <xf numFmtId="165" fontId="91" fillId="0" borderId="0" xfId="322" applyNumberFormat="1" applyFont="1"/>
    <xf numFmtId="0" fontId="127" fillId="0" borderId="0" xfId="322" applyFont="1"/>
    <xf numFmtId="0" fontId="127" fillId="0" borderId="10" xfId="322" applyFont="1" applyBorder="1" applyAlignment="1">
      <alignment horizontal="right" vertical="top" wrapText="1"/>
    </xf>
    <xf numFmtId="49" fontId="127" fillId="0" borderId="10" xfId="322" applyNumberFormat="1" applyFont="1" applyBorder="1" applyAlignment="1">
      <alignment horizontal="left" vertical="top" wrapText="1"/>
    </xf>
    <xf numFmtId="0" fontId="36" fillId="45" borderId="10" xfId="0" applyFont="1" applyFill="1" applyBorder="1" applyAlignment="1">
      <alignment vertical="center"/>
    </xf>
    <xf numFmtId="0" fontId="36" fillId="45" borderId="10" xfId="0" applyNumberFormat="1" applyFont="1" applyFill="1" applyBorder="1" applyAlignment="1">
      <alignment horizontal="left" vertical="center" wrapText="1"/>
    </xf>
    <xf numFmtId="0" fontId="36" fillId="45" borderId="10" xfId="0" applyFont="1" applyFill="1" applyBorder="1" applyAlignment="1">
      <alignment horizontal="left" vertical="center" wrapText="1"/>
    </xf>
    <xf numFmtId="0" fontId="36" fillId="45" borderId="10" xfId="0" applyFont="1" applyFill="1" applyBorder="1" applyAlignment="1">
      <alignment horizontal="center" vertical="center" wrapText="1"/>
    </xf>
    <xf numFmtId="165" fontId="36" fillId="45" borderId="10" xfId="51" applyFont="1" applyFill="1" applyBorder="1" applyAlignment="1">
      <alignment vertical="center" wrapText="1"/>
    </xf>
    <xf numFmtId="43" fontId="36" fillId="45" borderId="10" xfId="1" applyFont="1" applyFill="1" applyBorder="1" applyAlignment="1">
      <alignment vertical="center" wrapText="1"/>
    </xf>
    <xf numFmtId="178" fontId="36" fillId="45" borderId="10" xfId="51" applyNumberFormat="1" applyFont="1" applyFill="1" applyBorder="1" applyAlignment="1">
      <alignment vertical="center" wrapText="1"/>
    </xf>
    <xf numFmtId="0" fontId="36" fillId="45" borderId="0" xfId="0" applyFont="1" applyFill="1" applyAlignment="1">
      <alignment vertical="center"/>
    </xf>
    <xf numFmtId="165" fontId="92" fillId="0" borderId="0" xfId="80" applyNumberFormat="1" applyFont="1" applyAlignment="1">
      <alignment vertical="center"/>
    </xf>
    <xf numFmtId="171" fontId="25" fillId="0" borderId="0" xfId="0" applyNumberFormat="1" applyFont="1"/>
    <xf numFmtId="165" fontId="28" fillId="0" borderId="0" xfId="46" applyNumberFormat="1" applyFont="1" applyFill="1"/>
    <xf numFmtId="167" fontId="28" fillId="0" borderId="0" xfId="49" applyNumberFormat="1" applyFont="1" applyFill="1"/>
    <xf numFmtId="0" fontId="95" fillId="0" borderId="11" xfId="0" applyFont="1" applyBorder="1" applyAlignment="1">
      <alignment horizontal="left" vertical="center"/>
    </xf>
    <xf numFmtId="165" fontId="63" fillId="0" borderId="14" xfId="51" applyFont="1" applyFill="1" applyBorder="1" applyAlignment="1"/>
    <xf numFmtId="165" fontId="63" fillId="0" borderId="18" xfId="51" applyFont="1" applyFill="1" applyBorder="1" applyAlignment="1"/>
    <xf numFmtId="167" fontId="98" fillId="0" borderId="0" xfId="51" applyNumberFormat="1" applyFont="1" applyBorder="1" applyAlignment="1">
      <alignment horizontal="right" vertical="center"/>
    </xf>
    <xf numFmtId="165" fontId="63" fillId="0" borderId="14" xfId="0" applyNumberFormat="1" applyFont="1" applyFill="1" applyBorder="1" applyAlignment="1">
      <alignment vertical="center"/>
    </xf>
    <xf numFmtId="165" fontId="63" fillId="0" borderId="17" xfId="51" applyFont="1" applyFill="1" applyBorder="1" applyAlignment="1"/>
    <xf numFmtId="0" fontId="102" fillId="39" borderId="11" xfId="0" applyFont="1" applyFill="1" applyBorder="1" applyAlignment="1">
      <alignment vertical="center"/>
    </xf>
    <xf numFmtId="165" fontId="95" fillId="0" borderId="10" xfId="51" applyFont="1" applyFill="1" applyBorder="1" applyAlignment="1">
      <alignment horizontal="right" vertical="center"/>
    </xf>
    <xf numFmtId="165" fontId="42" fillId="0" borderId="10" xfId="51" applyNumberFormat="1" applyFont="1" applyBorder="1" applyAlignment="1">
      <alignment horizontal="right" vertical="center"/>
    </xf>
    <xf numFmtId="0" fontId="0" fillId="0" borderId="14" xfId="0" applyBorder="1" applyAlignment="1">
      <alignment vertical="center"/>
    </xf>
    <xf numFmtId="0" fontId="63" fillId="0" borderId="14" xfId="0" applyFont="1" applyBorder="1" applyAlignment="1">
      <alignment vertical="center"/>
    </xf>
    <xf numFmtId="0" fontId="28" fillId="0" borderId="0" xfId="49" applyFont="1"/>
    <xf numFmtId="0" fontId="28" fillId="0" borderId="0" xfId="46" applyFont="1"/>
    <xf numFmtId="0" fontId="31" fillId="0" borderId="0" xfId="0" applyFont="1"/>
    <xf numFmtId="165" fontId="28" fillId="0" borderId="0" xfId="49" applyNumberFormat="1" applyFont="1"/>
    <xf numFmtId="179" fontId="28" fillId="0" borderId="0" xfId="49" applyNumberFormat="1" applyFont="1"/>
    <xf numFmtId="179" fontId="28" fillId="0" borderId="0" xfId="46" applyNumberFormat="1" applyFont="1"/>
    <xf numFmtId="0" fontId="28" fillId="0" borderId="0" xfId="46" applyFont="1" applyFill="1"/>
    <xf numFmtId="0" fontId="28" fillId="0" borderId="0" xfId="49" applyFont="1" applyFill="1"/>
    <xf numFmtId="0" fontId="54" fillId="38" borderId="10" xfId="0" applyFont="1" applyFill="1" applyBorder="1" applyAlignment="1">
      <alignment horizontal="center" vertical="center"/>
    </xf>
    <xf numFmtId="179" fontId="54" fillId="38" borderId="10" xfId="49" applyNumberFormat="1" applyFont="1" applyFill="1" applyBorder="1" applyAlignment="1">
      <alignment horizontal="center" vertical="center" wrapText="1"/>
    </xf>
    <xf numFmtId="165" fontId="97" fillId="0" borderId="10" xfId="51" applyFont="1" applyBorder="1" applyAlignment="1">
      <alignment vertical="center"/>
    </xf>
    <xf numFmtId="0" fontId="113" fillId="0" borderId="0" xfId="0" applyFont="1" applyFill="1" applyBorder="1" applyAlignment="1">
      <alignment horizontal="center"/>
    </xf>
    <xf numFmtId="0" fontId="112" fillId="38" borderId="0" xfId="0" applyFont="1" applyFill="1" applyBorder="1" applyAlignment="1">
      <alignment horizontal="center" vertical="center"/>
    </xf>
    <xf numFmtId="0" fontId="20" fillId="0" borderId="0" xfId="0" applyFont="1" applyAlignment="1">
      <alignment horizontal="center" vertical="center"/>
    </xf>
    <xf numFmtId="0" fontId="31" fillId="0" borderId="0" xfId="0" applyFont="1" applyAlignment="1">
      <alignment horizontal="center" vertical="center"/>
    </xf>
    <xf numFmtId="0" fontId="63" fillId="0" borderId="19" xfId="46" applyFont="1" applyBorder="1" applyAlignment="1">
      <alignment horizontal="left" vertical="top" wrapText="1"/>
    </xf>
    <xf numFmtId="0" fontId="63" fillId="0" borderId="16" xfId="46" applyFont="1" applyBorder="1" applyAlignment="1">
      <alignment horizontal="left" vertical="top" wrapText="1"/>
    </xf>
    <xf numFmtId="0" fontId="63" fillId="0" borderId="23" xfId="46" applyFont="1" applyBorder="1" applyAlignment="1">
      <alignment horizontal="left" vertical="top" wrapText="1"/>
    </xf>
    <xf numFmtId="0" fontId="44" fillId="0" borderId="0" xfId="0" applyFont="1" applyBorder="1" applyAlignment="1">
      <alignment horizontal="left" vertical="center"/>
    </xf>
    <xf numFmtId="0" fontId="35" fillId="39" borderId="10" xfId="0" applyFont="1" applyFill="1" applyBorder="1" applyAlignment="1">
      <alignment horizontal="justify" vertical="center"/>
    </xf>
    <xf numFmtId="0" fontId="57" fillId="38" borderId="10" xfId="0" applyFont="1" applyFill="1" applyBorder="1" applyAlignment="1">
      <alignment horizontal="center" vertical="center"/>
    </xf>
    <xf numFmtId="0" fontId="50" fillId="0" borderId="0" xfId="0" applyFont="1" applyAlignment="1">
      <alignment horizontal="center" vertical="center"/>
    </xf>
    <xf numFmtId="0" fontId="42" fillId="39" borderId="11" xfId="0" applyFont="1" applyFill="1" applyBorder="1" applyAlignment="1">
      <alignment horizontal="left" vertical="center" wrapText="1" indent="1"/>
    </xf>
    <xf numFmtId="0" fontId="42" fillId="39" borderId="12" xfId="0" applyFont="1" applyFill="1" applyBorder="1" applyAlignment="1">
      <alignment horizontal="left" vertical="center" wrapText="1" indent="1"/>
    </xf>
    <xf numFmtId="0" fontId="55" fillId="38" borderId="10" xfId="0" applyFont="1" applyFill="1" applyBorder="1" applyAlignment="1">
      <alignment horizontal="center" vertical="center"/>
    </xf>
    <xf numFmtId="0" fontId="55" fillId="38" borderId="10" xfId="0" applyFont="1" applyFill="1" applyBorder="1" applyAlignment="1">
      <alignment horizontal="center" vertical="center" wrapText="1"/>
    </xf>
    <xf numFmtId="0" fontId="35" fillId="39" borderId="10" xfId="0" applyFont="1" applyFill="1" applyBorder="1" applyAlignment="1">
      <alignment horizontal="center" vertical="center"/>
    </xf>
    <xf numFmtId="0" fontId="35" fillId="39" borderId="10" xfId="0" applyFont="1" applyFill="1" applyBorder="1" applyAlignment="1">
      <alignment horizontal="left" vertical="center" indent="1"/>
    </xf>
    <xf numFmtId="0" fontId="46" fillId="0" borderId="0" xfId="0" applyFont="1" applyBorder="1" applyAlignment="1">
      <alignment horizontal="left" vertical="center"/>
    </xf>
    <xf numFmtId="0" fontId="42" fillId="39" borderId="10" xfId="0" applyFont="1" applyFill="1" applyBorder="1" applyAlignment="1">
      <alignment horizontal="left" vertical="center" indent="1"/>
    </xf>
    <xf numFmtId="0" fontId="52" fillId="39" borderId="10" xfId="0" applyFont="1" applyFill="1" applyBorder="1" applyAlignment="1">
      <alignment horizontal="left" vertical="center" indent="1"/>
    </xf>
    <xf numFmtId="0" fontId="53" fillId="38" borderId="10" xfId="0" applyFont="1" applyFill="1" applyBorder="1" applyAlignment="1">
      <alignment horizontal="center" vertical="center"/>
    </xf>
    <xf numFmtId="165" fontId="82" fillId="40" borderId="16" xfId="51" applyFont="1" applyFill="1" applyBorder="1" applyAlignment="1">
      <alignment horizontal="center" vertical="center"/>
    </xf>
    <xf numFmtId="0" fontId="28" fillId="0" borderId="0" xfId="49" quotePrefix="1" applyFont="1" applyFill="1" applyAlignment="1">
      <alignment horizontal="center"/>
    </xf>
    <xf numFmtId="0" fontId="37" fillId="0" borderId="0" xfId="0" applyFont="1" applyFill="1" applyAlignment="1">
      <alignment horizontal="left"/>
    </xf>
    <xf numFmtId="0" fontId="27" fillId="0" borderId="0" xfId="49" quotePrefix="1" applyFont="1" applyFill="1" applyAlignment="1">
      <alignment horizontal="center"/>
    </xf>
    <xf numFmtId="0" fontId="22" fillId="0" borderId="0" xfId="0" applyFont="1" applyAlignment="1">
      <alignment horizontal="left" vertical="center" wrapText="1"/>
    </xf>
    <xf numFmtId="0" fontId="31" fillId="0" borderId="0" xfId="0" applyFont="1" applyFill="1" applyBorder="1" applyAlignment="1">
      <alignment horizontal="left" vertical="center" wrapText="1"/>
    </xf>
    <xf numFmtId="0" fontId="31" fillId="0" borderId="0" xfId="0" applyFont="1" applyBorder="1" applyAlignment="1">
      <alignment horizontal="left" vertical="center" wrapText="1"/>
    </xf>
    <xf numFmtId="0" fontId="31" fillId="0" borderId="0" xfId="0" applyFont="1" applyBorder="1" applyAlignment="1">
      <alignment horizontal="left" wrapText="1"/>
    </xf>
    <xf numFmtId="0" fontId="29" fillId="0" borderId="0" xfId="0" applyFont="1" applyBorder="1" applyAlignment="1">
      <alignment horizontal="left" vertical="center" wrapText="1"/>
    </xf>
    <xf numFmtId="0" fontId="31" fillId="0" borderId="0" xfId="0" applyFont="1" applyBorder="1" applyAlignment="1">
      <alignment horizontal="left" vertical="center" wrapText="1" indent="1"/>
    </xf>
    <xf numFmtId="0" fontId="66" fillId="0" borderId="0" xfId="0" applyFont="1" applyFill="1" applyBorder="1" applyAlignment="1">
      <alignment horizontal="center"/>
    </xf>
    <xf numFmtId="0" fontId="68" fillId="0" borderId="0" xfId="0" applyFont="1" applyFill="1" applyBorder="1" applyAlignment="1">
      <alignment horizontal="center"/>
    </xf>
    <xf numFmtId="0" fontId="31" fillId="0" borderId="0" xfId="0" applyFont="1" applyFill="1" applyBorder="1" applyAlignment="1">
      <alignment horizontal="left" wrapText="1"/>
    </xf>
    <xf numFmtId="0" fontId="29" fillId="0" borderId="0" xfId="0" applyFont="1" applyFill="1" applyBorder="1" applyAlignment="1">
      <alignment horizontal="center"/>
    </xf>
    <xf numFmtId="0" fontId="31" fillId="0" borderId="0" xfId="0" applyFont="1" applyAlignment="1">
      <alignment horizontal="left" wrapText="1"/>
    </xf>
    <xf numFmtId="0" fontId="54" fillId="38" borderId="19" xfId="0" applyFont="1" applyFill="1" applyBorder="1" applyAlignment="1">
      <alignment horizontal="center" vertical="center" wrapText="1"/>
    </xf>
    <xf numFmtId="0" fontId="54" fillId="38" borderId="16" xfId="0" applyFont="1" applyFill="1" applyBorder="1" applyAlignment="1">
      <alignment horizontal="center" vertical="center" wrapText="1"/>
    </xf>
    <xf numFmtId="0" fontId="54" fillId="38" borderId="13" xfId="0" applyFont="1" applyFill="1" applyBorder="1" applyAlignment="1">
      <alignment horizontal="center" vertical="center" wrapText="1"/>
    </xf>
    <xf numFmtId="0" fontId="54" fillId="38" borderId="15" xfId="0" applyFont="1" applyFill="1" applyBorder="1" applyAlignment="1">
      <alignment horizontal="center" vertical="center" wrapText="1"/>
    </xf>
    <xf numFmtId="0" fontId="54" fillId="38" borderId="10" xfId="0" applyFont="1" applyFill="1" applyBorder="1" applyAlignment="1">
      <alignment horizontal="center" vertical="center" wrapText="1"/>
    </xf>
    <xf numFmtId="0" fontId="32" fillId="0" borderId="10" xfId="0" applyFont="1" applyBorder="1" applyAlignment="1">
      <alignment vertical="center" wrapText="1"/>
    </xf>
    <xf numFmtId="0" fontId="34" fillId="0" borderId="10" xfId="0" applyFont="1" applyFill="1" applyBorder="1" applyAlignment="1">
      <alignment vertical="center" wrapText="1"/>
    </xf>
    <xf numFmtId="0" fontId="28" fillId="0" borderId="0" xfId="49" applyFont="1" applyAlignment="1">
      <alignment horizontal="left" wrapText="1"/>
    </xf>
    <xf numFmtId="0" fontId="31" fillId="0" borderId="0" xfId="0" applyFont="1" applyAlignment="1">
      <alignment horizontal="left" vertical="center"/>
    </xf>
    <xf numFmtId="0" fontId="45" fillId="0" borderId="0" xfId="0" applyFont="1" applyAlignment="1">
      <alignment horizontal="left" vertical="center"/>
    </xf>
    <xf numFmtId="0" fontId="54" fillId="38" borderId="10" xfId="0" applyFont="1" applyFill="1" applyBorder="1" applyAlignment="1">
      <alignment horizontal="center" vertical="center"/>
    </xf>
    <xf numFmtId="179" fontId="54" fillId="38" borderId="10" xfId="49" applyNumberFormat="1" applyFont="1" applyFill="1" applyBorder="1" applyAlignment="1">
      <alignment horizontal="center" vertical="center" wrapText="1"/>
    </xf>
    <xf numFmtId="0" fontId="31" fillId="0" borderId="0" xfId="0" applyFont="1" applyBorder="1" applyAlignment="1">
      <alignment horizontal="left" vertical="center"/>
    </xf>
    <xf numFmtId="0" fontId="28" fillId="0" borderId="0" xfId="49" quotePrefix="1" applyFont="1" applyAlignment="1">
      <alignment horizontal="center"/>
    </xf>
    <xf numFmtId="0" fontId="31" fillId="0" borderId="0" xfId="0" applyFont="1" applyAlignment="1">
      <alignment horizontal="left" vertical="center" wrapText="1"/>
    </xf>
    <xf numFmtId="0" fontId="19" fillId="0" borderId="0" xfId="0" applyFont="1" applyBorder="1" applyAlignment="1">
      <alignment horizontal="left" vertical="center" wrapText="1"/>
    </xf>
    <xf numFmtId="0" fontId="31" fillId="0" borderId="0" xfId="0" applyFont="1" applyFill="1" applyAlignment="1">
      <alignment horizontal="left" vertical="top" wrapText="1"/>
    </xf>
    <xf numFmtId="0" fontId="126" fillId="38" borderId="13" xfId="322" applyFont="1" applyFill="1" applyBorder="1" applyAlignment="1">
      <alignment horizontal="center" vertical="center"/>
    </xf>
    <xf numFmtId="0" fontId="126" fillId="38" borderId="15" xfId="322" applyFont="1" applyFill="1" applyBorder="1" applyAlignment="1">
      <alignment horizontal="center" vertical="center"/>
    </xf>
    <xf numFmtId="49" fontId="126" fillId="38" borderId="10" xfId="322" applyNumberFormat="1" applyFont="1" applyFill="1" applyBorder="1" applyAlignment="1">
      <alignment horizontal="center" vertical="center" wrapText="1"/>
    </xf>
    <xf numFmtId="0" fontId="126" fillId="38" borderId="10" xfId="322" applyFont="1" applyFill="1" applyBorder="1" applyAlignment="1">
      <alignment horizontal="center" vertical="center"/>
    </xf>
  </cellXfs>
  <cellStyles count="432">
    <cellStyle name="          _x000d__x000a_386grabber=VGA.3GR_x000d__x000a_" xfId="62" xr:uid="{00000000-0005-0000-0000-000000000000}"/>
    <cellStyle name="          _x000d__x000a_386grabber=VGA.3GR_x000d__x000a_ 2" xfId="318" xr:uid="{F54D2B50-C8C7-43C6-8A3E-62E6688FA47E}"/>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Comma [0] 2" xfId="71" xr:uid="{00000000-0005-0000-0000-00001E000000}"/>
    <cellStyle name="Comma [0] 2 2" xfId="73" xr:uid="{00000000-0005-0000-0000-00001F000000}"/>
    <cellStyle name="Comma [0] 2 2 2" xfId="104" xr:uid="{00000000-0005-0000-0000-000020000000}"/>
    <cellStyle name="Comma [0] 2 2 2 2" xfId="199" xr:uid="{00000000-0005-0000-0000-000021000000}"/>
    <cellStyle name="Comma [0] 2 2 2 2 2" xfId="301" xr:uid="{D8F6C0B4-9C5B-4537-A1C8-06590BE6AA67}"/>
    <cellStyle name="Comma [0] 2 2 2 2 3" xfId="416" xr:uid="{C0EF607C-DC18-4D3F-B977-51E99EBDDB36}"/>
    <cellStyle name="Comma [0] 2 2 2 3" xfId="152" xr:uid="{00000000-0005-0000-0000-000022000000}"/>
    <cellStyle name="Comma [0] 2 2 2 3 2" xfId="259" xr:uid="{9B1BCA4F-96FD-4B8F-B317-562B521C2DDD}"/>
    <cellStyle name="Comma [0] 2 2 2 3 3" xfId="374" xr:uid="{49D92963-0D10-45C0-9977-3879C53CED3A}"/>
    <cellStyle name="Comma [0] 2 2 2 4" xfId="232" xr:uid="{F066D948-6A0F-429C-AB0D-8E1770CEA983}"/>
    <cellStyle name="Comma [0] 2 2 2 5" xfId="347" xr:uid="{9BEFB93E-514D-446F-902B-57DC9012B28A}"/>
    <cellStyle name="Comma [0] 2 2 3" xfId="186" xr:uid="{00000000-0005-0000-0000-000023000000}"/>
    <cellStyle name="Comma [0] 2 2 3 2" xfId="291" xr:uid="{3A501BA3-6825-4719-815A-395A2FD1CB1A}"/>
    <cellStyle name="Comma [0] 2 2 3 3" xfId="406" xr:uid="{2FDE2CFC-947D-4A7E-B70C-D6D3BEE09484}"/>
    <cellStyle name="Comma [0] 2 2 4" xfId="174" xr:uid="{00000000-0005-0000-0000-000024000000}"/>
    <cellStyle name="Comma [0] 2 2 4 2" xfId="280" xr:uid="{09BFC246-2339-4B89-9EED-F38E0841659A}"/>
    <cellStyle name="Comma [0] 2 2 4 3" xfId="395" xr:uid="{2DA6C023-63F1-45FA-B2BB-01464352FCF0}"/>
    <cellStyle name="Comma [0] 2 2 5" xfId="142" xr:uid="{00000000-0005-0000-0000-000025000000}"/>
    <cellStyle name="Comma [0] 2 2 5 2" xfId="249" xr:uid="{0E500BFA-C849-483D-ABC3-8025FF0BB617}"/>
    <cellStyle name="Comma [0] 2 2 5 3" xfId="364" xr:uid="{B196CBAE-433C-4A31-B29E-49EDEED439BC}"/>
    <cellStyle name="Comma [0] 2 2 6" xfId="220" xr:uid="{ECD128BB-7222-4380-8604-CEB8A0769ED2}"/>
    <cellStyle name="Comma [0] 2 2 7" xfId="335" xr:uid="{28536B22-EC97-46F5-9857-0EA61B0198D5}"/>
    <cellStyle name="Comma [0] 2 3" xfId="103" xr:uid="{00000000-0005-0000-0000-000026000000}"/>
    <cellStyle name="Comma [0] 2 3 2" xfId="198" xr:uid="{00000000-0005-0000-0000-000027000000}"/>
    <cellStyle name="Comma [0] 2 3 2 2" xfId="300" xr:uid="{ED87595D-ECDA-4D5F-81DC-E2CD59867816}"/>
    <cellStyle name="Comma [0] 2 3 2 3" xfId="415" xr:uid="{6ABF7EBC-6470-4A56-B920-37F4F9114B72}"/>
    <cellStyle name="Comma [0] 2 3 3" xfId="151" xr:uid="{00000000-0005-0000-0000-000028000000}"/>
    <cellStyle name="Comma [0] 2 3 3 2" xfId="258" xr:uid="{7925824C-D3E1-470F-BC8E-A6790C61565E}"/>
    <cellStyle name="Comma [0] 2 3 3 3" xfId="373" xr:uid="{0DCDF5E6-2B75-4D6E-BF8C-953DD63E4C47}"/>
    <cellStyle name="Comma [0] 2 3 4" xfId="231" xr:uid="{EFB7DE92-37A6-4636-B5C0-D2C013FBE23E}"/>
    <cellStyle name="Comma [0] 2 3 5" xfId="346" xr:uid="{8580F0BE-7A5C-4036-9676-46235A71AE98}"/>
    <cellStyle name="Comma [0] 2 4" xfId="139" xr:uid="{00000000-0005-0000-0000-000029000000}"/>
    <cellStyle name="Comma [0] 2 5" xfId="173" xr:uid="{00000000-0005-0000-0000-00002A000000}"/>
    <cellStyle name="Comma [0] 2 5 2" xfId="279" xr:uid="{4DB4F7EE-34BC-4FC4-BDBC-B245E4E4549D}"/>
    <cellStyle name="Comma [0] 2 5 3" xfId="394" xr:uid="{E9579939-A894-4A46-AFF0-B59F2CB5AAA7}"/>
    <cellStyle name="Comma [0] 2 6" xfId="219" xr:uid="{917A1EE9-6939-4D6B-A745-C3AE2EEE79F7}"/>
    <cellStyle name="Comma [0] 2 7" xfId="334" xr:uid="{00E0F845-E647-4431-ADD4-16932056D2E5}"/>
    <cellStyle name="Comma 2" xfId="50" xr:uid="{00000000-0005-0000-0000-00002B000000}"/>
    <cellStyle name="Comma 2 2" xfId="55" xr:uid="{00000000-0005-0000-0000-00002C000000}"/>
    <cellStyle name="Comma 2 2 2" xfId="91" xr:uid="{00000000-0005-0000-0000-00002D000000}"/>
    <cellStyle name="Comma 2 2 2 2" xfId="109" xr:uid="{00000000-0005-0000-0000-00002E000000}"/>
    <cellStyle name="Comma 2 2 2 2 2" xfId="204" xr:uid="{00000000-0005-0000-0000-00002F000000}"/>
    <cellStyle name="Comma 2 2 2 2 2 2" xfId="306" xr:uid="{6E8A8A3D-F157-46C2-916D-24DBAAF01B84}"/>
    <cellStyle name="Comma 2 2 2 2 2 3" xfId="421" xr:uid="{EA29BA28-35B4-4FB3-BA89-CCD7E3A9804D}"/>
    <cellStyle name="Comma 2 2 2 2 3" xfId="157" xr:uid="{00000000-0005-0000-0000-000030000000}"/>
    <cellStyle name="Comma 2 2 2 2 3 2" xfId="264" xr:uid="{A3C5FAF5-2D05-46D6-AFCE-FE8F827E5962}"/>
    <cellStyle name="Comma 2 2 2 2 3 3" xfId="379" xr:uid="{B056AE6F-69F2-47B7-9E74-7B8E42D18C51}"/>
    <cellStyle name="Comma 2 2 2 2 4" xfId="237" xr:uid="{1F671366-614E-455C-8E17-1BFC3186D9B1}"/>
    <cellStyle name="Comma 2 2 2 2 5" xfId="352" xr:uid="{E41CC36E-055B-4C8B-80EE-F2E45CC9D435}"/>
    <cellStyle name="Comma 2 2 2 3" xfId="190" xr:uid="{00000000-0005-0000-0000-000031000000}"/>
    <cellStyle name="Comma 2 2 2 3 2" xfId="295" xr:uid="{0835710B-1A99-45BB-B9A3-68DE662F48C7}"/>
    <cellStyle name="Comma 2 2 2 3 3" xfId="410" xr:uid="{C16CEE22-673E-4A12-B83E-3F71919BBC80}"/>
    <cellStyle name="Comma 2 2 2 4" xfId="179" xr:uid="{00000000-0005-0000-0000-000032000000}"/>
    <cellStyle name="Comma 2 2 2 4 2" xfId="285" xr:uid="{381B7AEF-CEA2-4C2F-B700-17402A0F9697}"/>
    <cellStyle name="Comma 2 2 2 4 3" xfId="400" xr:uid="{56D8D8BE-85F4-49C2-BC45-4E8CE905DBDF}"/>
    <cellStyle name="Comma 2 2 2 5" xfId="146" xr:uid="{00000000-0005-0000-0000-000033000000}"/>
    <cellStyle name="Comma 2 2 2 5 2" xfId="253" xr:uid="{C732E66D-9B1E-44B4-8F8C-E2619BDD4099}"/>
    <cellStyle name="Comma 2 2 2 5 3" xfId="368" xr:uid="{9429184A-8945-4ACD-B65D-152C2F4808C3}"/>
    <cellStyle name="Comma 2 2 2 6" xfId="226" xr:uid="{790C724F-81EC-4743-AB1C-21C60608CC12}"/>
    <cellStyle name="Comma 2 2 2 7" xfId="341" xr:uid="{14744B06-9720-4FFF-B88F-AF48213DCB64}"/>
    <cellStyle name="Comma 2 2 3" xfId="107" xr:uid="{00000000-0005-0000-0000-000034000000}"/>
    <cellStyle name="Comma 2 2 3 2" xfId="202" xr:uid="{00000000-0005-0000-0000-000035000000}"/>
    <cellStyle name="Comma 2 2 3 2 2" xfId="304" xr:uid="{F8A2D356-2276-4CA2-93A7-627C08AE7B53}"/>
    <cellStyle name="Comma 2 2 3 2 3" xfId="419" xr:uid="{7AE574F0-FC6E-4AB0-8CC8-0EEF1C3776E2}"/>
    <cellStyle name="Comma 2 2 3 3" xfId="155" xr:uid="{00000000-0005-0000-0000-000036000000}"/>
    <cellStyle name="Comma 2 2 3 3 2" xfId="262" xr:uid="{EEF25294-3626-4291-919A-A90AC4FE8A3E}"/>
    <cellStyle name="Comma 2 2 3 3 3" xfId="377" xr:uid="{CCB4301E-54DC-4555-A3D7-1CFB3208CD6E}"/>
    <cellStyle name="Comma 2 2 3 4" xfId="235" xr:uid="{94928F37-0B7B-46F1-9F75-A620CE028794}"/>
    <cellStyle name="Comma 2 2 3 5" xfId="350" xr:uid="{56B25A35-2B7E-497D-93D9-ACF40721B90F}"/>
    <cellStyle name="Comma 2 2 4" xfId="135" xr:uid="{00000000-0005-0000-0000-000037000000}"/>
    <cellStyle name="Comma 2 2 5" xfId="177" xr:uid="{00000000-0005-0000-0000-000038000000}"/>
    <cellStyle name="Comma 2 2 5 2" xfId="283" xr:uid="{16E31B89-5A0C-4FF2-9A54-BAA345A95CE3}"/>
    <cellStyle name="Comma 2 2 5 3" xfId="398" xr:uid="{743D8D0E-C33D-4E25-A2EC-D7592480315A}"/>
    <cellStyle name="Comma 2 2 6" xfId="88" xr:uid="{00000000-0005-0000-0000-000039000000}"/>
    <cellStyle name="Comma 2 2 6 2" xfId="338" xr:uid="{8EE1949C-CAC0-4721-B401-304190A86A01}"/>
    <cellStyle name="Comma 2 2 7" xfId="223" xr:uid="{3DAFF674-6BE6-4772-90CC-CD8C02E8A18E}"/>
    <cellStyle name="Comma 2 2 7 2" xfId="330" xr:uid="{5D0C3626-74AE-4F20-BE8E-5D1B99410F71}"/>
    <cellStyle name="Comma 2 2 8" xfId="325" xr:uid="{C16E209B-7D87-44E7-ABB1-5876FE16CAB7}"/>
    <cellStyle name="Comma 2 3" xfId="105" xr:uid="{00000000-0005-0000-0000-00003A000000}"/>
    <cellStyle name="Comma 2 3 2" xfId="200" xr:uid="{00000000-0005-0000-0000-00003B000000}"/>
    <cellStyle name="Comma 2 3 2 2" xfId="302" xr:uid="{4AA95F65-297A-4935-8C2A-A805018B3938}"/>
    <cellStyle name="Comma 2 3 2 3" xfId="417" xr:uid="{A62DB245-E877-4229-B9C3-72DEA5A62EDB}"/>
    <cellStyle name="Comma 2 3 3" xfId="153" xr:uid="{00000000-0005-0000-0000-00003C000000}"/>
    <cellStyle name="Comma 2 3 3 2" xfId="260" xr:uid="{AB7B6F1B-84A4-426F-B603-9A80383FEE29}"/>
    <cellStyle name="Comma 2 3 3 3" xfId="375" xr:uid="{CFE36440-3E1E-4A8C-A7D1-C3E4B904E220}"/>
    <cellStyle name="Comma 2 3 4" xfId="233" xr:uid="{AF2F59B7-431E-40E9-89D3-37D13C72D58D}"/>
    <cellStyle name="Comma 2 3 5" xfId="348" xr:uid="{098FC14D-4995-4EB0-85B9-42045187A02C}"/>
    <cellStyle name="Comma 2 4" xfId="187" xr:uid="{00000000-0005-0000-0000-00003D000000}"/>
    <cellStyle name="Comma 2 4 2" xfId="292" xr:uid="{9331C7CA-F45C-467A-A3FA-6940B8C4EB27}"/>
    <cellStyle name="Comma 2 4 3" xfId="407" xr:uid="{24B8B4BE-8044-4354-BBC4-A55A306C628D}"/>
    <cellStyle name="Comma 2 5" xfId="175" xr:uid="{00000000-0005-0000-0000-00003E000000}"/>
    <cellStyle name="Comma 2 5 2" xfId="281" xr:uid="{969A4956-9778-4630-ADB2-454BEE43BF5D}"/>
    <cellStyle name="Comma 2 5 3" xfId="396" xr:uid="{41A6D399-A91D-4875-A59D-9DB45BB5F2BD}"/>
    <cellStyle name="Comma 2 6" xfId="143" xr:uid="{00000000-0005-0000-0000-00003F000000}"/>
    <cellStyle name="Comma 2 6 2" xfId="250" xr:uid="{862F28BD-7468-44D4-92B2-74A29FF719F5}"/>
    <cellStyle name="Comma 2 6 3" xfId="365" xr:uid="{EB4C5A4B-5607-4771-837B-596B278EAAA2}"/>
    <cellStyle name="Comma 2 7" xfId="74" xr:uid="{00000000-0005-0000-0000-000040000000}"/>
    <cellStyle name="Comma 2 7 2" xfId="221" xr:uid="{DBD63FDB-4388-4CD5-AD87-AD7F1277B2F8}"/>
    <cellStyle name="Comma 2 7 3" xfId="336" xr:uid="{11B336A2-A2C9-438D-BE75-4EE6685B97AB}"/>
    <cellStyle name="Comma 3" xfId="84" xr:uid="{00000000-0005-0000-0000-000041000000}"/>
    <cellStyle name="Comma 3 2" xfId="124" xr:uid="{00000000-0005-0000-0000-000042000000}"/>
    <cellStyle name="Comma 4" xfId="85" xr:uid="{00000000-0005-0000-0000-000043000000}"/>
    <cellStyle name="Comma 4 2" xfId="125" xr:uid="{00000000-0005-0000-0000-000044000000}"/>
    <cellStyle name="Comma 5" xfId="72" xr:uid="{00000000-0005-0000-0000-000045000000}"/>
    <cellStyle name="Comma 5 2" xfId="122" xr:uid="{00000000-0005-0000-0000-000046000000}"/>
    <cellStyle name="Comma 6" xfId="81" xr:uid="{00000000-0005-0000-0000-000047000000}"/>
    <cellStyle name="Comma 6 2" xfId="123" xr:uid="{00000000-0005-0000-0000-000048000000}"/>
    <cellStyle name="Comma 7" xfId="86" xr:uid="{00000000-0005-0000-0000-000049000000}"/>
    <cellStyle name="Comma 7 2" xfId="126" xr:uid="{00000000-0005-0000-0000-00004A000000}"/>
    <cellStyle name="Comma 8" xfId="87" xr:uid="{00000000-0005-0000-0000-00004B000000}"/>
    <cellStyle name="Comma 8 2" xfId="127" xr:uid="{00000000-0005-0000-0000-00004C000000}"/>
    <cellStyle name="Currency_HOJA DE TRABAJO" xfId="216" xr:uid="{35DFFA6B-2AA2-44A5-819A-302AC6126265}"/>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59" builtinId="8"/>
    <cellStyle name="Incorrecto" xfId="7" builtinId="27" customBuiltin="1"/>
    <cellStyle name="Millares" xfId="1" builtinId="3"/>
    <cellStyle name="Millares [0]" xfId="51" builtinId="6"/>
    <cellStyle name="Millares [0] 10" xfId="89" xr:uid="{00000000-0005-0000-0000-000056000000}"/>
    <cellStyle name="Millares [0] 10 2" xfId="224" xr:uid="{D26917C6-9E9F-487B-B43C-671930108E7D}"/>
    <cellStyle name="Millares [0] 10 3" xfId="339" xr:uid="{3D2BC909-5254-432C-8675-553641DEA028}"/>
    <cellStyle name="Millares [0] 11" xfId="60" xr:uid="{00000000-0005-0000-0000-000057000000}"/>
    <cellStyle name="Millares [0] 11 2" xfId="332" xr:uid="{0129B415-3872-444C-A751-D15CE906A5A8}"/>
    <cellStyle name="Millares [0] 12" xfId="217" xr:uid="{99344394-E4E7-4DB0-9F6A-C6C0FE62949D}"/>
    <cellStyle name="Millares [0] 12 2" xfId="327" xr:uid="{48E2569E-9509-4597-A45D-237E8EEF7D33}"/>
    <cellStyle name="Millares [0] 13" xfId="323" xr:uid="{3737C0BB-EC16-4E39-B6C3-A89F88ED1D6D}"/>
    <cellStyle name="Millares [0] 2" xfId="45" xr:uid="{00000000-0005-0000-0000-000058000000}"/>
    <cellStyle name="Millares [0] 2 2" xfId="54" xr:uid="{00000000-0005-0000-0000-000059000000}"/>
    <cellStyle name="Millares [0] 2 2 2" xfId="112" xr:uid="{00000000-0005-0000-0000-00005A000000}"/>
    <cellStyle name="Millares [0] 2 2 2 2" xfId="207" xr:uid="{00000000-0005-0000-0000-00005B000000}"/>
    <cellStyle name="Millares [0] 2 2 2 2 2" xfId="309" xr:uid="{BAA4827E-8E00-4153-A088-A691BF2DE3C0}"/>
    <cellStyle name="Millares [0] 2 2 2 2 3" xfId="424" xr:uid="{CE5F2475-F477-4482-8EE8-B0894B370694}"/>
    <cellStyle name="Millares [0] 2 2 2 3" xfId="160" xr:uid="{00000000-0005-0000-0000-00005C000000}"/>
    <cellStyle name="Millares [0] 2 2 2 3 2" xfId="267" xr:uid="{89CAC1EB-003D-4F65-ADB6-7F917F6C634C}"/>
    <cellStyle name="Millares [0] 2 2 2 3 3" xfId="382" xr:uid="{7544E1BA-1491-4EC8-81AF-B55CC9926858}"/>
    <cellStyle name="Millares [0] 2 2 2 4" xfId="240" xr:uid="{1BE74BEE-5B2A-4399-8DFE-AA22C78F9040}"/>
    <cellStyle name="Millares [0] 2 2 2 5" xfId="355" xr:uid="{17990C75-CF77-4307-AC29-0A3100EEE738}"/>
    <cellStyle name="Millares [0] 2 2 3" xfId="195" xr:uid="{00000000-0005-0000-0000-00005D000000}"/>
    <cellStyle name="Millares [0] 2 2 3 2" xfId="298" xr:uid="{3243552F-421E-4891-B15E-F1371332458A}"/>
    <cellStyle name="Millares [0] 2 2 3 3" xfId="413" xr:uid="{64B467B3-920F-41EA-B91F-63ACABB47E44}"/>
    <cellStyle name="Millares [0] 2 2 4" xfId="149" xr:uid="{00000000-0005-0000-0000-00005E000000}"/>
    <cellStyle name="Millares [0] 2 2 4 2" xfId="256" xr:uid="{72256022-002E-437C-879F-133CF81BA4B4}"/>
    <cellStyle name="Millares [0] 2 2 4 3" xfId="371" xr:uid="{90424F21-8145-43AF-805B-21624B2EF3DB}"/>
    <cellStyle name="Millares [0] 2 2 5" xfId="101" xr:uid="{00000000-0005-0000-0000-00005F000000}"/>
    <cellStyle name="Millares [0] 2 2 5 2" xfId="344" xr:uid="{3C3CD2D9-AC42-4B55-861D-783FFEDDDBAD}"/>
    <cellStyle name="Millares [0] 2 2 6" xfId="229" xr:uid="{5A2EF6ED-0B1B-462E-88ED-47D0683229CB}"/>
    <cellStyle name="Millares [0] 2 2 6 2" xfId="329" xr:uid="{2C6CE0AD-5CD3-478C-B25F-75192C6D8ED9}"/>
    <cellStyle name="Millares [0] 2 2 7" xfId="324" xr:uid="{B1B03993-9DB7-4BB3-B869-594511A551B4}"/>
    <cellStyle name="Millares [0] 2 3" xfId="136" xr:uid="{00000000-0005-0000-0000-000060000000}"/>
    <cellStyle name="Millares [0] 2 4" xfId="169" xr:uid="{00000000-0005-0000-0000-000061000000}"/>
    <cellStyle name="Millares [0] 2 4 2" xfId="276" xr:uid="{ABF5FD1D-0102-46D1-A8E9-903ECEB1FABD}"/>
    <cellStyle name="Millares [0] 2 4 3" xfId="391" xr:uid="{F0A03F2D-D6B5-4F7B-884B-F73E8017DE92}"/>
    <cellStyle name="Millares [0] 2 5" xfId="90" xr:uid="{00000000-0005-0000-0000-000062000000}"/>
    <cellStyle name="Millares [0] 2 5 2" xfId="225" xr:uid="{DC6D671B-811A-4B6A-B998-52890DD3D46E}"/>
    <cellStyle name="Millares [0] 2 5 3" xfId="340" xr:uid="{80969BC9-2539-4C80-B920-A5F2691398C0}"/>
    <cellStyle name="Millares [0] 3" xfId="56" xr:uid="{00000000-0005-0000-0000-000063000000}"/>
    <cellStyle name="Millares [0] 3 2" xfId="111" xr:uid="{00000000-0005-0000-0000-000064000000}"/>
    <cellStyle name="Millares [0] 3 2 2" xfId="206" xr:uid="{00000000-0005-0000-0000-000065000000}"/>
    <cellStyle name="Millares [0] 3 2 2 2" xfId="308" xr:uid="{92113C0B-4D84-4E4B-9F7D-6EA914308309}"/>
    <cellStyle name="Millares [0] 3 2 2 3" xfId="423" xr:uid="{609EA69E-FB57-4631-A14A-FCA7A6FC82D1}"/>
    <cellStyle name="Millares [0] 3 2 3" xfId="159" xr:uid="{00000000-0005-0000-0000-000066000000}"/>
    <cellStyle name="Millares [0] 3 2 3 2" xfId="266" xr:uid="{7C3D65A8-74EC-48A0-B097-29CAF2830D16}"/>
    <cellStyle name="Millares [0] 3 2 3 3" xfId="381" xr:uid="{970855FF-C39C-46D9-817B-C44C3D8DB689}"/>
    <cellStyle name="Millares [0] 3 2 4" xfId="239" xr:uid="{1D198660-229B-40CA-AD12-C060DD8C9484}"/>
    <cellStyle name="Millares [0] 3 2 5" xfId="354" xr:uid="{B99929C7-7B1E-4CE8-AF9C-49D1D813E6DE}"/>
    <cellStyle name="Millares [0] 3 3" xfId="194" xr:uid="{00000000-0005-0000-0000-000067000000}"/>
    <cellStyle name="Millares [0] 3 3 2" xfId="297" xr:uid="{E45D31E0-03D9-493A-88AF-0187002C16DA}"/>
    <cellStyle name="Millares [0] 3 3 3" xfId="412" xr:uid="{2B572FFC-A319-45F6-A7B6-7E407F793FFA}"/>
    <cellStyle name="Millares [0] 3 4" xfId="178" xr:uid="{00000000-0005-0000-0000-000068000000}"/>
    <cellStyle name="Millares [0] 3 4 2" xfId="284" xr:uid="{F763AF13-1DCA-4B23-AF9E-222979589A99}"/>
    <cellStyle name="Millares [0] 3 4 3" xfId="399" xr:uid="{C384C982-F583-43B8-B170-1A0D419572DC}"/>
    <cellStyle name="Millares [0] 3 5" xfId="148" xr:uid="{00000000-0005-0000-0000-000069000000}"/>
    <cellStyle name="Millares [0] 3 5 2" xfId="255" xr:uid="{621B4A90-BD23-4898-906F-AC5C5545EF4E}"/>
    <cellStyle name="Millares [0] 3 5 3" xfId="370" xr:uid="{4DE731D4-00B0-4773-AB2A-6AEB1F2377A9}"/>
    <cellStyle name="Millares [0] 3 6" xfId="99" xr:uid="{00000000-0005-0000-0000-00006A000000}"/>
    <cellStyle name="Millares [0] 3 6 2" xfId="228" xr:uid="{84BAAFB0-2368-456B-8C29-DF1782874EC0}"/>
    <cellStyle name="Millares [0] 3 6 3" xfId="343" xr:uid="{1AC9D371-81E0-48A5-8175-D3AD9C027491}"/>
    <cellStyle name="Millares [0] 3 7" xfId="63" xr:uid="{00000000-0005-0000-0000-00006B000000}"/>
    <cellStyle name="Millares [0] 3 8" xfId="331" xr:uid="{BE9C8CAC-F502-447D-8DE4-1523B4137B8B}"/>
    <cellStyle name="Millares [0] 3 9" xfId="326" xr:uid="{95F7F5D8-1920-4D24-8994-AD7C787DC8E9}"/>
    <cellStyle name="Millares [0] 4" xfId="108" xr:uid="{00000000-0005-0000-0000-00006C000000}"/>
    <cellStyle name="Millares [0] 4 2" xfId="203" xr:uid="{00000000-0005-0000-0000-00006D000000}"/>
    <cellStyle name="Millares [0] 4 2 2" xfId="305" xr:uid="{F3BB06CE-A283-49C5-B211-EDAE32D9703A}"/>
    <cellStyle name="Millares [0] 4 2 3" xfId="420" xr:uid="{65783655-C944-475C-9D00-9FB6D8C260A7}"/>
    <cellStyle name="Millares [0] 4 3" xfId="182" xr:uid="{00000000-0005-0000-0000-00006E000000}"/>
    <cellStyle name="Millares [0] 4 3 2" xfId="288" xr:uid="{881E4D3E-2260-476E-ADE0-A469D533E62D}"/>
    <cellStyle name="Millares [0] 4 3 3" xfId="403" xr:uid="{5B655C71-EECA-4B58-B8C8-41C2A26EB72C}"/>
    <cellStyle name="Millares [0] 4 4" xfId="156" xr:uid="{00000000-0005-0000-0000-00006F000000}"/>
    <cellStyle name="Millares [0] 4 4 2" xfId="263" xr:uid="{9D4EF0BE-589E-4CA2-9F78-D021BD1E2C05}"/>
    <cellStyle name="Millares [0] 4 4 3" xfId="378" xr:uid="{F61F6F95-C13B-4650-9DB2-37471E718B29}"/>
    <cellStyle name="Millares [0] 4 5" xfId="236" xr:uid="{290E8CDC-207D-42BB-9D4D-AEA96795A77B}"/>
    <cellStyle name="Millares [0] 4 6" xfId="351" xr:uid="{07A042C3-5134-49E1-B34E-4ACD755E7176}"/>
    <cellStyle name="Millares [0] 5" xfId="118" xr:uid="{00000000-0005-0000-0000-000070000000}"/>
    <cellStyle name="Millares [0] 5 2" xfId="208" xr:uid="{00000000-0005-0000-0000-000071000000}"/>
    <cellStyle name="Millares [0] 5 2 2" xfId="310" xr:uid="{0B4DC058-B150-4B56-90B1-4966E14FA256}"/>
    <cellStyle name="Millares [0] 5 2 3" xfId="425" xr:uid="{17E0597B-CF45-4729-BB8A-AFCEBEE1AE00}"/>
    <cellStyle name="Millares [0] 5 3" xfId="170" xr:uid="{00000000-0005-0000-0000-000072000000}"/>
    <cellStyle name="Millares [0] 5 3 2" xfId="277" xr:uid="{8E80F9FB-88FD-449A-B819-3DDB028E0587}"/>
    <cellStyle name="Millares [0] 5 3 3" xfId="392" xr:uid="{36D23474-EC72-437F-BE3C-22F2442A59CC}"/>
    <cellStyle name="Millares [0] 5 4" xfId="162" xr:uid="{00000000-0005-0000-0000-000073000000}"/>
    <cellStyle name="Millares [0] 5 4 2" xfId="269" xr:uid="{79D71F3D-B5EF-413C-B4FD-7A19A3A6F0A6}"/>
    <cellStyle name="Millares [0] 5 4 3" xfId="384" xr:uid="{858DD8CF-393D-43B3-A718-0C734F0C0278}"/>
    <cellStyle name="Millares [0] 5 5" xfId="241" xr:uid="{1F31BEE9-2713-45CD-AA35-B3A0EA72585C}"/>
    <cellStyle name="Millares [0] 5 6" xfId="356" xr:uid="{6A441C59-15D7-4FE7-AFDB-039BE1281877}"/>
    <cellStyle name="Millares [0] 6" xfId="131" xr:uid="{00000000-0005-0000-0000-000074000000}"/>
    <cellStyle name="Millares [0] 6 2" xfId="213" xr:uid="{00000000-0005-0000-0000-000075000000}"/>
    <cellStyle name="Millares [0] 6 2 2" xfId="315" xr:uid="{090297E3-7FEE-4B23-9BCB-B3DE2DDF20D2}"/>
    <cellStyle name="Millares [0] 6 2 3" xfId="430" xr:uid="{2AF23EDD-A943-48CA-A37C-2C797D8A670A}"/>
    <cellStyle name="Millares [0] 6 3" xfId="183" xr:uid="{00000000-0005-0000-0000-000076000000}"/>
    <cellStyle name="Millares [0] 6 3 2" xfId="289" xr:uid="{04ECDC5D-973C-4C21-A1BA-3D4ED9D8C501}"/>
    <cellStyle name="Millares [0] 6 3 3" xfId="404" xr:uid="{CFB27B86-F99E-4AD2-BAD6-B411F0251028}"/>
    <cellStyle name="Millares [0] 6 4" xfId="167" xr:uid="{00000000-0005-0000-0000-000077000000}"/>
    <cellStyle name="Millares [0] 6 4 2" xfId="274" xr:uid="{AB008AA4-B55A-42E8-998A-57C88D1FB186}"/>
    <cellStyle name="Millares [0] 6 4 3" xfId="389" xr:uid="{1281C458-B56F-4076-8270-C93A684264AE}"/>
    <cellStyle name="Millares [0] 6 5" xfId="246" xr:uid="{52EE4DD8-85AD-453B-872B-EDDC1B78A872}"/>
    <cellStyle name="Millares [0] 6 6" xfId="361" xr:uid="{1C1CC2D8-5E70-4237-A7B6-0135A80A332A}"/>
    <cellStyle name="Millares [0] 7" xfId="117" xr:uid="{00000000-0005-0000-0000-000078000000}"/>
    <cellStyle name="Millares [0] 8" xfId="189" xr:uid="{00000000-0005-0000-0000-000079000000}"/>
    <cellStyle name="Millares [0] 8 2" xfId="294" xr:uid="{B5036CDC-6C17-44A0-8B65-075010CF6C22}"/>
    <cellStyle name="Millares [0] 8 3" xfId="409" xr:uid="{569B4242-4C25-4A04-BE0B-65B2A724E2A8}"/>
    <cellStyle name="Millares [0] 9" xfId="145" xr:uid="{00000000-0005-0000-0000-00007A000000}"/>
    <cellStyle name="Millares [0] 9 2" xfId="252" xr:uid="{5377506E-34B3-4EFC-8FA9-CC6C146EABA7}"/>
    <cellStyle name="Millares [0] 9 3" xfId="367" xr:uid="{F8DC4765-BB81-4974-A93E-93AF7B721513}"/>
    <cellStyle name="Millares 10" xfId="114" xr:uid="{00000000-0005-0000-0000-00007B000000}"/>
    <cellStyle name="Millares 10 2" xfId="134" xr:uid="{00000000-0005-0000-0000-00007C000000}"/>
    <cellStyle name="Millares 11" xfId="140" xr:uid="{00000000-0005-0000-0000-00007D000000}"/>
    <cellStyle name="Millares 11 2" xfId="214" xr:uid="{00000000-0005-0000-0000-00007E000000}"/>
    <cellStyle name="Millares 11 2 2" xfId="316" xr:uid="{4F38B849-0E5F-409A-BBAB-7820CA440260}"/>
    <cellStyle name="Millares 11 2 3" xfId="431" xr:uid="{22D3E3EB-E4EB-4D2B-AE4E-E8E7499650A6}"/>
    <cellStyle name="Millares 11 3" xfId="168" xr:uid="{00000000-0005-0000-0000-00007F000000}"/>
    <cellStyle name="Millares 11 3 2" xfId="275" xr:uid="{F725AF24-7E5E-45AB-ADBF-07D11C5FF8C5}"/>
    <cellStyle name="Millares 11 3 3" xfId="390" xr:uid="{B297EE80-F8E5-4EC0-9B5B-72683EEF55C5}"/>
    <cellStyle name="Millares 11 4" xfId="247" xr:uid="{B15448DF-1713-4408-885E-D0AA43FEE305}"/>
    <cellStyle name="Millares 11 5" xfId="362" xr:uid="{47E901AE-800B-431F-8CA7-92CD67CAA19F}"/>
    <cellStyle name="Millares 12" xfId="115" xr:uid="{00000000-0005-0000-0000-000080000000}"/>
    <cellStyle name="Millares 13" xfId="185" xr:uid="{00000000-0005-0000-0000-000081000000}"/>
    <cellStyle name="Millares 13 2" xfId="290" xr:uid="{18D9E2C7-3F5D-4181-B2A5-E6D54720CB85}"/>
    <cellStyle name="Millares 13 3" xfId="405" xr:uid="{8429D286-551F-44E2-80A6-BDD46A884D95}"/>
    <cellStyle name="Millares 14" xfId="184" xr:uid="{00000000-0005-0000-0000-000082000000}"/>
    <cellStyle name="Millares 15" xfId="171" xr:uid="{00000000-0005-0000-0000-000083000000}"/>
    <cellStyle name="Millares 16" xfId="141" xr:uid="{00000000-0005-0000-0000-000084000000}"/>
    <cellStyle name="Millares 16 2" xfId="248" xr:uid="{15314830-31D1-467E-86E5-DDBA0EA20003}"/>
    <cellStyle name="Millares 16 3" xfId="363" xr:uid="{D67A966D-8A29-463A-9CF2-1D90B6E7F28D}"/>
    <cellStyle name="Millares 17" xfId="161" xr:uid="{00000000-0005-0000-0000-000085000000}"/>
    <cellStyle name="Millares 17 2" xfId="268" xr:uid="{6F072DDD-93CD-4C61-A6A6-A7090DA12463}"/>
    <cellStyle name="Millares 17 3" xfId="383" xr:uid="{4711A9A8-8EE6-4F48-88B4-223AA5009166}"/>
    <cellStyle name="Millares 18" xfId="70" xr:uid="{00000000-0005-0000-0000-000086000000}"/>
    <cellStyle name="Millares 18 2" xfId="218" xr:uid="{446282E4-7708-487D-93EF-593C6016615C}"/>
    <cellStyle name="Millares 18 3" xfId="333" xr:uid="{35910822-FA7E-4626-AC80-8C59E6C22B57}"/>
    <cellStyle name="Millares 19" xfId="317" xr:uid="{588D0287-2E30-401E-948F-FA4E54DAC134}"/>
    <cellStyle name="Millares 19 2" xfId="96" xr:uid="{00000000-0005-0000-0000-000087000000}"/>
    <cellStyle name="Millares 19 2 2" xfId="110" xr:uid="{00000000-0005-0000-0000-000088000000}"/>
    <cellStyle name="Millares 19 2 2 2" xfId="205" xr:uid="{00000000-0005-0000-0000-000089000000}"/>
    <cellStyle name="Millares 19 2 2 2 2" xfId="307" xr:uid="{3464422F-87C3-438F-A963-7E7B009B8337}"/>
    <cellStyle name="Millares 19 2 2 2 3" xfId="422" xr:uid="{5F1B5A77-B06E-45C9-A243-A424826E153F}"/>
    <cellStyle name="Millares 19 2 2 3" xfId="158" xr:uid="{00000000-0005-0000-0000-00008A000000}"/>
    <cellStyle name="Millares 19 2 2 3 2" xfId="265" xr:uid="{D7DFCB55-A299-43BC-9FBD-8D2BB8210CD2}"/>
    <cellStyle name="Millares 19 2 2 3 3" xfId="380" xr:uid="{1D557229-A1A1-4A94-88E5-3B6B40A2A535}"/>
    <cellStyle name="Millares 19 2 2 4" xfId="238" xr:uid="{163EC14B-2B56-4A0F-B53D-13D47BEA2F31}"/>
    <cellStyle name="Millares 19 2 2 5" xfId="353" xr:uid="{5A72474A-B0AD-43C6-A9D9-8DE9C06F1244}"/>
    <cellStyle name="Millares 19 2 3" xfId="193" xr:uid="{00000000-0005-0000-0000-00008B000000}"/>
    <cellStyle name="Millares 19 2 3 2" xfId="296" xr:uid="{37A4362C-7C32-47F1-845D-09EBF48418CC}"/>
    <cellStyle name="Millares 19 2 3 3" xfId="411" xr:uid="{663A1CA7-DCC5-4B74-9547-FB8CA4EEED0D}"/>
    <cellStyle name="Millares 19 2 4" xfId="147" xr:uid="{00000000-0005-0000-0000-00008C000000}"/>
    <cellStyle name="Millares 19 2 4 2" xfId="254" xr:uid="{648FDB2E-97C5-42BF-BFB9-6A62A37547AF}"/>
    <cellStyle name="Millares 19 2 4 3" xfId="369" xr:uid="{15D61605-464C-491E-AC81-4E20A4824C80}"/>
    <cellStyle name="Millares 19 2 5" xfId="227" xr:uid="{E892BF56-2B2F-46E5-8B1E-B0F2002F33CB}"/>
    <cellStyle name="Millares 19 2 6" xfId="342" xr:uid="{E0ED7AA7-6FC7-40D0-9515-85144AA1029C}"/>
    <cellStyle name="Millares 2" xfId="52" xr:uid="{00000000-0005-0000-0000-00008D000000}"/>
    <cellStyle name="Millares 2 2" xfId="76" xr:uid="{00000000-0005-0000-0000-00008E000000}"/>
    <cellStyle name="Millares 2 2 2" xfId="106" xr:uid="{00000000-0005-0000-0000-00008F000000}"/>
    <cellStyle name="Millares 2 2 2 2" xfId="201" xr:uid="{00000000-0005-0000-0000-000090000000}"/>
    <cellStyle name="Millares 2 2 2 2 2" xfId="303" xr:uid="{F382E3AB-51B4-4A7D-99EC-5E7BDE403BF9}"/>
    <cellStyle name="Millares 2 2 2 2 3" xfId="418" xr:uid="{3A4AFA87-1EB5-47E6-B5BB-5E75659A47B1}"/>
    <cellStyle name="Millares 2 2 2 3" xfId="154" xr:uid="{00000000-0005-0000-0000-000091000000}"/>
    <cellStyle name="Millares 2 2 2 3 2" xfId="261" xr:uid="{BF6FE3C6-9F3B-4BD9-AB01-E72A029BFCE3}"/>
    <cellStyle name="Millares 2 2 2 3 3" xfId="376" xr:uid="{D87E3C1A-4A86-4AFA-8F80-31F948349998}"/>
    <cellStyle name="Millares 2 2 2 4" xfId="234" xr:uid="{72BAADC7-F76E-4C34-BC11-3CA83BCE95B1}"/>
    <cellStyle name="Millares 2 2 2 5" xfId="349" xr:uid="{80F5BB9B-2053-4B90-8CBE-C48FDF566D58}"/>
    <cellStyle name="Millares 2 2 3" xfId="188" xr:uid="{00000000-0005-0000-0000-000092000000}"/>
    <cellStyle name="Millares 2 2 3 2" xfId="293" xr:uid="{5D9FC505-53DF-44C3-998D-B843CD3F77D8}"/>
    <cellStyle name="Millares 2 2 3 3" xfId="408" xr:uid="{9B2099D0-D4E1-471C-80F0-C1745FBDCCDF}"/>
    <cellStyle name="Millares 2 2 4" xfId="176" xr:uid="{00000000-0005-0000-0000-000093000000}"/>
    <cellStyle name="Millares 2 2 4 2" xfId="282" xr:uid="{EF4548F4-02DA-44E6-8036-0FC0B83048AD}"/>
    <cellStyle name="Millares 2 2 4 3" xfId="397" xr:uid="{9D518F46-12C1-41D8-8F65-55BD73C3479E}"/>
    <cellStyle name="Millares 2 2 5" xfId="144" xr:uid="{00000000-0005-0000-0000-000094000000}"/>
    <cellStyle name="Millares 2 2 5 2" xfId="251" xr:uid="{B836873C-43C2-4559-82C8-17A741E3B6FB}"/>
    <cellStyle name="Millares 2 2 5 3" xfId="366" xr:uid="{1443B45F-D3E1-4438-9568-E3DF615E8D24}"/>
    <cellStyle name="Millares 2 2 6" xfId="222" xr:uid="{A7B0CB49-B2EB-447D-BB3C-671D002634A1}"/>
    <cellStyle name="Millares 2 2 7" xfId="337" xr:uid="{89E2D874-5603-457E-8D4D-1EDEC8D7E2FA}"/>
    <cellStyle name="Millares 2 3" xfId="95" xr:uid="{00000000-0005-0000-0000-000095000000}"/>
    <cellStyle name="Millares 2 4" xfId="100" xr:uid="{00000000-0005-0000-0000-000096000000}"/>
    <cellStyle name="Millares 2 4 2" xfId="116" xr:uid="{00000000-0005-0000-0000-000097000000}"/>
    <cellStyle name="Millares 2 5" xfId="75" xr:uid="{00000000-0005-0000-0000-000098000000}"/>
    <cellStyle name="Millares 2 6" xfId="61" xr:uid="{00000000-0005-0000-0000-000099000000}"/>
    <cellStyle name="Millares 20" xfId="319" xr:uid="{2EAC8086-A52E-4E07-B9A6-8505D2953035}"/>
    <cellStyle name="Millares 21" xfId="321" xr:uid="{B0950C5D-A6C9-4FD1-AB5B-4BFD70F57DFA}"/>
    <cellStyle name="Millares 3" xfId="65" xr:uid="{00000000-0005-0000-0000-00009A000000}"/>
    <cellStyle name="Millares 3 2" xfId="77" xr:uid="{00000000-0005-0000-0000-00009B000000}"/>
    <cellStyle name="Millares 4" xfId="64" xr:uid="{00000000-0005-0000-0000-00009C000000}"/>
    <cellStyle name="Millares 4 2" xfId="133" xr:uid="{00000000-0005-0000-0000-00009D000000}"/>
    <cellStyle name="Millares 4 3" xfId="121" xr:uid="{00000000-0005-0000-0000-00009E000000}"/>
    <cellStyle name="Millares 4 3 2" xfId="210" xr:uid="{00000000-0005-0000-0000-00009F000000}"/>
    <cellStyle name="Millares 4 3 2 2" xfId="312" xr:uid="{16877C51-6622-4719-9528-31D256BDE17F}"/>
    <cellStyle name="Millares 4 3 2 3" xfId="427" xr:uid="{101DF01C-4C38-4C62-AC37-934D666C58FD}"/>
    <cellStyle name="Millares 4 3 3" xfId="164" xr:uid="{00000000-0005-0000-0000-0000A0000000}"/>
    <cellStyle name="Millares 4 3 3 2" xfId="271" xr:uid="{F8D317CD-4650-46A6-972F-53C9027E8AE1}"/>
    <cellStyle name="Millares 4 3 3 3" xfId="386" xr:uid="{A52DB51F-E62D-4921-89BC-60A50E7FDBBD}"/>
    <cellStyle name="Millares 4 3 4" xfId="243" xr:uid="{98C14EFB-84AF-4C9D-BBEC-E50691005703}"/>
    <cellStyle name="Millares 4 3 5" xfId="358" xr:uid="{264C261A-A61F-462A-BDE4-0DB8CEE7A203}"/>
    <cellStyle name="Millares 4 4" xfId="192" xr:uid="{00000000-0005-0000-0000-0000A1000000}"/>
    <cellStyle name="Millares 4 5" xfId="172" xr:uid="{00000000-0005-0000-0000-0000A2000000}"/>
    <cellStyle name="Millares 4 5 2" xfId="278" xr:uid="{B2D657AB-6D27-4C38-AE66-75230FD8AAF8}"/>
    <cellStyle name="Millares 4 5 3" xfId="393" xr:uid="{0E8E6CC5-91ED-49BA-800E-D09B5A59E485}"/>
    <cellStyle name="Millares 5" xfId="67" xr:uid="{00000000-0005-0000-0000-0000A3000000}"/>
    <cellStyle name="Millares 5 2" xfId="137" xr:uid="{00000000-0005-0000-0000-0000A4000000}"/>
    <cellStyle name="Millares 5 3" xfId="129" xr:uid="{00000000-0005-0000-0000-0000A5000000}"/>
    <cellStyle name="Millares 5 3 2" xfId="211" xr:uid="{00000000-0005-0000-0000-0000A6000000}"/>
    <cellStyle name="Millares 5 3 2 2" xfId="313" xr:uid="{4B6B9331-7887-442E-952F-45B10A13037E}"/>
    <cellStyle name="Millares 5 3 2 3" xfId="428" xr:uid="{BB8D4AFB-A901-4F50-9E3A-4FEBCB425F58}"/>
    <cellStyle name="Millares 5 3 3" xfId="165" xr:uid="{00000000-0005-0000-0000-0000A7000000}"/>
    <cellStyle name="Millares 5 3 3 2" xfId="272" xr:uid="{10AFC5D7-FECD-441F-B830-661980E926A8}"/>
    <cellStyle name="Millares 5 3 3 3" xfId="387" xr:uid="{7EBAAB25-B583-4EC4-8969-273B9F55DD5D}"/>
    <cellStyle name="Millares 5 3 4" xfId="244" xr:uid="{FE68CEBC-1119-47E9-9CB5-F6BFC970DC83}"/>
    <cellStyle name="Millares 5 3 5" xfId="359" xr:uid="{AC36AB37-3B53-42CA-B5FA-884C5C822E49}"/>
    <cellStyle name="Millares 5 4" xfId="191" xr:uid="{00000000-0005-0000-0000-0000A8000000}"/>
    <cellStyle name="Millares 5 5" xfId="180" xr:uid="{00000000-0005-0000-0000-0000A9000000}"/>
    <cellStyle name="Millares 5 5 2" xfId="286" xr:uid="{E17EA94A-D7CE-4718-82B5-C2DCF9229307}"/>
    <cellStyle name="Millares 5 5 3" xfId="401" xr:uid="{81ED7BFE-B76C-425A-8702-9E608F9E7F6D}"/>
    <cellStyle name="Millares 6" xfId="68" xr:uid="{00000000-0005-0000-0000-0000AA000000}"/>
    <cellStyle name="Millares 6 2" xfId="120" xr:uid="{00000000-0005-0000-0000-0000AB000000}"/>
    <cellStyle name="Millares 6 3" xfId="130" xr:uid="{00000000-0005-0000-0000-0000AC000000}"/>
    <cellStyle name="Millares 6 3 2" xfId="212" xr:uid="{00000000-0005-0000-0000-0000AD000000}"/>
    <cellStyle name="Millares 6 3 2 2" xfId="314" xr:uid="{BB46958F-4100-4B25-8B33-A8C8636CF657}"/>
    <cellStyle name="Millares 6 3 2 3" xfId="429" xr:uid="{D310A934-6C49-48A8-BE81-2B7E1D3B514D}"/>
    <cellStyle name="Millares 6 3 3" xfId="166" xr:uid="{00000000-0005-0000-0000-0000AE000000}"/>
    <cellStyle name="Millares 6 3 3 2" xfId="273" xr:uid="{EBC0F28F-0ED4-4F06-887F-15215519E3A4}"/>
    <cellStyle name="Millares 6 3 3 3" xfId="388" xr:uid="{F30D2E39-221A-4085-A66A-EFD4A294CCBB}"/>
    <cellStyle name="Millares 6 3 4" xfId="245" xr:uid="{50F69E58-F614-4357-AA89-9CB24F10423D}"/>
    <cellStyle name="Millares 6 3 5" xfId="360" xr:uid="{CA7614EE-03BE-4287-BDEB-C1C6FBAE692B}"/>
    <cellStyle name="Millares 6 4" xfId="196" xr:uid="{00000000-0005-0000-0000-0000AF000000}"/>
    <cellStyle name="Millares 6 5" xfId="181" xr:uid="{00000000-0005-0000-0000-0000B0000000}"/>
    <cellStyle name="Millares 6 5 2" xfId="287" xr:uid="{704E4021-3E62-4250-9540-45B2B2420E2C}"/>
    <cellStyle name="Millares 6 5 3" xfId="402" xr:uid="{C5A8B396-10CA-4514-8B9F-37FA91D6F578}"/>
    <cellStyle name="Millares 7" xfId="66" xr:uid="{00000000-0005-0000-0000-0000B1000000}"/>
    <cellStyle name="Millares 7 2" xfId="119" xr:uid="{00000000-0005-0000-0000-0000B2000000}"/>
    <cellStyle name="Millares 7 2 2" xfId="209" xr:uid="{00000000-0005-0000-0000-0000B3000000}"/>
    <cellStyle name="Millares 7 2 2 2" xfId="311" xr:uid="{41736706-4A19-49F1-A19E-F9D76F13E2EA}"/>
    <cellStyle name="Millares 7 2 2 3" xfId="426" xr:uid="{0DF6D34C-2290-4DD5-AA78-5377E366C2D2}"/>
    <cellStyle name="Millares 7 2 3" xfId="163" xr:uid="{00000000-0005-0000-0000-0000B4000000}"/>
    <cellStyle name="Millares 7 2 3 2" xfId="270" xr:uid="{F2069326-5EFA-4E63-9CEB-13F0056BC2E5}"/>
    <cellStyle name="Millares 7 2 3 3" xfId="385" xr:uid="{8B977888-95CF-4708-B2DF-AB76353822E8}"/>
    <cellStyle name="Millares 7 2 4" xfId="242" xr:uid="{C0F02893-5BB1-42DB-8C9D-C5B92831E1BE}"/>
    <cellStyle name="Millares 7 2 5" xfId="357" xr:uid="{99155EA9-78FB-4ACA-A447-50AA5CDBD11E}"/>
    <cellStyle name="Millares 7 3" xfId="132" xr:uid="{00000000-0005-0000-0000-0000B5000000}"/>
    <cellStyle name="Millares 7 4" xfId="197" xr:uid="{00000000-0005-0000-0000-0000B6000000}"/>
    <cellStyle name="Millares 7 4 2" xfId="299" xr:uid="{208EDCB0-F30B-4E1A-9469-4FE8AC795009}"/>
    <cellStyle name="Millares 7 4 3" xfId="414" xr:uid="{578C488B-8C3E-45F5-9C08-6D5F4C5393E4}"/>
    <cellStyle name="Millares 7 5" xfId="150" xr:uid="{00000000-0005-0000-0000-0000B7000000}"/>
    <cellStyle name="Millares 7 5 2" xfId="257" xr:uid="{03C37BB0-74DA-48DF-9CEE-4A98134A05EF}"/>
    <cellStyle name="Millares 7 5 3" xfId="372" xr:uid="{2F08711B-13F7-4B17-AB5B-AC40F83C2E7C}"/>
    <cellStyle name="Millares 7 6" xfId="102" xr:uid="{00000000-0005-0000-0000-0000B8000000}"/>
    <cellStyle name="Millares 7 6 2" xfId="230" xr:uid="{30A918DB-6FD9-487B-99B1-FED8EECD13A5}"/>
    <cellStyle name="Millares 7 6 3" xfId="345" xr:uid="{9F72D80D-28E3-4D26-BA05-FDF38BE4DC8B}"/>
    <cellStyle name="Millares 8" xfId="69" xr:uid="{00000000-0005-0000-0000-0000B9000000}"/>
    <cellStyle name="Millares 8 2" xfId="138" xr:uid="{00000000-0005-0000-0000-0000BA000000}"/>
    <cellStyle name="Millares 8 3" xfId="113" xr:uid="{00000000-0005-0000-0000-0000BB000000}"/>
    <cellStyle name="Millares 9" xfId="94" xr:uid="{00000000-0005-0000-0000-0000BC000000}"/>
    <cellStyle name="Millares 9 2" xfId="128" xr:uid="{00000000-0005-0000-0000-0000BD000000}"/>
    <cellStyle name="Neutral" xfId="8" builtinId="28" customBuiltin="1"/>
    <cellStyle name="Normal" xfId="0" builtinId="0"/>
    <cellStyle name="Normal 10" xfId="93" xr:uid="{00000000-0005-0000-0000-0000C0000000}"/>
    <cellStyle name="Normal 12" xfId="46" xr:uid="{00000000-0005-0000-0000-0000C1000000}"/>
    <cellStyle name="Normal 15" xfId="47" xr:uid="{00000000-0005-0000-0000-0000C2000000}"/>
    <cellStyle name="Normal 2" xfId="49" xr:uid="{00000000-0005-0000-0000-0000C3000000}"/>
    <cellStyle name="Normal 2 10" xfId="92" xr:uid="{00000000-0005-0000-0000-0000C4000000}"/>
    <cellStyle name="Normal 2 2" xfId="78" xr:uid="{00000000-0005-0000-0000-0000C5000000}"/>
    <cellStyle name="Normal 2 2 2" xfId="98" xr:uid="{00000000-0005-0000-0000-0000C6000000}"/>
    <cellStyle name="Normal 2 3" xfId="97" xr:uid="{00000000-0005-0000-0000-0000C7000000}"/>
    <cellStyle name="Normal 2 4" xfId="48" xr:uid="{00000000-0005-0000-0000-0000C8000000}"/>
    <cellStyle name="Normal 3" xfId="53" xr:uid="{00000000-0005-0000-0000-0000C9000000}"/>
    <cellStyle name="Normal 3 2" xfId="80" xr:uid="{00000000-0005-0000-0000-0000CA000000}"/>
    <cellStyle name="Normal 3 3" xfId="43" xr:uid="{00000000-0005-0000-0000-0000CB000000}"/>
    <cellStyle name="Normal 3 4" xfId="79" xr:uid="{00000000-0005-0000-0000-0000CC000000}"/>
    <cellStyle name="Normal 3 5" xfId="328" xr:uid="{D64A66C2-74A5-4550-8954-0862C3F2801A}"/>
    <cellStyle name="Normal 4" xfId="215" xr:uid="{E5E81AFE-87E3-4F31-BE7A-EC914E991975}"/>
    <cellStyle name="Normal 4 2" xfId="322" xr:uid="{2BA045D3-17A1-41FB-ADA4-C692CF05C7A3}"/>
    <cellStyle name="Normal 5" xfId="83" xr:uid="{00000000-0005-0000-0000-0000CD000000}"/>
    <cellStyle name="Normal_Estados Fiscal 1999" xfId="44" xr:uid="{00000000-0005-0000-0000-0000CE000000}"/>
    <cellStyle name="Notas" xfId="15" builtinId="10" customBuiltin="1"/>
    <cellStyle name="Porcentaje" xfId="57" builtinId="5"/>
    <cellStyle name="Porcentaje 2" xfId="320" xr:uid="{1CE59DF6-A467-4A1E-897A-B166F6E878AB}"/>
    <cellStyle name="Porcentual 2" xfId="82" xr:uid="{00000000-0005-0000-0000-0000D2000000}"/>
    <cellStyle name="Salida" xfId="10" builtinId="21" customBuiltin="1"/>
    <cellStyle name="Texto de advertencia" xfId="14" builtinId="11" customBuiltin="1"/>
    <cellStyle name="Texto explicativo" xfId="16" builtinId="53" customBuiltin="1"/>
    <cellStyle name="Título" xfId="58" builtinId="15" customBuiltin="1"/>
    <cellStyle name="Título 2" xfId="3" builtinId="17" customBuiltin="1"/>
    <cellStyle name="Título 3" xfId="4" builtinId="18" customBuiltin="1"/>
    <cellStyle name="Título 4" xfId="42" xr:uid="{00000000-0005-0000-0000-0000D4000000}"/>
    <cellStyle name="Total" xfId="17" builtinId="25" customBuiltin="1"/>
  </cellStyles>
  <dxfs count="0"/>
  <tableStyles count="0" defaultTableStyle="TableStyleMedium2" defaultPivotStyle="PivotStyleLight16"/>
  <colors>
    <mruColors>
      <color rgb="FF66FFCC"/>
      <color rgb="FF336699"/>
      <color rgb="FF000066"/>
      <color rgb="FF333399"/>
      <color rgb="FF006699"/>
      <color rgb="FF003366"/>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activeX/activeX1.xml><?xml version="1.0" encoding="utf-8"?>
<ax:ocx xmlns:ax="http://schemas.microsoft.com/office/2006/activeX" xmlns:r="http://schemas.openxmlformats.org/officeDocument/2006/relationships" ax:classid="{3108CF85-674C-47D9-B4A9-D6BE4826A42D}" ax:persistence="persistPropertyBag">
  <ax:ocxPr ax:name="_Version" ax:value="65536"/>
  <ax:ocxPr ax:name="_ExtentX" ax:value="423"/>
  <ax:ocxPr ax:name="_ExtentY" ax:value="423"/>
  <ax:ocxPr ax:name="_StockProps" ax:value="0"/>
  <ax:ocxPr ax:name="ControlInfo" ax:value="3583319924100000453, 1003, 34, |"/>
  <ax:ocxPr ax:name="RangeName" ax:value="DA_3583319924100000454"/>
</ax:ocx>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xdr:row>
      <xdr:rowOff>1063</xdr:rowOff>
    </xdr:from>
    <xdr:to>
      <xdr:col>3</xdr:col>
      <xdr:colOff>295644</xdr:colOff>
      <xdr:row>10</xdr:row>
      <xdr:rowOff>9525</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r="2328"/>
        <a:stretch/>
      </xdr:blipFill>
      <xdr:spPr>
        <a:xfrm>
          <a:off x="790575" y="182038"/>
          <a:ext cx="1876794" cy="1056212"/>
        </a:xfrm>
        <a:prstGeom prst="rect">
          <a:avLst/>
        </a:prstGeom>
        <a:effectLst>
          <a:glow>
            <a:schemeClr val="accent1">
              <a:alpha val="40000"/>
            </a:schemeClr>
          </a:glow>
          <a:reflection stA="0" endPos="0" dist="50800" dir="5400000" sy="-100000" algn="bl" rotWithShape="0"/>
          <a:softEdge rad="0"/>
        </a:effec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538</xdr:row>
          <xdr:rowOff>9525</xdr:rowOff>
        </xdr:from>
        <xdr:to>
          <xdr:col>3</xdr:col>
          <xdr:colOff>152400</xdr:colOff>
          <xdr:row>538</xdr:row>
          <xdr:rowOff>161925</xdr:rowOff>
        </xdr:to>
        <xdr:sp macro="" textlink="">
          <xdr:nvSpPr>
            <xdr:cNvPr id="1044" name="Object 20" hidden="1">
              <a:extLst>
                <a:ext uri="{63B3BB69-23CF-44E3-9099-C40C66FF867C}">
                  <a14:compatExt spid="_x0000_s1044"/>
                </a:ext>
                <a:ext uri="{FF2B5EF4-FFF2-40B4-BE49-F238E27FC236}">
                  <a16:creationId xmlns:a16="http://schemas.microsoft.com/office/drawing/2014/main" id="{00000000-0008-0000-0600-000014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152400</xdr:colOff>
      <xdr:row>0</xdr:row>
      <xdr:rowOff>152400</xdr:rowOff>
    </xdr:to>
    <xdr:sp macro="" textlink="">
      <xdr:nvSpPr>
        <xdr:cNvPr id="3" name="Picture 1" hidden="1">
          <a:extLst>
            <a:ext uri="{63B3BB69-23CF-44E3-9099-C40C66FF867C}">
              <a14:compatExt xmlns:a14="http://schemas.microsoft.com/office/drawing/2010/main" spid="_x0000_s17409"/>
            </a:ext>
            <a:ext uri="{FF2B5EF4-FFF2-40B4-BE49-F238E27FC236}">
              <a16:creationId xmlns:a16="http://schemas.microsoft.com/office/drawing/2014/main" id="{00000000-0008-0000-0700-00000300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2.xml.rels><?xml version="1.0" encoding="UTF-8" standalone="yes"?>
<Relationships xmlns="http://schemas.openxmlformats.org/package/2006/relationships"><Relationship Id="rId3" Type="http://schemas.openxmlformats.org/officeDocument/2006/relationships/hyperlink" Target="http://www.regionalcasadebolsa.com.py/"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printerSettings" Target="../printerSettings/printerSettings6.bin"/><Relationship Id="rId5" Type="http://schemas.openxmlformats.org/officeDocument/2006/relationships/hyperlink" Target="mailto:adriana.filizzola@regionalfondos.com.py" TargetMode="External"/><Relationship Id="rId4" Type="http://schemas.openxmlformats.org/officeDocument/2006/relationships/hyperlink" Target="http://www.regionalcasadebolsa.com.py/"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7" Type="http://schemas.openxmlformats.org/officeDocument/2006/relationships/vmlDrawing" Target="../drawings/vmlDrawing1.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1.bin"/><Relationship Id="rId7" Type="http://schemas.openxmlformats.org/officeDocument/2006/relationships/vmlDrawing" Target="../drawings/vmlDrawing2.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7.xml.rels><?xml version="1.0" encoding="UTF-8" standalone="yes"?>
<Relationships xmlns="http://schemas.openxmlformats.org/package/2006/relationships"><Relationship Id="rId8" Type="http://schemas.openxmlformats.org/officeDocument/2006/relationships/control" Target="../activeX/activeX1.xml"/><Relationship Id="rId3" Type="http://schemas.openxmlformats.org/officeDocument/2006/relationships/printerSettings" Target="../printerSettings/printerSettings32.bin"/><Relationship Id="rId7" Type="http://schemas.openxmlformats.org/officeDocument/2006/relationships/vmlDrawing" Target="../drawings/vmlDrawing3.v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6" Type="http://schemas.openxmlformats.org/officeDocument/2006/relationships/drawing" Target="../drawings/drawing2.xml"/><Relationship Id="rId5" Type="http://schemas.openxmlformats.org/officeDocument/2006/relationships/printerSettings" Target="../printerSettings/printerSettings34.bin"/><Relationship Id="rId4" Type="http://schemas.openxmlformats.org/officeDocument/2006/relationships/printerSettings" Target="../printerSettings/printerSettings33.bin"/><Relationship Id="rId9" Type="http://schemas.openxmlformats.org/officeDocument/2006/relationships/image" Target="../media/image4.emf"/></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4"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37F09-4740-4AAA-AD6E-90B7105CD6AC}">
  <sheetPr>
    <tabColor rgb="FF0070C0"/>
  </sheetPr>
  <dimension ref="B5:Q36"/>
  <sheetViews>
    <sheetView showGridLines="0" topLeftCell="A28" zoomScale="80" zoomScaleNormal="80" workbookViewId="0"/>
  </sheetViews>
  <sheetFormatPr baseColWidth="10" defaultColWidth="11.5703125" defaultRowHeight="15"/>
  <cols>
    <col min="1" max="1" width="4.42578125" style="310" customWidth="1"/>
    <col min="2" max="3" width="11.5703125" style="310"/>
    <col min="4" max="4" width="5.140625" style="310" customWidth="1"/>
    <col min="5" max="14" width="11.5703125" style="310"/>
    <col min="15" max="15" width="16.28515625" style="310" customWidth="1"/>
    <col min="16" max="16384" width="11.5703125" style="310"/>
  </cols>
  <sheetData>
    <row r="5" spans="2:17" ht="14.45" customHeight="1">
      <c r="B5" s="546"/>
      <c r="D5" s="767" t="s">
        <v>1175</v>
      </c>
      <c r="E5" s="767"/>
      <c r="F5" s="767"/>
      <c r="G5" s="767"/>
      <c r="H5" s="767"/>
      <c r="I5" s="767"/>
      <c r="J5" s="767"/>
      <c r="K5" s="767"/>
      <c r="L5" s="767"/>
      <c r="M5" s="767"/>
      <c r="N5" s="767"/>
      <c r="O5" s="767"/>
      <c r="P5" s="311"/>
      <c r="Q5" s="311"/>
    </row>
    <row r="6" spans="2:17" ht="13.9" customHeight="1">
      <c r="B6" s="546"/>
      <c r="C6" s="546"/>
      <c r="D6" s="767"/>
      <c r="E6" s="767"/>
      <c r="F6" s="767"/>
      <c r="G6" s="767"/>
      <c r="H6" s="767"/>
      <c r="I6" s="767"/>
      <c r="J6" s="767"/>
      <c r="K6" s="767"/>
      <c r="L6" s="767"/>
      <c r="M6" s="767"/>
      <c r="N6" s="767"/>
      <c r="O6" s="767"/>
      <c r="P6" s="312"/>
      <c r="Q6" s="312"/>
    </row>
    <row r="7" spans="2:17" ht="3.6" customHeight="1">
      <c r="B7" s="546"/>
      <c r="C7" s="546"/>
      <c r="D7" s="767"/>
      <c r="E7" s="767"/>
      <c r="F7" s="767"/>
      <c r="G7" s="767"/>
      <c r="H7" s="767"/>
      <c r="I7" s="767"/>
      <c r="J7" s="767"/>
      <c r="K7" s="767"/>
      <c r="L7" s="767"/>
      <c r="M7" s="767"/>
      <c r="N7" s="767"/>
      <c r="O7" s="767"/>
      <c r="P7" s="312"/>
      <c r="Q7" s="312"/>
    </row>
    <row r="8" spans="2:17" ht="14.45" customHeight="1">
      <c r="B8" s="546"/>
      <c r="C8" s="546"/>
      <c r="D8" s="767"/>
      <c r="E8" s="767"/>
      <c r="F8" s="767"/>
      <c r="G8" s="767"/>
      <c r="H8" s="767"/>
      <c r="I8" s="767"/>
      <c r="J8" s="767"/>
      <c r="K8" s="767"/>
      <c r="L8" s="767"/>
      <c r="M8" s="767"/>
      <c r="N8" s="767"/>
      <c r="O8" s="767"/>
      <c r="P8" s="312"/>
      <c r="Q8" s="312"/>
    </row>
    <row r="9" spans="2:17" ht="16.899999999999999" customHeight="1">
      <c r="B9" s="546"/>
      <c r="C9" s="546"/>
      <c r="D9" s="767"/>
      <c r="E9" s="767"/>
      <c r="F9" s="767"/>
      <c r="G9" s="767"/>
      <c r="H9" s="767"/>
      <c r="I9" s="767"/>
      <c r="J9" s="767"/>
      <c r="K9" s="767"/>
      <c r="L9" s="767"/>
      <c r="M9" s="767"/>
      <c r="N9" s="767"/>
      <c r="O9" s="767"/>
      <c r="P9" s="312"/>
      <c r="Q9" s="312"/>
    </row>
    <row r="10" spans="2:17" ht="20.45" customHeight="1">
      <c r="B10" s="546"/>
      <c r="C10" s="546"/>
      <c r="D10" s="767"/>
      <c r="E10" s="767"/>
      <c r="F10" s="767"/>
      <c r="G10" s="767"/>
      <c r="H10" s="767"/>
      <c r="I10" s="767"/>
      <c r="J10" s="767"/>
      <c r="K10" s="767"/>
      <c r="L10" s="767"/>
      <c r="M10" s="767"/>
      <c r="N10" s="767"/>
      <c r="O10" s="767"/>
      <c r="P10" s="312"/>
      <c r="Q10" s="312"/>
    </row>
    <row r="11" spans="2:17" s="316" customFormat="1" ht="15.75">
      <c r="B11" s="313"/>
      <c r="C11" s="313"/>
      <c r="D11" s="314"/>
      <c r="E11" s="313"/>
      <c r="F11" s="313"/>
      <c r="G11" s="313"/>
      <c r="H11" s="313"/>
      <c r="I11" s="313"/>
      <c r="J11" s="313"/>
      <c r="K11" s="313"/>
      <c r="L11" s="315"/>
      <c r="M11" s="315"/>
      <c r="N11" s="315"/>
      <c r="O11" s="315"/>
      <c r="P11" s="315"/>
      <c r="Q11" s="315"/>
    </row>
    <row r="12" spans="2:17" s="316" customFormat="1" ht="15.6" customHeight="1">
      <c r="B12" s="313"/>
      <c r="C12" s="317"/>
      <c r="D12" s="317"/>
      <c r="E12" s="317"/>
      <c r="F12" s="317"/>
      <c r="G12" s="317"/>
      <c r="H12" s="317"/>
      <c r="I12" s="317"/>
      <c r="J12" s="317"/>
      <c r="K12" s="317"/>
      <c r="L12" s="317"/>
      <c r="M12" s="317"/>
      <c r="N12" s="317"/>
      <c r="O12" s="317"/>
      <c r="P12" s="317"/>
      <c r="Q12" s="317"/>
    </row>
    <row r="13" spans="2:17" s="316" customFormat="1" ht="18" customHeight="1">
      <c r="B13" s="766" t="s">
        <v>1315</v>
      </c>
      <c r="C13" s="766"/>
      <c r="D13" s="766"/>
      <c r="E13" s="766"/>
      <c r="F13" s="766"/>
      <c r="G13" s="766"/>
      <c r="H13" s="766"/>
      <c r="I13" s="766"/>
      <c r="J13" s="766"/>
      <c r="K13" s="766"/>
      <c r="L13" s="766"/>
      <c r="M13" s="766"/>
      <c r="N13" s="766"/>
      <c r="O13" s="766"/>
      <c r="P13" s="317"/>
      <c r="Q13" s="317"/>
    </row>
    <row r="14" spans="2:17" s="316" customFormat="1">
      <c r="B14" s="313"/>
      <c r="C14" s="313"/>
      <c r="D14" s="313"/>
      <c r="E14" s="313"/>
      <c r="F14" s="313"/>
      <c r="G14" s="313"/>
      <c r="H14" s="313"/>
      <c r="I14" s="313"/>
      <c r="J14" s="313"/>
      <c r="K14" s="313"/>
      <c r="L14" s="315"/>
      <c r="M14" s="315"/>
      <c r="N14" s="315"/>
      <c r="O14" s="315"/>
    </row>
    <row r="15" spans="2:17" s="315" customFormat="1">
      <c r="B15" s="313"/>
      <c r="C15" s="313"/>
      <c r="D15" s="313"/>
      <c r="E15" s="313"/>
      <c r="F15" s="313"/>
      <c r="G15" s="313"/>
      <c r="H15" s="313"/>
      <c r="I15" s="313"/>
      <c r="J15" s="313"/>
      <c r="K15" s="313"/>
    </row>
    <row r="16" spans="2:17">
      <c r="B16" s="547"/>
      <c r="C16" s="547"/>
      <c r="D16" s="547"/>
      <c r="E16" s="547"/>
      <c r="F16" s="547"/>
      <c r="G16" s="547"/>
      <c r="H16" s="548"/>
      <c r="I16" s="549"/>
      <c r="J16" s="549"/>
      <c r="K16" s="547"/>
      <c r="L16" s="550"/>
      <c r="M16" s="548"/>
      <c r="N16" s="550"/>
      <c r="O16" s="550"/>
    </row>
    <row r="17" spans="2:15">
      <c r="B17" s="547"/>
      <c r="C17" s="547"/>
      <c r="D17" s="547"/>
      <c r="E17" s="547"/>
      <c r="F17" s="547"/>
      <c r="G17" s="547"/>
      <c r="H17" s="548"/>
      <c r="I17" s="549"/>
      <c r="J17" s="549"/>
      <c r="K17" s="548"/>
      <c r="L17" s="548"/>
      <c r="M17" s="548"/>
      <c r="N17" s="550"/>
      <c r="O17" s="550"/>
    </row>
    <row r="18" spans="2:15" ht="15.75">
      <c r="B18" s="547"/>
      <c r="C18" s="547"/>
      <c r="D18" s="547"/>
      <c r="E18" s="547"/>
      <c r="F18" s="547"/>
      <c r="G18" s="547"/>
      <c r="H18" s="548"/>
      <c r="I18" s="549"/>
      <c r="J18" s="549"/>
      <c r="K18" s="548"/>
      <c r="L18" s="548"/>
      <c r="M18" s="557" t="s">
        <v>1112</v>
      </c>
      <c r="N18" s="550"/>
      <c r="O18" s="550"/>
    </row>
    <row r="19" spans="2:15" ht="15.75">
      <c r="B19" s="547"/>
      <c r="C19" s="258"/>
      <c r="D19" s="258"/>
      <c r="E19" s="258"/>
      <c r="F19" s="258"/>
      <c r="G19" s="258"/>
      <c r="H19" s="548"/>
      <c r="I19" s="549"/>
      <c r="J19" s="549"/>
      <c r="K19" s="548"/>
      <c r="L19" s="550"/>
      <c r="M19" s="550"/>
      <c r="N19" s="550"/>
      <c r="O19" s="550"/>
    </row>
    <row r="20" spans="2:15" ht="16.5">
      <c r="B20" s="547"/>
      <c r="C20" s="551"/>
      <c r="D20" s="551" t="s">
        <v>1176</v>
      </c>
      <c r="E20" s="270"/>
      <c r="F20" s="258"/>
      <c r="G20" s="258"/>
      <c r="H20" s="552"/>
      <c r="I20" s="549"/>
      <c r="J20" s="549"/>
      <c r="K20" s="547"/>
      <c r="L20" s="552"/>
      <c r="M20" s="554" t="s">
        <v>1279</v>
      </c>
      <c r="N20" s="550"/>
      <c r="O20" s="550"/>
    </row>
    <row r="21" spans="2:15" ht="16.5">
      <c r="B21" s="547"/>
      <c r="C21" s="551"/>
      <c r="D21" s="551"/>
      <c r="E21" s="270"/>
      <c r="F21" s="258"/>
      <c r="G21" s="258"/>
      <c r="H21" s="553"/>
      <c r="I21" s="549"/>
      <c r="J21" s="549"/>
      <c r="K21" s="547"/>
      <c r="L21" s="553"/>
      <c r="M21" s="553"/>
      <c r="N21" s="550"/>
      <c r="O21" s="550"/>
    </row>
    <row r="22" spans="2:15" ht="16.5">
      <c r="B22" s="547"/>
      <c r="C22" s="551"/>
      <c r="D22" s="551" t="s">
        <v>1177</v>
      </c>
      <c r="E22" s="270"/>
      <c r="F22" s="258"/>
      <c r="G22" s="258"/>
      <c r="H22" s="552"/>
      <c r="I22" s="549"/>
      <c r="J22" s="549"/>
      <c r="K22" s="547"/>
      <c r="L22" s="552"/>
      <c r="M22" s="554" t="s">
        <v>1280</v>
      </c>
      <c r="N22" s="550"/>
      <c r="O22" s="550"/>
    </row>
    <row r="23" spans="2:15" ht="16.5">
      <c r="B23" s="547"/>
      <c r="C23" s="551"/>
      <c r="D23" s="551"/>
      <c r="E23" s="270"/>
      <c r="F23" s="258"/>
      <c r="G23" s="258"/>
      <c r="H23" s="553"/>
      <c r="I23" s="549"/>
      <c r="J23" s="549"/>
      <c r="K23" s="547"/>
      <c r="L23" s="553"/>
      <c r="M23" s="553"/>
      <c r="N23" s="550"/>
      <c r="O23" s="550"/>
    </row>
    <row r="24" spans="2:15" ht="16.5">
      <c r="B24" s="547"/>
      <c r="C24" s="551"/>
      <c r="D24" s="551" t="s">
        <v>1178</v>
      </c>
      <c r="E24" s="270"/>
      <c r="F24" s="258"/>
      <c r="G24" s="258"/>
      <c r="H24" s="552"/>
      <c r="I24" s="549"/>
      <c r="J24" s="549"/>
      <c r="K24" s="547"/>
      <c r="L24" s="552"/>
      <c r="M24" s="554" t="s">
        <v>1281</v>
      </c>
      <c r="N24" s="550"/>
      <c r="O24" s="550"/>
    </row>
    <row r="25" spans="2:15" ht="16.5">
      <c r="B25" s="547"/>
      <c r="C25" s="551"/>
      <c r="D25" s="551"/>
      <c r="E25" s="270"/>
      <c r="F25" s="258"/>
      <c r="G25" s="258"/>
      <c r="H25" s="553"/>
      <c r="I25" s="549"/>
      <c r="J25" s="549"/>
      <c r="K25" s="547"/>
      <c r="L25" s="553"/>
      <c r="M25" s="553"/>
      <c r="N25" s="550"/>
      <c r="O25" s="550"/>
    </row>
    <row r="26" spans="2:15" ht="16.5">
      <c r="B26" s="547"/>
      <c r="C26" s="551"/>
      <c r="D26" s="551" t="s">
        <v>1179</v>
      </c>
      <c r="E26" s="270"/>
      <c r="F26" s="258"/>
      <c r="G26" s="258"/>
      <c r="H26" s="552"/>
      <c r="I26" s="549"/>
      <c r="J26" s="549"/>
      <c r="K26" s="547"/>
      <c r="L26" s="554"/>
      <c r="M26" s="554" t="s">
        <v>1170</v>
      </c>
      <c r="N26" s="550"/>
      <c r="O26" s="550"/>
    </row>
    <row r="27" spans="2:15" ht="16.5">
      <c r="B27" s="547"/>
      <c r="C27" s="551"/>
      <c r="D27" s="551"/>
      <c r="E27" s="270"/>
      <c r="F27" s="258"/>
      <c r="G27" s="258"/>
      <c r="H27" s="553"/>
      <c r="I27" s="549"/>
      <c r="J27" s="549"/>
      <c r="K27" s="547"/>
      <c r="L27" s="553"/>
      <c r="M27" s="553"/>
      <c r="N27" s="550"/>
      <c r="O27" s="550"/>
    </row>
    <row r="28" spans="2:15" ht="16.5">
      <c r="B28" s="547"/>
      <c r="C28" s="551"/>
      <c r="D28" s="551" t="s">
        <v>1180</v>
      </c>
      <c r="E28" s="270"/>
      <c r="F28" s="258"/>
      <c r="G28" s="258"/>
      <c r="H28" s="552"/>
      <c r="I28" s="549"/>
      <c r="J28" s="549"/>
      <c r="K28" s="547"/>
      <c r="L28" s="554"/>
      <c r="M28" s="554" t="s">
        <v>1171</v>
      </c>
      <c r="N28" s="550"/>
      <c r="O28" s="550"/>
    </row>
    <row r="29" spans="2:15" ht="16.5">
      <c r="B29" s="547"/>
      <c r="C29" s="551"/>
      <c r="D29" s="551"/>
      <c r="E29" s="270"/>
      <c r="F29" s="258"/>
      <c r="G29" s="258"/>
      <c r="H29" s="553"/>
      <c r="I29" s="549"/>
      <c r="J29" s="549"/>
      <c r="K29" s="547"/>
      <c r="L29" s="553"/>
      <c r="M29" s="553"/>
      <c r="N29" s="550"/>
      <c r="O29" s="550"/>
    </row>
    <row r="30" spans="2:15" ht="16.5">
      <c r="B30" s="547"/>
      <c r="C30" s="551"/>
      <c r="D30" s="551" t="s">
        <v>1181</v>
      </c>
      <c r="E30" s="270"/>
      <c r="F30" s="258"/>
      <c r="G30" s="258"/>
      <c r="H30" s="552"/>
      <c r="I30" s="549"/>
      <c r="J30" s="549"/>
      <c r="K30" s="547"/>
      <c r="L30" s="554"/>
      <c r="M30" s="554" t="s">
        <v>1172</v>
      </c>
      <c r="N30" s="550"/>
      <c r="O30" s="550"/>
    </row>
    <row r="31" spans="2:15" ht="16.5">
      <c r="B31" s="547"/>
      <c r="C31" s="555"/>
      <c r="D31" s="555"/>
      <c r="E31" s="270"/>
      <c r="F31" s="258"/>
      <c r="G31" s="258"/>
      <c r="H31" s="553"/>
      <c r="I31" s="549"/>
      <c r="J31" s="549"/>
      <c r="K31" s="547"/>
      <c r="L31" s="556"/>
      <c r="M31" s="550"/>
      <c r="N31" s="550"/>
      <c r="O31" s="550"/>
    </row>
    <row r="32" spans="2:15" ht="16.5">
      <c r="B32" s="547"/>
      <c r="C32" s="555"/>
      <c r="D32" s="555"/>
      <c r="E32" s="270"/>
      <c r="F32" s="258"/>
      <c r="G32" s="258"/>
      <c r="H32" s="552"/>
      <c r="I32" s="549"/>
      <c r="J32" s="549"/>
      <c r="K32" s="547"/>
      <c r="L32" s="556"/>
      <c r="M32" s="550"/>
      <c r="N32" s="550"/>
      <c r="O32" s="550"/>
    </row>
    <row r="33" spans="2:15" ht="16.5">
      <c r="B33" s="547"/>
      <c r="C33" s="555"/>
      <c r="D33" s="555"/>
      <c r="E33" s="270"/>
      <c r="F33" s="258"/>
      <c r="G33" s="258"/>
      <c r="H33" s="553"/>
      <c r="I33" s="549"/>
      <c r="J33" s="549"/>
      <c r="K33" s="547"/>
      <c r="L33" s="635"/>
      <c r="M33" s="550"/>
      <c r="N33" s="550"/>
      <c r="O33" s="550"/>
    </row>
    <row r="34" spans="2:15" ht="16.5">
      <c r="B34" s="547"/>
      <c r="C34" s="555"/>
      <c r="D34" s="555"/>
      <c r="E34" s="270"/>
      <c r="F34" s="258"/>
      <c r="G34" s="258"/>
      <c r="H34" s="552"/>
      <c r="I34" s="549"/>
      <c r="J34" s="549"/>
      <c r="K34" s="547"/>
      <c r="L34" s="635"/>
      <c r="M34" s="550"/>
      <c r="N34" s="550"/>
      <c r="O34" s="550"/>
    </row>
    <row r="35" spans="2:15" ht="15.75">
      <c r="B35" s="547"/>
      <c r="C35" s="258"/>
      <c r="D35" s="258"/>
      <c r="E35" s="258"/>
      <c r="F35" s="258"/>
      <c r="G35" s="258"/>
      <c r="H35" s="553"/>
      <c r="I35" s="549"/>
      <c r="J35" s="549"/>
      <c r="K35" s="547"/>
      <c r="L35" s="550"/>
      <c r="M35" s="550"/>
      <c r="N35" s="550"/>
      <c r="O35" s="550"/>
    </row>
    <row r="36" spans="2:15">
      <c r="B36" s="558"/>
      <c r="C36" s="558"/>
      <c r="D36" s="558"/>
      <c r="E36" s="558"/>
      <c r="F36" s="558"/>
      <c r="G36" s="558"/>
      <c r="H36" s="561"/>
      <c r="I36" s="559"/>
      <c r="J36" s="559"/>
      <c r="K36" s="558"/>
      <c r="L36" s="560"/>
      <c r="M36" s="560"/>
      <c r="N36" s="560"/>
      <c r="O36" s="560"/>
    </row>
  </sheetData>
  <customSheetViews>
    <customSheetView guid="{02CCA346-F1A1-4DBD-A4FB-200E7C7010D8}" scale="80" showGridLines="0">
      <selection activeCell="H12" sqref="H12"/>
      <pageMargins left="0.7" right="0.7" top="0.75" bottom="0.75" header="0.3" footer="0.3"/>
      <pageSetup paperSize="9" orientation="portrait" verticalDpi="0" r:id="rId1"/>
    </customSheetView>
    <customSheetView guid="{F3648BCD-1CED-4BBB-AE63-37BDB925883F}" scale="80" showGridLines="0">
      <pageMargins left="0.7" right="0.7" top="0.75" bottom="0.75" header="0.3" footer="0.3"/>
      <pageSetup paperSize="9" orientation="portrait" verticalDpi="0" r:id="rId2"/>
    </customSheetView>
  </customSheetViews>
  <mergeCells count="2">
    <mergeCell ref="B13:O13"/>
    <mergeCell ref="D5:O10"/>
  </mergeCells>
  <hyperlinks>
    <hyperlink ref="M20" location="'Información General'!A1" display="'Información General'!A1" xr:uid="{1AE3D7F1-C4D5-4331-BC7A-75F74848DB8C}"/>
    <hyperlink ref="M22" location="'Balance General'!A1" display="'Balance General'!A1" xr:uid="{9B4C092C-789C-436E-8FD1-E3F2F61F87FE}"/>
    <hyperlink ref="M24" location="'Estado de Resultados'!A1" display="'Estado de Resultados'!A1" xr:uid="{F53FC911-BB28-45D7-9967-E42741A533F1}"/>
    <hyperlink ref="M26" location="'Nota 1 a Nota 4'!A1" display="'Nota 1 a Nota 4'!A1" xr:uid="{7BF82D45-736B-42E5-BD04-DB14F74B6CC7}"/>
    <hyperlink ref="M28" location="'Nota 5'!A1" display="'Nota 5'!A1" xr:uid="{C6D3FBA2-4D8A-46FA-A429-08B531A237B9}"/>
    <hyperlink ref="M30" location="'Nota 6 a Nota 12'!A1" display="'Nota 6 a Nota 12'!A1" xr:uid="{34AC0AD1-756C-4125-9BB9-3644BE6859A5}"/>
  </hyperlinks>
  <pageMargins left="0.7" right="0.7" top="0.75" bottom="0.75" header="0.3" footer="0.3"/>
  <pageSetup paperSize="9" orientation="portrait" verticalDpi="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D6205-05D5-46B9-B8F9-6CC828CFCF1B}">
  <sheetPr>
    <tabColor theme="9" tint="0.59999389629810485"/>
  </sheetPr>
  <dimension ref="A1:I139"/>
  <sheetViews>
    <sheetView showGridLines="0" zoomScaleNormal="100" workbookViewId="0">
      <selection activeCell="D136" sqref="D136"/>
    </sheetView>
  </sheetViews>
  <sheetFormatPr baseColWidth="10" defaultColWidth="11.42578125" defaultRowHeight="13.5"/>
  <cols>
    <col min="1" max="1" width="12" style="586" bestFit="1" customWidth="1"/>
    <col min="2" max="2" width="37.140625" style="586" bestFit="1" customWidth="1"/>
    <col min="3" max="3" width="18" style="606" customWidth="1"/>
    <col min="4" max="4" width="16.28515625" style="588" customWidth="1"/>
    <col min="5" max="5" width="1.7109375" style="586" customWidth="1"/>
    <col min="6" max="6" width="16.140625" style="632" customWidth="1"/>
    <col min="7" max="8" width="10.42578125" style="586" bestFit="1" customWidth="1"/>
    <col min="9" max="252" width="8.85546875" style="586" customWidth="1"/>
    <col min="253" max="253" width="1" style="586" customWidth="1"/>
    <col min="254" max="254" width="17.28515625" style="586" customWidth="1"/>
    <col min="255" max="255" width="67.28515625" style="586" customWidth="1"/>
    <col min="256" max="256" width="28.42578125" style="586" customWidth="1"/>
    <col min="257" max="508" width="8.85546875" style="586" customWidth="1"/>
    <col min="509" max="509" width="1" style="586" customWidth="1"/>
    <col min="510" max="510" width="17.28515625" style="586" customWidth="1"/>
    <col min="511" max="511" width="67.28515625" style="586" customWidth="1"/>
    <col min="512" max="512" width="28.42578125" style="586" customWidth="1"/>
    <col min="513" max="764" width="8.85546875" style="586" customWidth="1"/>
    <col min="765" max="765" width="1" style="586" customWidth="1"/>
    <col min="766" max="766" width="17.28515625" style="586" customWidth="1"/>
    <col min="767" max="767" width="67.28515625" style="586" customWidth="1"/>
    <col min="768" max="768" width="28.42578125" style="586" customWidth="1"/>
    <col min="769" max="1020" width="8.85546875" style="586" customWidth="1"/>
    <col min="1021" max="1021" width="1" style="586" customWidth="1"/>
    <col min="1022" max="1022" width="17.28515625" style="586" customWidth="1"/>
    <col min="1023" max="1023" width="67.28515625" style="586" customWidth="1"/>
    <col min="1024" max="1024" width="28.42578125" style="586" customWidth="1"/>
    <col min="1025" max="1276" width="8.85546875" style="586" customWidth="1"/>
    <col min="1277" max="1277" width="1" style="586" customWidth="1"/>
    <col min="1278" max="1278" width="17.28515625" style="586" customWidth="1"/>
    <col min="1279" max="1279" width="67.28515625" style="586" customWidth="1"/>
    <col min="1280" max="1280" width="28.42578125" style="586" customWidth="1"/>
    <col min="1281" max="1532" width="8.85546875" style="586" customWidth="1"/>
    <col min="1533" max="1533" width="1" style="586" customWidth="1"/>
    <col min="1534" max="1534" width="17.28515625" style="586" customWidth="1"/>
    <col min="1535" max="1535" width="67.28515625" style="586" customWidth="1"/>
    <col min="1536" max="1536" width="28.42578125" style="586" customWidth="1"/>
    <col min="1537" max="1788" width="8.85546875" style="586" customWidth="1"/>
    <col min="1789" max="1789" width="1" style="586" customWidth="1"/>
    <col min="1790" max="1790" width="17.28515625" style="586" customWidth="1"/>
    <col min="1791" max="1791" width="67.28515625" style="586" customWidth="1"/>
    <col min="1792" max="1792" width="28.42578125" style="586" customWidth="1"/>
    <col min="1793" max="2044" width="8.85546875" style="586" customWidth="1"/>
    <col min="2045" max="2045" width="1" style="586" customWidth="1"/>
    <col min="2046" max="2046" width="17.28515625" style="586" customWidth="1"/>
    <col min="2047" max="2047" width="67.28515625" style="586" customWidth="1"/>
    <col min="2048" max="2048" width="28.42578125" style="586" customWidth="1"/>
    <col min="2049" max="2300" width="8.85546875" style="586" customWidth="1"/>
    <col min="2301" max="2301" width="1" style="586" customWidth="1"/>
    <col min="2302" max="2302" width="17.28515625" style="586" customWidth="1"/>
    <col min="2303" max="2303" width="67.28515625" style="586" customWidth="1"/>
    <col min="2304" max="2304" width="28.42578125" style="586" customWidth="1"/>
    <col min="2305" max="2556" width="8.85546875" style="586" customWidth="1"/>
    <col min="2557" max="2557" width="1" style="586" customWidth="1"/>
    <col min="2558" max="2558" width="17.28515625" style="586" customWidth="1"/>
    <col min="2559" max="2559" width="67.28515625" style="586" customWidth="1"/>
    <col min="2560" max="2560" width="28.42578125" style="586" customWidth="1"/>
    <col min="2561" max="2812" width="8.85546875" style="586" customWidth="1"/>
    <col min="2813" max="2813" width="1" style="586" customWidth="1"/>
    <col min="2814" max="2814" width="17.28515625" style="586" customWidth="1"/>
    <col min="2815" max="2815" width="67.28515625" style="586" customWidth="1"/>
    <col min="2816" max="2816" width="28.42578125" style="586" customWidth="1"/>
    <col min="2817" max="3068" width="8.85546875" style="586" customWidth="1"/>
    <col min="3069" max="3069" width="1" style="586" customWidth="1"/>
    <col min="3070" max="3070" width="17.28515625" style="586" customWidth="1"/>
    <col min="3071" max="3071" width="67.28515625" style="586" customWidth="1"/>
    <col min="3072" max="3072" width="28.42578125" style="586" customWidth="1"/>
    <col min="3073" max="3324" width="8.85546875" style="586" customWidth="1"/>
    <col min="3325" max="3325" width="1" style="586" customWidth="1"/>
    <col min="3326" max="3326" width="17.28515625" style="586" customWidth="1"/>
    <col min="3327" max="3327" width="67.28515625" style="586" customWidth="1"/>
    <col min="3328" max="3328" width="28.42578125" style="586" customWidth="1"/>
    <col min="3329" max="3580" width="8.85546875" style="586" customWidth="1"/>
    <col min="3581" max="3581" width="1" style="586" customWidth="1"/>
    <col min="3582" max="3582" width="17.28515625" style="586" customWidth="1"/>
    <col min="3583" max="3583" width="67.28515625" style="586" customWidth="1"/>
    <col min="3584" max="3584" width="28.42578125" style="586" customWidth="1"/>
    <col min="3585" max="3836" width="8.85546875" style="586" customWidth="1"/>
    <col min="3837" max="3837" width="1" style="586" customWidth="1"/>
    <col min="3838" max="3838" width="17.28515625" style="586" customWidth="1"/>
    <col min="3839" max="3839" width="67.28515625" style="586" customWidth="1"/>
    <col min="3840" max="3840" width="28.42578125" style="586" customWidth="1"/>
    <col min="3841" max="4092" width="8.85546875" style="586" customWidth="1"/>
    <col min="4093" max="4093" width="1" style="586" customWidth="1"/>
    <col min="4094" max="4094" width="17.28515625" style="586" customWidth="1"/>
    <col min="4095" max="4095" width="67.28515625" style="586" customWidth="1"/>
    <col min="4096" max="4096" width="28.42578125" style="586" customWidth="1"/>
    <col min="4097" max="4348" width="8.85546875" style="586" customWidth="1"/>
    <col min="4349" max="4349" width="1" style="586" customWidth="1"/>
    <col min="4350" max="4350" width="17.28515625" style="586" customWidth="1"/>
    <col min="4351" max="4351" width="67.28515625" style="586" customWidth="1"/>
    <col min="4352" max="4352" width="28.42578125" style="586" customWidth="1"/>
    <col min="4353" max="4604" width="8.85546875" style="586" customWidth="1"/>
    <col min="4605" max="4605" width="1" style="586" customWidth="1"/>
    <col min="4606" max="4606" width="17.28515625" style="586" customWidth="1"/>
    <col min="4607" max="4607" width="67.28515625" style="586" customWidth="1"/>
    <col min="4608" max="4608" width="28.42578125" style="586" customWidth="1"/>
    <col min="4609" max="4860" width="8.85546875" style="586" customWidth="1"/>
    <col min="4861" max="4861" width="1" style="586" customWidth="1"/>
    <col min="4862" max="4862" width="17.28515625" style="586" customWidth="1"/>
    <col min="4863" max="4863" width="67.28515625" style="586" customWidth="1"/>
    <col min="4864" max="4864" width="28.42578125" style="586" customWidth="1"/>
    <col min="4865" max="5116" width="8.85546875" style="586" customWidth="1"/>
    <col min="5117" max="5117" width="1" style="586" customWidth="1"/>
    <col min="5118" max="5118" width="17.28515625" style="586" customWidth="1"/>
    <col min="5119" max="5119" width="67.28515625" style="586" customWidth="1"/>
    <col min="5120" max="5120" width="28.42578125" style="586" customWidth="1"/>
    <col min="5121" max="5372" width="8.85546875" style="586" customWidth="1"/>
    <col min="5373" max="5373" width="1" style="586" customWidth="1"/>
    <col min="5374" max="5374" width="17.28515625" style="586" customWidth="1"/>
    <col min="5375" max="5375" width="67.28515625" style="586" customWidth="1"/>
    <col min="5376" max="5376" width="28.42578125" style="586" customWidth="1"/>
    <col min="5377" max="5628" width="8.85546875" style="586" customWidth="1"/>
    <col min="5629" max="5629" width="1" style="586" customWidth="1"/>
    <col min="5630" max="5630" width="17.28515625" style="586" customWidth="1"/>
    <col min="5631" max="5631" width="67.28515625" style="586" customWidth="1"/>
    <col min="5632" max="5632" width="28.42578125" style="586" customWidth="1"/>
    <col min="5633" max="5884" width="8.85546875" style="586" customWidth="1"/>
    <col min="5885" max="5885" width="1" style="586" customWidth="1"/>
    <col min="5886" max="5886" width="17.28515625" style="586" customWidth="1"/>
    <col min="5887" max="5887" width="67.28515625" style="586" customWidth="1"/>
    <col min="5888" max="5888" width="28.42578125" style="586" customWidth="1"/>
    <col min="5889" max="6140" width="8.85546875" style="586" customWidth="1"/>
    <col min="6141" max="6141" width="1" style="586" customWidth="1"/>
    <col min="6142" max="6142" width="17.28515625" style="586" customWidth="1"/>
    <col min="6143" max="6143" width="67.28515625" style="586" customWidth="1"/>
    <col min="6144" max="6144" width="28.42578125" style="586" customWidth="1"/>
    <col min="6145" max="6396" width="8.85546875" style="586" customWidth="1"/>
    <col min="6397" max="6397" width="1" style="586" customWidth="1"/>
    <col min="6398" max="6398" width="17.28515625" style="586" customWidth="1"/>
    <col min="6399" max="6399" width="67.28515625" style="586" customWidth="1"/>
    <col min="6400" max="6400" width="28.42578125" style="586" customWidth="1"/>
    <col min="6401" max="6652" width="8.85546875" style="586" customWidth="1"/>
    <col min="6653" max="6653" width="1" style="586" customWidth="1"/>
    <col min="6654" max="6654" width="17.28515625" style="586" customWidth="1"/>
    <col min="6655" max="6655" width="67.28515625" style="586" customWidth="1"/>
    <col min="6656" max="6656" width="28.42578125" style="586" customWidth="1"/>
    <col min="6657" max="6908" width="8.85546875" style="586" customWidth="1"/>
    <col min="6909" max="6909" width="1" style="586" customWidth="1"/>
    <col min="6910" max="6910" width="17.28515625" style="586" customWidth="1"/>
    <col min="6911" max="6911" width="67.28515625" style="586" customWidth="1"/>
    <col min="6912" max="6912" width="28.42578125" style="586" customWidth="1"/>
    <col min="6913" max="7164" width="8.85546875" style="586" customWidth="1"/>
    <col min="7165" max="7165" width="1" style="586" customWidth="1"/>
    <col min="7166" max="7166" width="17.28515625" style="586" customWidth="1"/>
    <col min="7167" max="7167" width="67.28515625" style="586" customWidth="1"/>
    <col min="7168" max="7168" width="28.42578125" style="586" customWidth="1"/>
    <col min="7169" max="7420" width="8.85546875" style="586" customWidth="1"/>
    <col min="7421" max="7421" width="1" style="586" customWidth="1"/>
    <col min="7422" max="7422" width="17.28515625" style="586" customWidth="1"/>
    <col min="7423" max="7423" width="67.28515625" style="586" customWidth="1"/>
    <col min="7424" max="7424" width="28.42578125" style="586" customWidth="1"/>
    <col min="7425" max="7676" width="8.85546875" style="586" customWidth="1"/>
    <col min="7677" max="7677" width="1" style="586" customWidth="1"/>
    <col min="7678" max="7678" width="17.28515625" style="586" customWidth="1"/>
    <col min="7679" max="7679" width="67.28515625" style="586" customWidth="1"/>
    <col min="7680" max="7680" width="28.42578125" style="586" customWidth="1"/>
    <col min="7681" max="7932" width="8.85546875" style="586" customWidth="1"/>
    <col min="7933" max="7933" width="1" style="586" customWidth="1"/>
    <col min="7934" max="7934" width="17.28515625" style="586" customWidth="1"/>
    <col min="7935" max="7935" width="67.28515625" style="586" customWidth="1"/>
    <col min="7936" max="7936" width="28.42578125" style="586" customWidth="1"/>
    <col min="7937" max="8188" width="8.85546875" style="586" customWidth="1"/>
    <col min="8189" max="8189" width="1" style="586" customWidth="1"/>
    <col min="8190" max="8190" width="17.28515625" style="586" customWidth="1"/>
    <col min="8191" max="8191" width="67.28515625" style="586" customWidth="1"/>
    <col min="8192" max="8192" width="28.42578125" style="586" customWidth="1"/>
    <col min="8193" max="8444" width="8.85546875" style="586" customWidth="1"/>
    <col min="8445" max="8445" width="1" style="586" customWidth="1"/>
    <col min="8446" max="8446" width="17.28515625" style="586" customWidth="1"/>
    <col min="8447" max="8447" width="67.28515625" style="586" customWidth="1"/>
    <col min="8448" max="8448" width="28.42578125" style="586" customWidth="1"/>
    <col min="8449" max="8700" width="8.85546875" style="586" customWidth="1"/>
    <col min="8701" max="8701" width="1" style="586" customWidth="1"/>
    <col min="8702" max="8702" width="17.28515625" style="586" customWidth="1"/>
    <col min="8703" max="8703" width="67.28515625" style="586" customWidth="1"/>
    <col min="8704" max="8704" width="28.42578125" style="586" customWidth="1"/>
    <col min="8705" max="8956" width="8.85546875" style="586" customWidth="1"/>
    <col min="8957" max="8957" width="1" style="586" customWidth="1"/>
    <col min="8958" max="8958" width="17.28515625" style="586" customWidth="1"/>
    <col min="8959" max="8959" width="67.28515625" style="586" customWidth="1"/>
    <col min="8960" max="8960" width="28.42578125" style="586" customWidth="1"/>
    <col min="8961" max="9212" width="8.85546875" style="586" customWidth="1"/>
    <col min="9213" max="9213" width="1" style="586" customWidth="1"/>
    <col min="9214" max="9214" width="17.28515625" style="586" customWidth="1"/>
    <col min="9215" max="9215" width="67.28515625" style="586" customWidth="1"/>
    <col min="9216" max="9216" width="28.42578125" style="586" customWidth="1"/>
    <col min="9217" max="9468" width="8.85546875" style="586" customWidth="1"/>
    <col min="9469" max="9469" width="1" style="586" customWidth="1"/>
    <col min="9470" max="9470" width="17.28515625" style="586" customWidth="1"/>
    <col min="9471" max="9471" width="67.28515625" style="586" customWidth="1"/>
    <col min="9472" max="9472" width="28.42578125" style="586" customWidth="1"/>
    <col min="9473" max="9724" width="8.85546875" style="586" customWidth="1"/>
    <col min="9725" max="9725" width="1" style="586" customWidth="1"/>
    <col min="9726" max="9726" width="17.28515625" style="586" customWidth="1"/>
    <col min="9727" max="9727" width="67.28515625" style="586" customWidth="1"/>
    <col min="9728" max="9728" width="28.42578125" style="586" customWidth="1"/>
    <col min="9729" max="9980" width="8.85546875" style="586" customWidth="1"/>
    <col min="9981" max="9981" width="1" style="586" customWidth="1"/>
    <col min="9982" max="9982" width="17.28515625" style="586" customWidth="1"/>
    <col min="9983" max="9983" width="67.28515625" style="586" customWidth="1"/>
    <col min="9984" max="9984" width="28.42578125" style="586" customWidth="1"/>
    <col min="9985" max="10236" width="8.85546875" style="586" customWidth="1"/>
    <col min="10237" max="10237" width="1" style="586" customWidth="1"/>
    <col min="10238" max="10238" width="17.28515625" style="586" customWidth="1"/>
    <col min="10239" max="10239" width="67.28515625" style="586" customWidth="1"/>
    <col min="10240" max="10240" width="28.42578125" style="586" customWidth="1"/>
    <col min="10241" max="10492" width="8.85546875" style="586" customWidth="1"/>
    <col min="10493" max="10493" width="1" style="586" customWidth="1"/>
    <col min="10494" max="10494" width="17.28515625" style="586" customWidth="1"/>
    <col min="10495" max="10495" width="67.28515625" style="586" customWidth="1"/>
    <col min="10496" max="10496" width="28.42578125" style="586" customWidth="1"/>
    <col min="10497" max="10748" width="8.85546875" style="586" customWidth="1"/>
    <col min="10749" max="10749" width="1" style="586" customWidth="1"/>
    <col min="10750" max="10750" width="17.28515625" style="586" customWidth="1"/>
    <col min="10751" max="10751" width="67.28515625" style="586" customWidth="1"/>
    <col min="10752" max="10752" width="28.42578125" style="586" customWidth="1"/>
    <col min="10753" max="11004" width="8.85546875" style="586" customWidth="1"/>
    <col min="11005" max="11005" width="1" style="586" customWidth="1"/>
    <col min="11006" max="11006" width="17.28515625" style="586" customWidth="1"/>
    <col min="11007" max="11007" width="67.28515625" style="586" customWidth="1"/>
    <col min="11008" max="11008" width="28.42578125" style="586" customWidth="1"/>
    <col min="11009" max="11260" width="8.85546875" style="586" customWidth="1"/>
    <col min="11261" max="11261" width="1" style="586" customWidth="1"/>
    <col min="11262" max="11262" width="17.28515625" style="586" customWidth="1"/>
    <col min="11263" max="11263" width="67.28515625" style="586" customWidth="1"/>
    <col min="11264" max="11264" width="28.42578125" style="586" customWidth="1"/>
    <col min="11265" max="11516" width="8.85546875" style="586" customWidth="1"/>
    <col min="11517" max="11517" width="1" style="586" customWidth="1"/>
    <col min="11518" max="11518" width="17.28515625" style="586" customWidth="1"/>
    <col min="11519" max="11519" width="67.28515625" style="586" customWidth="1"/>
    <col min="11520" max="11520" width="28.42578125" style="586" customWidth="1"/>
    <col min="11521" max="11772" width="8.85546875" style="586" customWidth="1"/>
    <col min="11773" max="11773" width="1" style="586" customWidth="1"/>
    <col min="11774" max="11774" width="17.28515625" style="586" customWidth="1"/>
    <col min="11775" max="11775" width="67.28515625" style="586" customWidth="1"/>
    <col min="11776" max="11776" width="28.42578125" style="586" customWidth="1"/>
    <col min="11777" max="12028" width="8.85546875" style="586" customWidth="1"/>
    <col min="12029" max="12029" width="1" style="586" customWidth="1"/>
    <col min="12030" max="12030" width="17.28515625" style="586" customWidth="1"/>
    <col min="12031" max="12031" width="67.28515625" style="586" customWidth="1"/>
    <col min="12032" max="12032" width="28.42578125" style="586" customWidth="1"/>
    <col min="12033" max="12284" width="8.85546875" style="586" customWidth="1"/>
    <col min="12285" max="12285" width="1" style="586" customWidth="1"/>
    <col min="12286" max="12286" width="17.28515625" style="586" customWidth="1"/>
    <col min="12287" max="12287" width="67.28515625" style="586" customWidth="1"/>
    <col min="12288" max="12288" width="28.42578125" style="586" customWidth="1"/>
    <col min="12289" max="12540" width="8.85546875" style="586" customWidth="1"/>
    <col min="12541" max="12541" width="1" style="586" customWidth="1"/>
    <col min="12542" max="12542" width="17.28515625" style="586" customWidth="1"/>
    <col min="12543" max="12543" width="67.28515625" style="586" customWidth="1"/>
    <col min="12544" max="12544" width="28.42578125" style="586" customWidth="1"/>
    <col min="12545" max="12796" width="8.85546875" style="586" customWidth="1"/>
    <col min="12797" max="12797" width="1" style="586" customWidth="1"/>
    <col min="12798" max="12798" width="17.28515625" style="586" customWidth="1"/>
    <col min="12799" max="12799" width="67.28515625" style="586" customWidth="1"/>
    <col min="12800" max="12800" width="28.42578125" style="586" customWidth="1"/>
    <col min="12801" max="13052" width="8.85546875" style="586" customWidth="1"/>
    <col min="13053" max="13053" width="1" style="586" customWidth="1"/>
    <col min="13054" max="13054" width="17.28515625" style="586" customWidth="1"/>
    <col min="13055" max="13055" width="67.28515625" style="586" customWidth="1"/>
    <col min="13056" max="13056" width="28.42578125" style="586" customWidth="1"/>
    <col min="13057" max="13308" width="8.85546875" style="586" customWidth="1"/>
    <col min="13309" max="13309" width="1" style="586" customWidth="1"/>
    <col min="13310" max="13310" width="17.28515625" style="586" customWidth="1"/>
    <col min="13311" max="13311" width="67.28515625" style="586" customWidth="1"/>
    <col min="13312" max="13312" width="28.42578125" style="586" customWidth="1"/>
    <col min="13313" max="13564" width="8.85546875" style="586" customWidth="1"/>
    <col min="13565" max="13565" width="1" style="586" customWidth="1"/>
    <col min="13566" max="13566" width="17.28515625" style="586" customWidth="1"/>
    <col min="13567" max="13567" width="67.28515625" style="586" customWidth="1"/>
    <col min="13568" max="13568" width="28.42578125" style="586" customWidth="1"/>
    <col min="13569" max="13820" width="8.85546875" style="586" customWidth="1"/>
    <col min="13821" max="13821" width="1" style="586" customWidth="1"/>
    <col min="13822" max="13822" width="17.28515625" style="586" customWidth="1"/>
    <col min="13823" max="13823" width="67.28515625" style="586" customWidth="1"/>
    <col min="13824" max="13824" width="28.42578125" style="586" customWidth="1"/>
    <col min="13825" max="14076" width="8.85546875" style="586" customWidth="1"/>
    <col min="14077" max="14077" width="1" style="586" customWidth="1"/>
    <col min="14078" max="14078" width="17.28515625" style="586" customWidth="1"/>
    <col min="14079" max="14079" width="67.28515625" style="586" customWidth="1"/>
    <col min="14080" max="14080" width="28.42578125" style="586" customWidth="1"/>
    <col min="14081" max="14332" width="8.85546875" style="586" customWidth="1"/>
    <col min="14333" max="14333" width="1" style="586" customWidth="1"/>
    <col min="14334" max="14334" width="17.28515625" style="586" customWidth="1"/>
    <col min="14335" max="14335" width="67.28515625" style="586" customWidth="1"/>
    <col min="14336" max="14336" width="28.42578125" style="586" customWidth="1"/>
    <col min="14337" max="14588" width="8.85546875" style="586" customWidth="1"/>
    <col min="14589" max="14589" width="1" style="586" customWidth="1"/>
    <col min="14590" max="14590" width="17.28515625" style="586" customWidth="1"/>
    <col min="14591" max="14591" width="67.28515625" style="586" customWidth="1"/>
    <col min="14592" max="14592" width="28.42578125" style="586" customWidth="1"/>
    <col min="14593" max="14844" width="8.85546875" style="586" customWidth="1"/>
    <col min="14845" max="14845" width="1" style="586" customWidth="1"/>
    <col min="14846" max="14846" width="17.28515625" style="586" customWidth="1"/>
    <col min="14847" max="14847" width="67.28515625" style="586" customWidth="1"/>
    <col min="14848" max="14848" width="28.42578125" style="586" customWidth="1"/>
    <col min="14849" max="15100" width="8.85546875" style="586" customWidth="1"/>
    <col min="15101" max="15101" width="1" style="586" customWidth="1"/>
    <col min="15102" max="15102" width="17.28515625" style="586" customWidth="1"/>
    <col min="15103" max="15103" width="67.28515625" style="586" customWidth="1"/>
    <col min="15104" max="15104" width="28.42578125" style="586" customWidth="1"/>
    <col min="15105" max="15356" width="8.85546875" style="586" customWidth="1"/>
    <col min="15357" max="15357" width="1" style="586" customWidth="1"/>
    <col min="15358" max="15358" width="17.28515625" style="586" customWidth="1"/>
    <col min="15359" max="15359" width="67.28515625" style="586" customWidth="1"/>
    <col min="15360" max="15360" width="28.42578125" style="586" customWidth="1"/>
    <col min="15361" max="15612" width="8.85546875" style="586" customWidth="1"/>
    <col min="15613" max="15613" width="1" style="586" customWidth="1"/>
    <col min="15614" max="15614" width="17.28515625" style="586" customWidth="1"/>
    <col min="15615" max="15615" width="67.28515625" style="586" customWidth="1"/>
    <col min="15616" max="15616" width="28.42578125" style="586" customWidth="1"/>
    <col min="15617" max="15868" width="8.85546875" style="586" customWidth="1"/>
    <col min="15869" max="15869" width="1" style="586" customWidth="1"/>
    <col min="15870" max="15870" width="17.28515625" style="586" customWidth="1"/>
    <col min="15871" max="15871" width="67.28515625" style="586" customWidth="1"/>
    <col min="15872" max="15872" width="28.42578125" style="586" customWidth="1"/>
    <col min="15873" max="16124" width="8.85546875" style="586" customWidth="1"/>
    <col min="16125" max="16125" width="1" style="586" customWidth="1"/>
    <col min="16126" max="16126" width="17.28515625" style="586" customWidth="1"/>
    <col min="16127" max="16127" width="67.28515625" style="586" customWidth="1"/>
    <col min="16128" max="16128" width="28.42578125" style="586" customWidth="1"/>
    <col min="16129" max="16384" width="8.85546875" style="586" customWidth="1"/>
  </cols>
  <sheetData>
    <row r="1" spans="1:7" ht="15" customHeight="1">
      <c r="A1" s="585" t="s">
        <v>450</v>
      </c>
      <c r="C1" s="587"/>
    </row>
    <row r="2" spans="1:7" ht="15" customHeight="1">
      <c r="A2" s="589"/>
      <c r="B2" s="630" t="s">
        <v>185</v>
      </c>
      <c r="C2" s="590"/>
    </row>
    <row r="3" spans="1:7" ht="15" customHeight="1">
      <c r="A3" s="591"/>
      <c r="B3" s="631" t="s">
        <v>1349</v>
      </c>
      <c r="C3" s="592"/>
    </row>
    <row r="4" spans="1:7" ht="15" customHeight="1">
      <c r="A4" s="593" t="s">
        <v>1</v>
      </c>
      <c r="B4" s="593" t="s">
        <v>58</v>
      </c>
      <c r="C4" s="594" t="s">
        <v>1247</v>
      </c>
      <c r="D4" s="595" t="s">
        <v>1246</v>
      </c>
      <c r="F4" s="596" t="s">
        <v>1253</v>
      </c>
    </row>
    <row r="5" spans="1:7" s="601" customFormat="1" ht="15" customHeight="1">
      <c r="A5" s="598">
        <v>1</v>
      </c>
      <c r="B5" s="598" t="s">
        <v>3</v>
      </c>
      <c r="C5" s="599">
        <v>4829937200</v>
      </c>
      <c r="D5" s="588">
        <v>716969.95</v>
      </c>
      <c r="E5" s="600"/>
      <c r="F5" s="632"/>
    </row>
    <row r="6" spans="1:7" s="601" customFormat="1" ht="15" customHeight="1">
      <c r="A6" s="598" t="s">
        <v>1356</v>
      </c>
      <c r="B6" s="598" t="s">
        <v>4</v>
      </c>
      <c r="C6" s="599">
        <v>4239021452</v>
      </c>
      <c r="D6" s="588">
        <v>629497.17999999982</v>
      </c>
      <c r="E6" s="600"/>
      <c r="F6" s="632"/>
    </row>
    <row r="7" spans="1:7" s="601" customFormat="1" ht="15" customHeight="1">
      <c r="A7" s="598" t="s">
        <v>1357</v>
      </c>
      <c r="B7" s="598" t="s">
        <v>5</v>
      </c>
      <c r="C7" s="599">
        <v>1190212328</v>
      </c>
      <c r="D7" s="588">
        <v>176747.22999999998</v>
      </c>
      <c r="E7" s="600"/>
      <c r="F7" s="632"/>
    </row>
    <row r="8" spans="1:7" s="601" customFormat="1" ht="15" customHeight="1">
      <c r="A8" s="598" t="s">
        <v>1358</v>
      </c>
      <c r="B8" s="598" t="s">
        <v>1245</v>
      </c>
      <c r="C8" s="599">
        <v>1190212328</v>
      </c>
      <c r="D8" s="588">
        <v>176747.22999999998</v>
      </c>
      <c r="E8" s="600"/>
      <c r="F8" s="632"/>
    </row>
    <row r="9" spans="1:7" ht="15" customHeight="1">
      <c r="A9" s="598" t="s">
        <v>1359</v>
      </c>
      <c r="B9" s="598" t="s">
        <v>1244</v>
      </c>
      <c r="C9" s="599">
        <v>872419044</v>
      </c>
      <c r="D9" s="588">
        <v>129554.74000000002</v>
      </c>
      <c r="E9" s="600"/>
      <c r="F9" s="710">
        <v>101010201</v>
      </c>
    </row>
    <row r="10" spans="1:7" s="601" customFormat="1" ht="15" customHeight="1">
      <c r="A10" s="598" t="s">
        <v>1360</v>
      </c>
      <c r="B10" s="598" t="s">
        <v>1243</v>
      </c>
      <c r="C10" s="599">
        <v>317793284</v>
      </c>
      <c r="D10" s="588">
        <v>47192.49</v>
      </c>
      <c r="E10" s="600"/>
      <c r="F10" s="710">
        <v>101010202</v>
      </c>
      <c r="G10" s="586"/>
    </row>
    <row r="11" spans="1:7" s="601" customFormat="1" ht="15" customHeight="1">
      <c r="A11" s="598" t="s">
        <v>1361</v>
      </c>
      <c r="B11" s="598" t="s">
        <v>166</v>
      </c>
      <c r="C11" s="599">
        <v>2479774852</v>
      </c>
      <c r="D11" s="588">
        <v>368248.03</v>
      </c>
      <c r="E11" s="600"/>
      <c r="F11" s="632"/>
    </row>
    <row r="12" spans="1:7" s="601" customFormat="1" ht="15" customHeight="1">
      <c r="A12" s="598" t="s">
        <v>1362</v>
      </c>
      <c r="B12" s="598" t="s">
        <v>1242</v>
      </c>
      <c r="C12" s="599">
        <v>2479774852</v>
      </c>
      <c r="D12" s="588">
        <v>368248.03</v>
      </c>
      <c r="E12" s="600"/>
      <c r="F12" s="632"/>
    </row>
    <row r="13" spans="1:7" ht="15" customHeight="1">
      <c r="A13" s="598" t="s">
        <v>1363</v>
      </c>
      <c r="B13" s="598" t="s">
        <v>1241</v>
      </c>
      <c r="C13" s="599">
        <v>2315930824</v>
      </c>
      <c r="D13" s="588">
        <v>343917.1</v>
      </c>
      <c r="E13" s="600"/>
    </row>
    <row r="14" spans="1:7" ht="15" customHeight="1">
      <c r="A14" s="598" t="s">
        <v>1364</v>
      </c>
      <c r="B14" s="598" t="s">
        <v>1240</v>
      </c>
      <c r="C14" s="599">
        <v>2300000000</v>
      </c>
      <c r="D14" s="588">
        <v>341551.35999999999</v>
      </c>
      <c r="E14" s="600"/>
      <c r="F14" s="710">
        <v>1120112301</v>
      </c>
    </row>
    <row r="15" spans="1:7" ht="15" customHeight="1">
      <c r="A15" s="598" t="s">
        <v>1365</v>
      </c>
      <c r="B15" s="598" t="s">
        <v>1239</v>
      </c>
      <c r="C15" s="599">
        <v>182439728</v>
      </c>
      <c r="D15" s="588">
        <v>27092.41</v>
      </c>
      <c r="E15" s="600"/>
      <c r="F15" s="710">
        <v>1120116105</v>
      </c>
    </row>
    <row r="16" spans="1:7" s="601" customFormat="1" ht="15" customHeight="1">
      <c r="A16" s="598" t="s">
        <v>1366</v>
      </c>
      <c r="B16" s="598" t="s">
        <v>1238</v>
      </c>
      <c r="C16" s="599">
        <v>-166508904</v>
      </c>
      <c r="D16" s="588">
        <v>-24726.67</v>
      </c>
      <c r="E16" s="600"/>
      <c r="F16" s="710">
        <v>1120116205</v>
      </c>
      <c r="G16" s="586"/>
    </row>
    <row r="17" spans="1:7" ht="15" customHeight="1">
      <c r="A17" s="598" t="s">
        <v>1367</v>
      </c>
      <c r="B17" s="598" t="s">
        <v>1127</v>
      </c>
      <c r="C17" s="599">
        <v>163844028</v>
      </c>
      <c r="D17" s="588">
        <v>24330.929999999997</v>
      </c>
      <c r="E17" s="600"/>
    </row>
    <row r="18" spans="1:7" ht="15" customHeight="1">
      <c r="A18" s="598" t="s">
        <v>1368</v>
      </c>
      <c r="B18" s="598" t="s">
        <v>1237</v>
      </c>
      <c r="C18" s="599">
        <v>163000000</v>
      </c>
      <c r="D18" s="588">
        <v>24205.599999999999</v>
      </c>
      <c r="E18" s="600"/>
      <c r="F18" s="710">
        <v>1120113101</v>
      </c>
    </row>
    <row r="19" spans="1:7" ht="15" customHeight="1">
      <c r="A19" s="598" t="s">
        <v>1369</v>
      </c>
      <c r="B19" s="598" t="s">
        <v>1236</v>
      </c>
      <c r="C19" s="599">
        <v>40432932</v>
      </c>
      <c r="D19" s="588">
        <v>6004.31</v>
      </c>
      <c r="E19" s="600"/>
      <c r="F19" s="710">
        <v>1120116107</v>
      </c>
    </row>
    <row r="20" spans="1:7" s="601" customFormat="1" ht="15" customHeight="1">
      <c r="A20" s="598" t="s">
        <v>1370</v>
      </c>
      <c r="B20" s="598" t="s">
        <v>1235</v>
      </c>
      <c r="C20" s="599">
        <v>-39588904</v>
      </c>
      <c r="D20" s="588">
        <v>-5878.98</v>
      </c>
      <c r="E20" s="600"/>
      <c r="F20" s="710">
        <v>1120116207</v>
      </c>
      <c r="G20" s="586"/>
    </row>
    <row r="21" spans="1:7" s="601" customFormat="1" ht="15" customHeight="1">
      <c r="A21" s="598" t="s">
        <v>1371</v>
      </c>
      <c r="B21" s="598" t="s">
        <v>107</v>
      </c>
      <c r="C21" s="599">
        <v>557668202</v>
      </c>
      <c r="D21" s="588">
        <v>82814.049999999988</v>
      </c>
      <c r="E21" s="600"/>
      <c r="F21" s="632"/>
    </row>
    <row r="22" spans="1:7" ht="15" customHeight="1">
      <c r="A22" s="598" t="s">
        <v>1372</v>
      </c>
      <c r="B22" s="598" t="s">
        <v>1234</v>
      </c>
      <c r="C22" s="599">
        <v>193300409</v>
      </c>
      <c r="D22" s="588">
        <v>28705.22</v>
      </c>
      <c r="E22" s="600"/>
    </row>
    <row r="23" spans="1:7" s="601" customFormat="1" ht="15" customHeight="1">
      <c r="A23" s="598" t="s">
        <v>1373</v>
      </c>
      <c r="B23" s="598" t="s">
        <v>1233</v>
      </c>
      <c r="C23" s="599">
        <v>193300409</v>
      </c>
      <c r="D23" s="588">
        <v>28705.22</v>
      </c>
      <c r="E23" s="600"/>
      <c r="F23" s="710">
        <v>113020301</v>
      </c>
      <c r="G23" s="586"/>
    </row>
    <row r="24" spans="1:7" s="601" customFormat="1" ht="15" customHeight="1">
      <c r="A24" s="598" t="s">
        <v>1374</v>
      </c>
      <c r="B24" s="598" t="s">
        <v>1232</v>
      </c>
      <c r="C24" s="599">
        <v>357822534</v>
      </c>
      <c r="D24" s="588">
        <v>53136.859999999986</v>
      </c>
      <c r="E24" s="600"/>
      <c r="F24" s="632"/>
    </row>
    <row r="25" spans="1:7" s="601" customFormat="1" ht="15" customHeight="1">
      <c r="A25" s="598" t="s">
        <v>1375</v>
      </c>
      <c r="B25" s="598" t="s">
        <v>1231</v>
      </c>
      <c r="C25" s="599">
        <v>204395332</v>
      </c>
      <c r="D25" s="588">
        <v>30352.829999999987</v>
      </c>
      <c r="E25" s="600"/>
      <c r="F25" s="710">
        <v>113010101</v>
      </c>
      <c r="G25" s="586"/>
    </row>
    <row r="26" spans="1:7" ht="15" customHeight="1">
      <c r="A26" s="598" t="s">
        <v>1376</v>
      </c>
      <c r="B26" s="598" t="s">
        <v>1230</v>
      </c>
      <c r="C26" s="599">
        <v>153427202</v>
      </c>
      <c r="D26" s="588">
        <v>22784.030000000006</v>
      </c>
      <c r="E26" s="600"/>
      <c r="F26" s="710">
        <v>113010102</v>
      </c>
    </row>
    <row r="27" spans="1:7" s="601" customFormat="1" ht="15" customHeight="1">
      <c r="A27" s="598" t="s">
        <v>1377</v>
      </c>
      <c r="B27" s="598" t="s">
        <v>1378</v>
      </c>
      <c r="C27" s="599">
        <v>2989718</v>
      </c>
      <c r="D27" s="588">
        <v>443.97</v>
      </c>
      <c r="E27" s="600"/>
      <c r="F27" s="632"/>
    </row>
    <row r="28" spans="1:7" s="601" customFormat="1" ht="15" customHeight="1">
      <c r="A28" s="598" t="s">
        <v>1379</v>
      </c>
      <c r="B28" s="598" t="s">
        <v>1380</v>
      </c>
      <c r="C28" s="599">
        <v>2989718</v>
      </c>
      <c r="D28" s="588">
        <v>443.97</v>
      </c>
      <c r="E28" s="600"/>
      <c r="F28" s="716">
        <v>1130801</v>
      </c>
      <c r="G28" s="586"/>
    </row>
    <row r="29" spans="1:7" s="601" customFormat="1" ht="15" customHeight="1">
      <c r="A29" s="598" t="s">
        <v>1381</v>
      </c>
      <c r="B29" s="598" t="s">
        <v>1382</v>
      </c>
      <c r="C29" s="599">
        <v>3555541</v>
      </c>
      <c r="D29" s="588">
        <v>528</v>
      </c>
      <c r="E29" s="600"/>
      <c r="F29" s="632"/>
    </row>
    <row r="30" spans="1:7" s="601" customFormat="1" ht="15" customHeight="1">
      <c r="A30" s="598" t="s">
        <v>1383</v>
      </c>
      <c r="B30" s="598" t="s">
        <v>1384</v>
      </c>
      <c r="C30" s="599">
        <v>3555541</v>
      </c>
      <c r="D30" s="588">
        <v>528</v>
      </c>
      <c r="E30" s="600"/>
      <c r="F30" s="716" t="s">
        <v>1322</v>
      </c>
      <c r="G30" s="586"/>
    </row>
    <row r="31" spans="1:7" ht="15" customHeight="1">
      <c r="A31" s="598" t="s">
        <v>1385</v>
      </c>
      <c r="B31" s="598" t="s">
        <v>1228</v>
      </c>
      <c r="C31" s="599">
        <v>11366070</v>
      </c>
      <c r="D31" s="588">
        <v>1687.87</v>
      </c>
      <c r="E31" s="600"/>
    </row>
    <row r="32" spans="1:7" ht="15" customHeight="1">
      <c r="A32" s="598" t="s">
        <v>1386</v>
      </c>
      <c r="B32" s="598" t="s">
        <v>1227</v>
      </c>
      <c r="C32" s="599">
        <v>10100970</v>
      </c>
      <c r="D32" s="588">
        <v>1500</v>
      </c>
      <c r="E32" s="600"/>
      <c r="F32" s="716">
        <v>1010401</v>
      </c>
    </row>
    <row r="33" spans="1:7" ht="15" customHeight="1">
      <c r="A33" s="598">
        <v>1010403</v>
      </c>
      <c r="B33" s="598" t="s">
        <v>1226</v>
      </c>
      <c r="C33" s="599">
        <v>1265100</v>
      </c>
      <c r="D33" s="588">
        <v>187.86999999999998</v>
      </c>
      <c r="E33" s="600"/>
      <c r="F33" s="710">
        <v>1150102</v>
      </c>
    </row>
    <row r="34" spans="1:7" s="601" customFormat="1" ht="15" customHeight="1">
      <c r="A34" s="598" t="s">
        <v>1387</v>
      </c>
      <c r="B34" s="598" t="s">
        <v>7</v>
      </c>
      <c r="C34" s="599">
        <v>590915748</v>
      </c>
      <c r="D34" s="588">
        <v>87472.76999999999</v>
      </c>
      <c r="E34" s="600"/>
      <c r="F34" s="632"/>
    </row>
    <row r="35" spans="1:7" s="601" customFormat="1" ht="15" customHeight="1">
      <c r="A35" s="598" t="s">
        <v>1388</v>
      </c>
      <c r="B35" s="598" t="s">
        <v>113</v>
      </c>
      <c r="C35" s="599">
        <v>359826346</v>
      </c>
      <c r="D35" s="588">
        <v>53272.75</v>
      </c>
      <c r="E35" s="600"/>
      <c r="F35" s="632"/>
      <c r="G35" s="586"/>
    </row>
    <row r="36" spans="1:7" s="601" customFormat="1" ht="15" customHeight="1">
      <c r="A36" s="598" t="s">
        <v>1389</v>
      </c>
      <c r="B36" s="598" t="s">
        <v>1225</v>
      </c>
      <c r="C36" s="599">
        <v>359826346</v>
      </c>
      <c r="D36" s="588">
        <v>53272.75</v>
      </c>
      <c r="E36" s="600"/>
      <c r="F36" s="632"/>
      <c r="G36" s="586"/>
    </row>
    <row r="37" spans="1:7" s="715" customFormat="1" ht="15" customHeight="1">
      <c r="A37" s="714" t="s">
        <v>1390</v>
      </c>
      <c r="B37" s="714" t="s">
        <v>1224</v>
      </c>
      <c r="C37" s="713">
        <v>399807052</v>
      </c>
      <c r="D37" s="712">
        <v>59191.93</v>
      </c>
      <c r="E37" s="711"/>
      <c r="F37" s="710">
        <v>1280401</v>
      </c>
    </row>
    <row r="38" spans="1:7" s="715" customFormat="1" ht="15" customHeight="1">
      <c r="A38" s="714" t="s">
        <v>1391</v>
      </c>
      <c r="B38" s="714" t="s">
        <v>1221</v>
      </c>
      <c r="C38" s="713">
        <v>-39980706</v>
      </c>
      <c r="D38" s="712">
        <v>-5919.18</v>
      </c>
      <c r="E38" s="711"/>
      <c r="F38" s="710">
        <v>1282003</v>
      </c>
    </row>
    <row r="39" spans="1:7" s="601" customFormat="1" ht="15" customHeight="1">
      <c r="A39" s="598" t="s">
        <v>1392</v>
      </c>
      <c r="B39" s="598" t="s">
        <v>186</v>
      </c>
      <c r="C39" s="599">
        <v>231089402</v>
      </c>
      <c r="D39" s="588">
        <v>34200.019999999997</v>
      </c>
      <c r="E39" s="600"/>
      <c r="F39" s="632"/>
      <c r="G39" s="586"/>
    </row>
    <row r="40" spans="1:7" ht="15" customHeight="1">
      <c r="A40" s="598" t="s">
        <v>1393</v>
      </c>
      <c r="B40" s="598" t="s">
        <v>1223</v>
      </c>
      <c r="C40" s="599">
        <v>231089402</v>
      </c>
      <c r="D40" s="588">
        <v>34200.019999999997</v>
      </c>
      <c r="E40" s="600"/>
    </row>
    <row r="41" spans="1:7" s="709" customFormat="1" ht="15" customHeight="1">
      <c r="A41" s="714" t="s">
        <v>1394</v>
      </c>
      <c r="B41" s="714" t="s">
        <v>1222</v>
      </c>
      <c r="C41" s="713">
        <v>256766000</v>
      </c>
      <c r="D41" s="712">
        <v>38000</v>
      </c>
      <c r="E41" s="711"/>
      <c r="F41" s="710">
        <v>12802</v>
      </c>
    </row>
    <row r="42" spans="1:7" s="709" customFormat="1" ht="15" customHeight="1">
      <c r="A42" s="714" t="s">
        <v>1395</v>
      </c>
      <c r="B42" s="714" t="s">
        <v>1221</v>
      </c>
      <c r="C42" s="713">
        <v>-25676598</v>
      </c>
      <c r="D42" s="712">
        <v>-3799.98</v>
      </c>
      <c r="E42" s="711"/>
      <c r="F42" s="710">
        <v>1282004</v>
      </c>
    </row>
    <row r="43" spans="1:7" s="601" customFormat="1" ht="15" customHeight="1">
      <c r="A43" s="598" t="s">
        <v>1325</v>
      </c>
      <c r="B43" s="598" t="s">
        <v>8</v>
      </c>
      <c r="C43" s="599">
        <v>382066485</v>
      </c>
      <c r="D43" s="588">
        <v>56507.250000000015</v>
      </c>
      <c r="E43" s="600"/>
      <c r="F43" s="632"/>
    </row>
    <row r="44" spans="1:7" ht="15" customHeight="1">
      <c r="A44" s="598" t="s">
        <v>1396</v>
      </c>
      <c r="B44" s="598" t="s">
        <v>9</v>
      </c>
      <c r="C44" s="599">
        <v>382066485</v>
      </c>
      <c r="D44" s="588">
        <v>56507.250000000015</v>
      </c>
      <c r="E44" s="600"/>
    </row>
    <row r="45" spans="1:7" s="601" customFormat="1" ht="15" customHeight="1">
      <c r="A45" s="598" t="s">
        <v>1397</v>
      </c>
      <c r="B45" s="598" t="s">
        <v>1220</v>
      </c>
      <c r="C45" s="599">
        <v>245658880</v>
      </c>
      <c r="D45" s="588">
        <v>36332.699999999997</v>
      </c>
      <c r="E45" s="600"/>
      <c r="F45" s="632"/>
      <c r="G45" s="586"/>
    </row>
    <row r="46" spans="1:7" ht="15" customHeight="1">
      <c r="A46" s="598" t="s">
        <v>1398</v>
      </c>
      <c r="B46" s="598" t="s">
        <v>1219</v>
      </c>
      <c r="C46" s="599">
        <v>245658880</v>
      </c>
      <c r="D46" s="588">
        <v>36332.699999999997</v>
      </c>
      <c r="E46" s="600"/>
    </row>
    <row r="47" spans="1:7" s="602" customFormat="1" ht="15" customHeight="1">
      <c r="A47" s="598" t="s">
        <v>1399</v>
      </c>
      <c r="B47" s="598" t="s">
        <v>1400</v>
      </c>
      <c r="C47" s="599">
        <v>642700</v>
      </c>
      <c r="D47" s="588">
        <v>95.049999999999727</v>
      </c>
      <c r="E47" s="600"/>
      <c r="F47" s="632">
        <v>2110701</v>
      </c>
    </row>
    <row r="48" spans="1:7" s="602" customFormat="1" ht="15" customHeight="1">
      <c r="A48" s="598" t="s">
        <v>1401</v>
      </c>
      <c r="B48" s="598" t="s">
        <v>1402</v>
      </c>
      <c r="C48" s="599">
        <v>33892311</v>
      </c>
      <c r="D48" s="588">
        <v>5012.6399999999994</v>
      </c>
      <c r="E48" s="600"/>
      <c r="F48" s="632">
        <v>2010301002</v>
      </c>
      <c r="G48" s="586"/>
    </row>
    <row r="49" spans="1:7" s="601" customFormat="1" ht="15" customHeight="1">
      <c r="A49" s="598" t="s">
        <v>1403</v>
      </c>
      <c r="B49" s="598" t="s">
        <v>1404</v>
      </c>
      <c r="C49" s="599">
        <v>88573947</v>
      </c>
      <c r="D49" s="588">
        <v>13100</v>
      </c>
      <c r="E49" s="600"/>
      <c r="F49" s="632" t="s">
        <v>1403</v>
      </c>
    </row>
    <row r="50" spans="1:7" s="601" customFormat="1" ht="15" customHeight="1">
      <c r="A50" s="598" t="s">
        <v>1405</v>
      </c>
      <c r="B50" s="598" t="s">
        <v>1218</v>
      </c>
      <c r="C50" s="599">
        <v>100237401</v>
      </c>
      <c r="D50" s="588">
        <v>14825.009999999997</v>
      </c>
      <c r="E50" s="600"/>
      <c r="F50" s="632" t="s">
        <v>1405</v>
      </c>
      <c r="G50" s="586"/>
    </row>
    <row r="51" spans="1:7" s="601" customFormat="1" ht="15" customHeight="1">
      <c r="A51" s="598" t="s">
        <v>1406</v>
      </c>
      <c r="B51" s="598" t="s">
        <v>1407</v>
      </c>
      <c r="C51" s="599">
        <v>22312521</v>
      </c>
      <c r="D51" s="588">
        <v>3300</v>
      </c>
      <c r="E51" s="600"/>
      <c r="F51" s="633" t="s">
        <v>1406</v>
      </c>
      <c r="G51" s="586"/>
    </row>
    <row r="52" spans="1:7" s="601" customFormat="1" ht="15" customHeight="1">
      <c r="A52" s="598" t="s">
        <v>1408</v>
      </c>
      <c r="B52" s="598" t="s">
        <v>1217</v>
      </c>
      <c r="C52" s="599">
        <v>121695343</v>
      </c>
      <c r="D52" s="588">
        <v>17998.619999999995</v>
      </c>
      <c r="E52" s="600"/>
      <c r="F52" s="634"/>
    </row>
    <row r="53" spans="1:7" ht="15" customHeight="1">
      <c r="A53" s="598" t="s">
        <v>1409</v>
      </c>
      <c r="B53" s="598" t="s">
        <v>67</v>
      </c>
      <c r="C53" s="599">
        <v>94147489</v>
      </c>
      <c r="D53" s="588">
        <v>13924.32</v>
      </c>
      <c r="E53" s="600"/>
      <c r="F53" s="634">
        <v>2140201</v>
      </c>
    </row>
    <row r="54" spans="1:7" s="601" customFormat="1" ht="15" customHeight="1">
      <c r="A54" s="598" t="s">
        <v>1410</v>
      </c>
      <c r="B54" s="598" t="s">
        <v>1411</v>
      </c>
      <c r="C54" s="599">
        <v>27547854</v>
      </c>
      <c r="D54" s="588">
        <v>4074.2999999999993</v>
      </c>
      <c r="E54" s="600"/>
      <c r="F54" s="634">
        <v>214020203</v>
      </c>
      <c r="G54" s="586"/>
    </row>
    <row r="55" spans="1:7" ht="15" customHeight="1">
      <c r="A55" s="597" t="s">
        <v>1412</v>
      </c>
      <c r="B55" s="598" t="s">
        <v>1216</v>
      </c>
      <c r="C55" s="599">
        <v>3556001</v>
      </c>
      <c r="D55" s="588">
        <v>525.92999999999938</v>
      </c>
      <c r="E55" s="600"/>
    </row>
    <row r="56" spans="1:7" s="601" customFormat="1" ht="15" customHeight="1">
      <c r="A56" s="597" t="s">
        <v>1413</v>
      </c>
      <c r="B56" s="598" t="s">
        <v>1215</v>
      </c>
      <c r="C56" s="599">
        <v>1581000</v>
      </c>
      <c r="D56" s="588">
        <v>233.82999999999993</v>
      </c>
      <c r="E56" s="600"/>
      <c r="F56" s="632">
        <v>2140107</v>
      </c>
    </row>
    <row r="57" spans="1:7" ht="15" customHeight="1">
      <c r="A57" s="598" t="s">
        <v>1414</v>
      </c>
      <c r="B57" s="598" t="s">
        <v>1214</v>
      </c>
      <c r="C57" s="599">
        <v>1975001</v>
      </c>
      <c r="D57" s="588">
        <v>292.10000000000002</v>
      </c>
      <c r="E57" s="600"/>
      <c r="F57" s="632">
        <v>2140105</v>
      </c>
    </row>
    <row r="58" spans="1:7" s="601" customFormat="1" ht="15" customHeight="1">
      <c r="A58" s="598" t="s">
        <v>1415</v>
      </c>
      <c r="B58" s="598" t="s">
        <v>10</v>
      </c>
      <c r="C58" s="599">
        <v>11156261</v>
      </c>
      <c r="D58" s="588">
        <v>1650</v>
      </c>
      <c r="E58" s="600"/>
      <c r="F58" s="632"/>
    </row>
    <row r="59" spans="1:7" ht="15" customHeight="1">
      <c r="A59" s="598" t="s">
        <v>1416</v>
      </c>
      <c r="B59" s="598" t="s">
        <v>1006</v>
      </c>
      <c r="C59" s="599">
        <v>10142055</v>
      </c>
      <c r="D59" s="588">
        <v>1500</v>
      </c>
      <c r="E59" s="600"/>
      <c r="F59" s="632">
        <v>2140101</v>
      </c>
    </row>
    <row r="60" spans="1:7" s="601" customFormat="1" ht="15" customHeight="1">
      <c r="A60" s="598" t="s">
        <v>1417</v>
      </c>
      <c r="B60" s="598" t="s">
        <v>1418</v>
      </c>
      <c r="C60" s="599">
        <v>1014206</v>
      </c>
      <c r="D60" s="588">
        <v>150</v>
      </c>
      <c r="E60" s="600"/>
      <c r="F60" s="632" t="s">
        <v>1417</v>
      </c>
      <c r="G60" s="586"/>
    </row>
    <row r="61" spans="1:7" s="601" customFormat="1" ht="15" customHeight="1">
      <c r="A61" s="598"/>
      <c r="B61" s="598"/>
      <c r="C61" s="599"/>
      <c r="D61" s="588"/>
      <c r="E61" s="600"/>
      <c r="F61" s="632"/>
      <c r="G61" s="586"/>
    </row>
    <row r="62" spans="1:7" ht="15" customHeight="1">
      <c r="A62" s="708"/>
      <c r="B62" s="598"/>
      <c r="C62" s="603"/>
      <c r="E62" s="600"/>
    </row>
    <row r="63" spans="1:7" ht="15" customHeight="1">
      <c r="A63" s="598" t="s">
        <v>1334</v>
      </c>
      <c r="B63" s="598" t="s">
        <v>22</v>
      </c>
      <c r="C63" s="599">
        <v>4447870715</v>
      </c>
      <c r="D63" s="588">
        <v>660462.69999999995</v>
      </c>
      <c r="E63" s="600"/>
    </row>
    <row r="64" spans="1:7" s="601" customFormat="1" ht="15" customHeight="1">
      <c r="A64" s="598" t="s">
        <v>1419</v>
      </c>
      <c r="B64" s="598" t="s">
        <v>11</v>
      </c>
      <c r="C64" s="599">
        <v>3598000000</v>
      </c>
      <c r="D64" s="588">
        <v>558197.79999999993</v>
      </c>
      <c r="E64" s="600"/>
      <c r="F64" s="632"/>
      <c r="G64" s="586"/>
    </row>
    <row r="65" spans="1:9" ht="15" customHeight="1">
      <c r="A65" s="708" t="s">
        <v>1420</v>
      </c>
      <c r="B65" s="598" t="s">
        <v>397</v>
      </c>
      <c r="C65" s="603">
        <v>3598000000</v>
      </c>
      <c r="D65" s="588">
        <v>558197.79999999993</v>
      </c>
      <c r="E65" s="600"/>
    </row>
    <row r="66" spans="1:9" s="601" customFormat="1" ht="15" customHeight="1">
      <c r="A66" s="598" t="s">
        <v>1421</v>
      </c>
      <c r="B66" s="598" t="s">
        <v>428</v>
      </c>
      <c r="C66" s="599">
        <v>5000000000</v>
      </c>
      <c r="D66" s="588">
        <v>776116.72</v>
      </c>
      <c r="E66" s="600"/>
      <c r="F66" s="632">
        <v>31010101</v>
      </c>
    </row>
    <row r="67" spans="1:9" ht="15" customHeight="1">
      <c r="A67" s="598" t="s">
        <v>1422</v>
      </c>
      <c r="B67" s="598" t="s">
        <v>1213</v>
      </c>
      <c r="C67" s="599">
        <v>-1500000000</v>
      </c>
      <c r="D67" s="588">
        <v>-232835.02</v>
      </c>
      <c r="E67" s="600"/>
      <c r="F67" s="632">
        <v>31010102</v>
      </c>
    </row>
    <row r="68" spans="1:9" ht="15" customHeight="1">
      <c r="A68" s="598" t="s">
        <v>1423</v>
      </c>
      <c r="B68" s="598" t="s">
        <v>123</v>
      </c>
      <c r="C68" s="599">
        <v>98000000</v>
      </c>
      <c r="D68" s="588">
        <v>14916.1</v>
      </c>
      <c r="E68" s="600"/>
      <c r="F68" s="632">
        <v>31010201</v>
      </c>
      <c r="G68" s="606">
        <f>+C68+C70+C72</f>
        <v>104020351</v>
      </c>
      <c r="H68" s="606">
        <f>+G68*99.97%</f>
        <v>103989144.89470001</v>
      </c>
      <c r="I68" s="606">
        <f>+G68-H68</f>
        <v>31206.105299994349</v>
      </c>
    </row>
    <row r="69" spans="1:9" ht="15" customHeight="1">
      <c r="A69" s="707" t="s">
        <v>1424</v>
      </c>
      <c r="B69" s="604" t="s">
        <v>12</v>
      </c>
      <c r="C69" s="605">
        <v>6020351</v>
      </c>
      <c r="D69" s="588">
        <v>916.33</v>
      </c>
      <c r="E69" s="600"/>
      <c r="G69" s="606"/>
      <c r="H69" s="606"/>
      <c r="I69" s="606"/>
    </row>
    <row r="70" spans="1:9" ht="15" customHeight="1">
      <c r="A70" s="707" t="s">
        <v>1425</v>
      </c>
      <c r="B70" s="604" t="s">
        <v>124</v>
      </c>
      <c r="C70" s="605">
        <v>5201018</v>
      </c>
      <c r="D70" s="588">
        <v>791.62</v>
      </c>
      <c r="E70" s="600"/>
      <c r="F70" s="632">
        <v>31501</v>
      </c>
      <c r="G70" s="606"/>
      <c r="H70" s="606"/>
      <c r="I70" s="606"/>
    </row>
    <row r="71" spans="1:9" ht="15" customHeight="1">
      <c r="A71" s="707" t="s">
        <v>1426</v>
      </c>
      <c r="B71" s="604" t="s">
        <v>1427</v>
      </c>
      <c r="C71" s="605">
        <v>819333</v>
      </c>
      <c r="D71" s="588">
        <v>124.71</v>
      </c>
      <c r="E71" s="600"/>
      <c r="G71" s="606"/>
      <c r="H71" s="606"/>
      <c r="I71" s="606"/>
    </row>
    <row r="72" spans="1:9" ht="15" customHeight="1">
      <c r="A72" s="707" t="s">
        <v>1428</v>
      </c>
      <c r="B72" s="604" t="s">
        <v>1429</v>
      </c>
      <c r="C72" s="605">
        <v>819333</v>
      </c>
      <c r="D72" s="588">
        <v>124.71</v>
      </c>
      <c r="E72" s="600"/>
      <c r="F72" s="632">
        <v>31503</v>
      </c>
      <c r="G72" s="606"/>
      <c r="H72" s="606"/>
      <c r="I72" s="606"/>
    </row>
    <row r="73" spans="1:9" ht="15" customHeight="1">
      <c r="A73" s="707" t="s">
        <v>1430</v>
      </c>
      <c r="B73" s="604" t="s">
        <v>105</v>
      </c>
      <c r="C73" s="605">
        <v>843850364</v>
      </c>
      <c r="D73" s="588">
        <v>101348.57</v>
      </c>
      <c r="E73" s="600"/>
      <c r="G73" s="606"/>
      <c r="H73" s="606"/>
      <c r="I73" s="606"/>
    </row>
    <row r="74" spans="1:9" ht="15" customHeight="1">
      <c r="A74" s="707" t="s">
        <v>1431</v>
      </c>
      <c r="B74" s="604" t="s">
        <v>1212</v>
      </c>
      <c r="C74" s="605">
        <v>843850364</v>
      </c>
      <c r="D74" s="588">
        <v>101348.57</v>
      </c>
      <c r="E74" s="600"/>
      <c r="F74" s="632">
        <v>31602</v>
      </c>
      <c r="G74" s="606">
        <f>+C74</f>
        <v>843850364</v>
      </c>
      <c r="H74" s="606">
        <f>+G74*99.97%</f>
        <v>843597208.8908</v>
      </c>
      <c r="I74" s="606">
        <f>+G74-H74</f>
        <v>253155.10920000076</v>
      </c>
    </row>
    <row r="75" spans="1:9" ht="15" customHeight="1">
      <c r="A75" s="707" t="s">
        <v>1335</v>
      </c>
      <c r="B75" s="604" t="s">
        <v>13</v>
      </c>
      <c r="C75" s="605">
        <v>1495696042</v>
      </c>
      <c r="D75" s="588">
        <v>278181.42</v>
      </c>
      <c r="E75" s="600"/>
      <c r="G75" s="740">
        <f>SUM(G68:G74)</f>
        <v>947870715</v>
      </c>
      <c r="H75" s="740">
        <f t="shared" ref="H75:I75" si="0">SUM(H68:H74)</f>
        <v>947586353.78550005</v>
      </c>
      <c r="I75" s="740">
        <f t="shared" si="0"/>
        <v>284361.21449999511</v>
      </c>
    </row>
    <row r="76" spans="1:9" ht="15" customHeight="1">
      <c r="A76" s="707" t="s">
        <v>1336</v>
      </c>
      <c r="B76" s="604" t="s">
        <v>1211</v>
      </c>
      <c r="C76" s="605">
        <v>1387827640</v>
      </c>
      <c r="D76" s="588">
        <v>209388.08</v>
      </c>
      <c r="E76" s="600"/>
      <c r="H76" s="740">
        <f>+'CDB 062021'!C136</f>
        <v>947599895</v>
      </c>
    </row>
    <row r="77" spans="1:9" ht="15" customHeight="1">
      <c r="A77" s="707" t="s">
        <v>1337</v>
      </c>
      <c r="B77" s="604" t="s">
        <v>1210</v>
      </c>
      <c r="C77" s="605">
        <v>1387827640</v>
      </c>
      <c r="D77" s="588">
        <v>209388.08</v>
      </c>
      <c r="E77" s="600"/>
    </row>
    <row r="78" spans="1:9" ht="15" customHeight="1">
      <c r="A78" s="707" t="s">
        <v>1338</v>
      </c>
      <c r="B78" s="604" t="s">
        <v>730</v>
      </c>
      <c r="C78" s="605">
        <v>1387827640</v>
      </c>
      <c r="D78" s="588">
        <v>209388.08</v>
      </c>
      <c r="E78" s="600"/>
    </row>
    <row r="79" spans="1:9" ht="15" customHeight="1">
      <c r="A79" s="707" t="s">
        <v>1339</v>
      </c>
      <c r="B79" s="604" t="s">
        <v>1209</v>
      </c>
      <c r="C79" s="605">
        <v>885398880</v>
      </c>
      <c r="D79" s="588">
        <v>134016.68</v>
      </c>
      <c r="E79" s="600"/>
      <c r="F79" s="632">
        <v>4010101010</v>
      </c>
    </row>
    <row r="80" spans="1:9" ht="15" customHeight="1">
      <c r="A80" s="707" t="s">
        <v>1432</v>
      </c>
      <c r="B80" s="604" t="s">
        <v>1208</v>
      </c>
      <c r="C80" s="605">
        <v>502428760</v>
      </c>
      <c r="D80" s="588">
        <v>75371.399999999994</v>
      </c>
      <c r="E80" s="600"/>
      <c r="F80" s="632">
        <v>4010101020</v>
      </c>
    </row>
    <row r="81" spans="1:6" ht="15" customHeight="1">
      <c r="A81" s="707" t="s">
        <v>1340</v>
      </c>
      <c r="B81" s="604" t="s">
        <v>188</v>
      </c>
      <c r="C81" s="605">
        <v>85381699</v>
      </c>
      <c r="D81" s="588">
        <v>12943.73</v>
      </c>
      <c r="E81" s="600"/>
    </row>
    <row r="82" spans="1:6" ht="15" customHeight="1">
      <c r="A82" s="707" t="s">
        <v>1341</v>
      </c>
      <c r="B82" s="604" t="s">
        <v>1207</v>
      </c>
      <c r="C82" s="605">
        <v>85381699</v>
      </c>
      <c r="D82" s="588">
        <v>12943.73</v>
      </c>
      <c r="E82" s="600"/>
    </row>
    <row r="83" spans="1:6" ht="15" customHeight="1">
      <c r="A83" s="707" t="s">
        <v>1433</v>
      </c>
      <c r="B83" s="604" t="s">
        <v>1206</v>
      </c>
      <c r="C83" s="605">
        <v>85381699</v>
      </c>
      <c r="D83" s="588">
        <v>12943.73</v>
      </c>
      <c r="E83" s="600"/>
    </row>
    <row r="84" spans="1:6" ht="15" customHeight="1">
      <c r="A84" s="707" t="s">
        <v>1434</v>
      </c>
      <c r="B84" s="604" t="s">
        <v>1205</v>
      </c>
      <c r="C84" s="605">
        <v>7274713</v>
      </c>
      <c r="D84" s="588">
        <v>1101.27</v>
      </c>
      <c r="E84" s="600"/>
      <c r="F84" s="632">
        <v>403010107</v>
      </c>
    </row>
    <row r="85" spans="1:6" ht="15" customHeight="1">
      <c r="A85" s="707" t="s">
        <v>1435</v>
      </c>
      <c r="B85" s="604" t="s">
        <v>630</v>
      </c>
      <c r="C85" s="605">
        <v>78106986</v>
      </c>
      <c r="D85" s="588">
        <v>11842.46</v>
      </c>
      <c r="E85" s="600"/>
      <c r="F85" s="632">
        <v>403010105</v>
      </c>
    </row>
    <row r="86" spans="1:6" ht="15" customHeight="1">
      <c r="A86" s="707" t="s">
        <v>1436</v>
      </c>
      <c r="B86" s="604" t="s">
        <v>1204</v>
      </c>
      <c r="C86" s="605">
        <v>22486703</v>
      </c>
      <c r="D86" s="588">
        <v>55849.61</v>
      </c>
    </row>
    <row r="87" spans="1:6" ht="15" customHeight="1">
      <c r="A87" s="707" t="s">
        <v>1437</v>
      </c>
      <c r="B87" s="604" t="s">
        <v>1203</v>
      </c>
      <c r="C87" s="605">
        <v>22486435</v>
      </c>
      <c r="D87" s="588">
        <v>55849.57</v>
      </c>
    </row>
    <row r="88" spans="1:6" ht="15" customHeight="1">
      <c r="A88" s="707" t="s">
        <v>1438</v>
      </c>
      <c r="B88" s="604" t="s">
        <v>772</v>
      </c>
      <c r="C88" s="605">
        <v>22486435</v>
      </c>
      <c r="D88" s="588">
        <v>55849.57</v>
      </c>
      <c r="F88" s="632">
        <v>4070201</v>
      </c>
    </row>
    <row r="89" spans="1:6" ht="15" customHeight="1">
      <c r="A89" s="707" t="s">
        <v>1439</v>
      </c>
      <c r="B89" s="604" t="s">
        <v>1440</v>
      </c>
      <c r="C89" s="605">
        <v>268</v>
      </c>
      <c r="D89" s="588">
        <v>0.04</v>
      </c>
    </row>
    <row r="90" spans="1:6" ht="15" customHeight="1">
      <c r="A90" s="707" t="s">
        <v>1441</v>
      </c>
      <c r="B90" s="604" t="s">
        <v>1442</v>
      </c>
      <c r="C90" s="605">
        <v>268</v>
      </c>
      <c r="D90" s="588">
        <v>0.04</v>
      </c>
      <c r="F90" s="632">
        <v>4060601</v>
      </c>
    </row>
    <row r="91" spans="1:6" ht="15" customHeight="1">
      <c r="A91" s="707" t="s">
        <v>1343</v>
      </c>
      <c r="B91" s="604" t="s">
        <v>149</v>
      </c>
      <c r="C91" s="605">
        <v>651845678</v>
      </c>
      <c r="D91" s="588">
        <v>176832.85</v>
      </c>
    </row>
    <row r="92" spans="1:6" ht="15" customHeight="1">
      <c r="A92" s="707" t="s">
        <v>1443</v>
      </c>
      <c r="B92" s="604" t="s">
        <v>777</v>
      </c>
      <c r="C92" s="605">
        <v>586188374</v>
      </c>
      <c r="D92" s="588">
        <v>167113.69</v>
      </c>
    </row>
    <row r="93" spans="1:6" ht="15" customHeight="1">
      <c r="A93" s="707" t="s">
        <v>1444</v>
      </c>
      <c r="B93" s="604" t="s">
        <v>1202</v>
      </c>
      <c r="C93" s="605">
        <v>517715472</v>
      </c>
      <c r="D93" s="588">
        <v>77858.03</v>
      </c>
    </row>
    <row r="94" spans="1:6" ht="15" customHeight="1">
      <c r="A94" s="707" t="s">
        <v>1445</v>
      </c>
      <c r="B94" s="604" t="s">
        <v>1201</v>
      </c>
      <c r="C94" s="605">
        <v>135551247</v>
      </c>
      <c r="D94" s="588">
        <v>20707.419999999998</v>
      </c>
    </row>
    <row r="95" spans="1:6" ht="15" customHeight="1">
      <c r="A95" s="707" t="s">
        <v>1446</v>
      </c>
      <c r="B95" s="604" t="s">
        <v>837</v>
      </c>
      <c r="C95" s="720">
        <v>82066671</v>
      </c>
      <c r="D95" s="588">
        <v>12693.73</v>
      </c>
      <c r="F95" s="632">
        <v>5130101</v>
      </c>
    </row>
    <row r="96" spans="1:6" ht="15" customHeight="1">
      <c r="A96" s="707" t="s">
        <v>1447</v>
      </c>
      <c r="B96" s="604" t="s">
        <v>1200</v>
      </c>
      <c r="C96" s="720">
        <v>18029003</v>
      </c>
      <c r="D96" s="588">
        <v>2782.99</v>
      </c>
      <c r="F96" s="632">
        <v>5130201</v>
      </c>
    </row>
    <row r="97" spans="1:6" ht="15" customHeight="1">
      <c r="A97" s="707" t="s">
        <v>1448</v>
      </c>
      <c r="B97" s="604" t="s">
        <v>132</v>
      </c>
      <c r="C97" s="720">
        <v>8255557</v>
      </c>
      <c r="D97" s="588">
        <v>1057.81</v>
      </c>
      <c r="F97" s="632">
        <v>5130104</v>
      </c>
    </row>
    <row r="98" spans="1:6" ht="15" customHeight="1">
      <c r="A98" s="707" t="s">
        <v>1449</v>
      </c>
      <c r="B98" s="604" t="s">
        <v>133</v>
      </c>
      <c r="C98" s="720">
        <v>10200006</v>
      </c>
      <c r="D98" s="588">
        <v>1564.83</v>
      </c>
      <c r="F98" s="632">
        <v>5130105</v>
      </c>
    </row>
    <row r="99" spans="1:6" ht="15" customHeight="1">
      <c r="A99" s="707" t="s">
        <v>1450</v>
      </c>
      <c r="B99" s="604" t="s">
        <v>1451</v>
      </c>
      <c r="C99" s="720">
        <v>17000010</v>
      </c>
      <c r="D99" s="588">
        <v>2608.06</v>
      </c>
      <c r="F99" s="632">
        <v>5130304</v>
      </c>
    </row>
    <row r="100" spans="1:6" ht="15" customHeight="1">
      <c r="A100" s="707" t="s">
        <v>1452</v>
      </c>
      <c r="B100" s="604" t="s">
        <v>1199</v>
      </c>
      <c r="C100" s="605">
        <v>245518971</v>
      </c>
      <c r="D100" s="588">
        <v>36608.22</v>
      </c>
    </row>
    <row r="101" spans="1:6" ht="15" customHeight="1">
      <c r="A101" s="707" t="s">
        <v>1453</v>
      </c>
      <c r="B101" s="604" t="s">
        <v>1018</v>
      </c>
      <c r="C101" s="720">
        <v>2000000</v>
      </c>
      <c r="D101" s="588">
        <v>295.68</v>
      </c>
      <c r="F101" s="632">
        <v>5130405</v>
      </c>
    </row>
    <row r="102" spans="1:6" ht="15" customHeight="1">
      <c r="A102" s="707" t="s">
        <v>1454</v>
      </c>
      <c r="B102" s="604" t="s">
        <v>1198</v>
      </c>
      <c r="C102" s="720">
        <v>33087330</v>
      </c>
      <c r="D102" s="588">
        <v>4920</v>
      </c>
      <c r="F102" s="632">
        <v>5130405</v>
      </c>
    </row>
    <row r="103" spans="1:6" ht="15" customHeight="1">
      <c r="A103" s="707" t="s">
        <v>1455</v>
      </c>
      <c r="B103" s="604" t="s">
        <v>1017</v>
      </c>
      <c r="C103" s="720">
        <v>59385780</v>
      </c>
      <c r="D103" s="588">
        <v>9000</v>
      </c>
      <c r="F103" s="632">
        <v>5130405</v>
      </c>
    </row>
    <row r="104" spans="1:6" ht="15" customHeight="1">
      <c r="A104" s="707" t="s">
        <v>1456</v>
      </c>
      <c r="B104" s="604" t="s">
        <v>1457</v>
      </c>
      <c r="C104" s="720">
        <v>21221667</v>
      </c>
      <c r="D104" s="588">
        <v>3142.54</v>
      </c>
      <c r="F104" s="632">
        <v>5130405</v>
      </c>
    </row>
    <row r="105" spans="1:6" ht="15" customHeight="1">
      <c r="A105" s="707" t="s">
        <v>1458</v>
      </c>
      <c r="B105" s="604" t="s">
        <v>1165</v>
      </c>
      <c r="C105" s="720">
        <v>1013541</v>
      </c>
      <c r="D105" s="588">
        <v>150</v>
      </c>
      <c r="F105" s="632">
        <v>5130303</v>
      </c>
    </row>
    <row r="106" spans="1:6" ht="15" customHeight="1">
      <c r="A106" s="707" t="s">
        <v>1459</v>
      </c>
      <c r="B106" s="604" t="s">
        <v>1197</v>
      </c>
      <c r="C106" s="720">
        <v>9925609</v>
      </c>
      <c r="D106" s="588">
        <v>1500</v>
      </c>
      <c r="F106" s="632">
        <v>5130405</v>
      </c>
    </row>
    <row r="107" spans="1:6" ht="15" customHeight="1">
      <c r="A107" s="586" t="s">
        <v>1460</v>
      </c>
      <c r="B107" s="586" t="s">
        <v>215</v>
      </c>
      <c r="C107" s="719">
        <v>30420220</v>
      </c>
      <c r="D107" s="588">
        <v>4500</v>
      </c>
      <c r="F107" s="632">
        <v>5130301</v>
      </c>
    </row>
    <row r="108" spans="1:6">
      <c r="A108" s="586" t="s">
        <v>1461</v>
      </c>
      <c r="B108" s="586" t="s">
        <v>1462</v>
      </c>
      <c r="C108" s="719">
        <v>88464824</v>
      </c>
      <c r="D108" s="588">
        <v>13100</v>
      </c>
      <c r="F108" s="632">
        <v>5130405</v>
      </c>
    </row>
    <row r="109" spans="1:6">
      <c r="A109" s="586" t="s">
        <v>1463</v>
      </c>
      <c r="B109" s="586" t="s">
        <v>1464</v>
      </c>
      <c r="C109" s="606">
        <v>300000</v>
      </c>
      <c r="D109" s="588">
        <v>46.55</v>
      </c>
    </row>
    <row r="110" spans="1:6">
      <c r="A110" s="586" t="s">
        <v>1465</v>
      </c>
      <c r="B110" s="586" t="s">
        <v>1466</v>
      </c>
      <c r="C110" s="719">
        <v>300000</v>
      </c>
      <c r="D110" s="588">
        <v>46.55</v>
      </c>
      <c r="F110" s="632">
        <v>5131006</v>
      </c>
    </row>
    <row r="111" spans="1:6">
      <c r="A111" s="586" t="s">
        <v>1467</v>
      </c>
      <c r="B111" s="586" t="s">
        <v>1196</v>
      </c>
      <c r="C111" s="606">
        <v>133672969</v>
      </c>
      <c r="D111" s="588">
        <v>20093.55</v>
      </c>
    </row>
    <row r="112" spans="1:6">
      <c r="A112" s="586" t="s">
        <v>1468</v>
      </c>
      <c r="B112" s="586" t="s">
        <v>1195</v>
      </c>
      <c r="C112" s="719">
        <v>94147489</v>
      </c>
      <c r="D112" s="588">
        <v>14094.54</v>
      </c>
      <c r="F112" s="632">
        <v>51501</v>
      </c>
    </row>
    <row r="113" spans="1:6">
      <c r="A113" s="586" t="s">
        <v>1469</v>
      </c>
      <c r="B113" s="586" t="s">
        <v>1194</v>
      </c>
      <c r="C113" s="719">
        <v>15661727</v>
      </c>
      <c r="D113" s="588">
        <v>2494.89</v>
      </c>
      <c r="F113" s="632">
        <v>51504</v>
      </c>
    </row>
    <row r="114" spans="1:6">
      <c r="A114" s="586" t="s">
        <v>1470</v>
      </c>
      <c r="B114" s="586" t="s">
        <v>1193</v>
      </c>
      <c r="C114" s="719">
        <v>8538600</v>
      </c>
      <c r="D114" s="588">
        <v>1233.42</v>
      </c>
      <c r="F114" s="632">
        <v>5130902</v>
      </c>
    </row>
    <row r="115" spans="1:6">
      <c r="A115" s="586" t="s">
        <v>1471</v>
      </c>
      <c r="B115" s="586" t="s">
        <v>1192</v>
      </c>
      <c r="C115" s="719">
        <v>1716050</v>
      </c>
      <c r="D115" s="588">
        <v>250.1</v>
      </c>
      <c r="F115" s="632">
        <v>51505</v>
      </c>
    </row>
    <row r="116" spans="1:6">
      <c r="A116" s="586" t="s">
        <v>1472</v>
      </c>
      <c r="B116" s="586" t="s">
        <v>1473</v>
      </c>
      <c r="C116" s="719">
        <v>938459</v>
      </c>
      <c r="D116" s="588">
        <v>144.31</v>
      </c>
      <c r="F116" s="632">
        <v>5130904</v>
      </c>
    </row>
    <row r="117" spans="1:6">
      <c r="A117" s="586" t="s">
        <v>1474</v>
      </c>
      <c r="B117" s="586" t="s">
        <v>1475</v>
      </c>
      <c r="C117" s="719">
        <v>12670644</v>
      </c>
      <c r="D117" s="588">
        <v>1876.29</v>
      </c>
      <c r="F117" s="632">
        <v>51502</v>
      </c>
    </row>
    <row r="118" spans="1:6">
      <c r="A118" s="586" t="s">
        <v>1476</v>
      </c>
      <c r="B118" s="586" t="s">
        <v>1477</v>
      </c>
      <c r="C118" s="606">
        <v>156818</v>
      </c>
      <c r="D118" s="588">
        <v>23.13</v>
      </c>
    </row>
    <row r="119" spans="1:6">
      <c r="A119" s="586" t="s">
        <v>1478</v>
      </c>
      <c r="B119" s="586" t="s">
        <v>1479</v>
      </c>
      <c r="C119" s="719">
        <v>156818</v>
      </c>
      <c r="D119" s="588">
        <v>23.13</v>
      </c>
      <c r="F119" s="632">
        <v>5130404</v>
      </c>
    </row>
    <row r="120" spans="1:6">
      <c r="A120" s="586" t="s">
        <v>1480</v>
      </c>
      <c r="B120" s="586" t="s">
        <v>1191</v>
      </c>
      <c r="C120" s="606">
        <v>985706</v>
      </c>
      <c r="D120" s="588">
        <v>150.71</v>
      </c>
    </row>
    <row r="121" spans="1:6">
      <c r="A121" s="586" t="s">
        <v>1481</v>
      </c>
      <c r="B121" s="586" t="s">
        <v>1190</v>
      </c>
      <c r="C121" s="719">
        <v>166160</v>
      </c>
      <c r="D121" s="588">
        <v>25.09</v>
      </c>
      <c r="F121" s="632">
        <v>5010113003</v>
      </c>
    </row>
    <row r="122" spans="1:6">
      <c r="A122" s="586" t="s">
        <v>1482</v>
      </c>
      <c r="B122" s="586" t="s">
        <v>194</v>
      </c>
      <c r="C122" s="719">
        <v>819546</v>
      </c>
      <c r="D122" s="588">
        <v>125.62</v>
      </c>
      <c r="F122" s="632">
        <v>5131016</v>
      </c>
    </row>
    <row r="123" spans="1:6">
      <c r="A123" s="586" t="s">
        <v>1483</v>
      </c>
      <c r="B123" s="586" t="s">
        <v>1484</v>
      </c>
      <c r="C123" s="606">
        <v>1529761</v>
      </c>
      <c r="D123" s="588">
        <v>228.45</v>
      </c>
    </row>
    <row r="124" spans="1:6">
      <c r="A124" s="586" t="s">
        <v>1485</v>
      </c>
      <c r="B124" s="586" t="s">
        <v>1486</v>
      </c>
      <c r="C124" s="606">
        <v>1529761</v>
      </c>
      <c r="D124" s="588">
        <v>228.45</v>
      </c>
      <c r="F124" s="632">
        <v>5150301</v>
      </c>
    </row>
    <row r="125" spans="1:6">
      <c r="A125" s="586" t="s">
        <v>1487</v>
      </c>
      <c r="B125" s="586" t="s">
        <v>1488</v>
      </c>
      <c r="C125" s="606">
        <v>44480960</v>
      </c>
      <c r="D125" s="588">
        <v>6576.7</v>
      </c>
    </row>
    <row r="126" spans="1:6">
      <c r="A126" s="586" t="s">
        <v>1489</v>
      </c>
      <c r="B126" s="586" t="s">
        <v>1490</v>
      </c>
      <c r="C126" s="606">
        <v>44480960</v>
      </c>
      <c r="D126" s="588">
        <v>6576.7</v>
      </c>
    </row>
    <row r="127" spans="1:6">
      <c r="A127" s="586" t="s">
        <v>1491</v>
      </c>
      <c r="B127" s="586" t="s">
        <v>1492</v>
      </c>
      <c r="C127" s="719">
        <v>44480960</v>
      </c>
      <c r="D127" s="588">
        <v>6576.7</v>
      </c>
      <c r="F127" s="632">
        <v>51207</v>
      </c>
    </row>
    <row r="128" spans="1:6">
      <c r="A128" s="586" t="s">
        <v>1493</v>
      </c>
      <c r="B128" s="586" t="s">
        <v>140</v>
      </c>
      <c r="C128" s="606">
        <v>23991942</v>
      </c>
      <c r="D128" s="588">
        <v>82678.960000000006</v>
      </c>
    </row>
    <row r="129" spans="1:6">
      <c r="A129" s="586" t="s">
        <v>1494</v>
      </c>
      <c r="B129" s="586" t="s">
        <v>1189</v>
      </c>
      <c r="C129" s="606">
        <v>4674941</v>
      </c>
      <c r="D129" s="588">
        <v>707.95</v>
      </c>
    </row>
    <row r="130" spans="1:6">
      <c r="A130" s="586" t="s">
        <v>1495</v>
      </c>
      <c r="B130" s="586" t="s">
        <v>1188</v>
      </c>
      <c r="C130" s="719">
        <v>3409841</v>
      </c>
      <c r="D130" s="588">
        <v>516.46</v>
      </c>
      <c r="F130" s="632">
        <v>5110401</v>
      </c>
    </row>
    <row r="131" spans="1:6">
      <c r="A131" s="586" t="s">
        <v>1496</v>
      </c>
      <c r="B131" s="586" t="s">
        <v>1187</v>
      </c>
      <c r="C131" s="719">
        <v>1265100</v>
      </c>
      <c r="D131" s="588">
        <v>191.49</v>
      </c>
      <c r="F131" s="632">
        <v>5110203</v>
      </c>
    </row>
    <row r="132" spans="1:6">
      <c r="A132" s="586" t="s">
        <v>1497</v>
      </c>
      <c r="B132" s="586" t="s">
        <v>835</v>
      </c>
      <c r="C132" s="606">
        <v>19317001</v>
      </c>
      <c r="D132" s="588">
        <v>81971.009999999995</v>
      </c>
    </row>
    <row r="133" spans="1:6">
      <c r="A133" s="586" t="s">
        <v>1498</v>
      </c>
      <c r="B133" s="586" t="s">
        <v>1186</v>
      </c>
      <c r="C133" s="719">
        <v>19317001</v>
      </c>
      <c r="D133" s="588">
        <v>81971.009999999995</v>
      </c>
      <c r="F133" s="632">
        <v>5140701</v>
      </c>
    </row>
    <row r="134" spans="1:6">
      <c r="A134" s="586" t="s">
        <v>1499</v>
      </c>
      <c r="B134" s="586" t="s">
        <v>1185</v>
      </c>
      <c r="C134" s="606">
        <v>65657304</v>
      </c>
      <c r="D134" s="588">
        <v>9719.16</v>
      </c>
    </row>
    <row r="135" spans="1:6">
      <c r="A135" s="586" t="s">
        <v>1500</v>
      </c>
      <c r="B135" s="586" t="s">
        <v>1184</v>
      </c>
      <c r="C135" s="606">
        <v>65657304</v>
      </c>
      <c r="D135" s="588">
        <v>9719.16</v>
      </c>
    </row>
    <row r="136" spans="1:6">
      <c r="A136" s="586" t="s">
        <v>1501</v>
      </c>
      <c r="B136" s="586" t="s">
        <v>1183</v>
      </c>
      <c r="C136" s="719">
        <v>39980706</v>
      </c>
      <c r="D136" s="588">
        <v>5919.18</v>
      </c>
      <c r="F136" s="632">
        <v>513050201</v>
      </c>
    </row>
    <row r="137" spans="1:6">
      <c r="A137" s="586" t="s">
        <v>1502</v>
      </c>
      <c r="B137" s="586" t="s">
        <v>1182</v>
      </c>
      <c r="C137" s="719">
        <v>25676598</v>
      </c>
      <c r="D137" s="588">
        <v>3799.98</v>
      </c>
      <c r="F137" s="632">
        <v>513050203</v>
      </c>
    </row>
    <row r="138" spans="1:6">
      <c r="B138" s="586" t="s">
        <v>1503</v>
      </c>
    </row>
    <row r="139" spans="1:6">
      <c r="B139" s="586" t="s">
        <v>1504</v>
      </c>
    </row>
  </sheetData>
  <customSheetViews>
    <customSheetView guid="{02CCA346-F1A1-4DBD-A4FB-200E7C7010D8}" showGridLines="0">
      <selection activeCell="H67" sqref="H67"/>
      <pageMargins left="0.75" right="0.75" top="1" bottom="0.75" header="0.5" footer="0.5"/>
      <pageSetup paperSize="9" fitToWidth="0" fitToHeight="0" orientation="portrait" r:id="rId1"/>
      <headerFooter alignWithMargins="0"/>
    </customSheetView>
    <customSheetView guid="{F3648BCD-1CED-4BBB-AE63-37BDB925883F}" showGridLines="0">
      <selection activeCell="H67" sqref="H67"/>
      <pageMargins left="0.75" right="0.75" top="1" bottom="0.75" header="0.5" footer="0.5"/>
      <pageSetup paperSize="9" fitToWidth="0" fitToHeight="0" orientation="portrait" r:id="rId2"/>
      <headerFooter alignWithMargins="0"/>
    </customSheetView>
  </customSheetViews>
  <printOptions gridLinesSet="0"/>
  <pageMargins left="0.75" right="0.75" top="1" bottom="0.75" header="0.5" footer="0.5"/>
  <pageSetup paperSize="9" fitToWidth="0" fitToHeight="0" orientation="portrait"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AB2EF-940E-4AE0-85E3-8D1DE24966E2}">
  <sheetPr>
    <tabColor theme="9" tint="0.59999389629810485"/>
  </sheetPr>
  <dimension ref="A2:K460"/>
  <sheetViews>
    <sheetView showGridLines="0" zoomScale="90" zoomScaleNormal="90" workbookViewId="0">
      <pane ySplit="5" topLeftCell="A439" activePane="bottomLeft" state="frozen"/>
      <selection activeCell="D136" sqref="D136"/>
      <selection pane="bottomLeft" activeCell="D136" sqref="D136"/>
    </sheetView>
  </sheetViews>
  <sheetFormatPr baseColWidth="10" defaultColWidth="9.140625" defaultRowHeight="12.75"/>
  <cols>
    <col min="1" max="1" width="1" style="576" customWidth="1"/>
    <col min="2" max="2" width="17.28515625" style="576" customWidth="1"/>
    <col min="3" max="3" width="42.140625" style="576" customWidth="1"/>
    <col min="4" max="7" width="16.28515625" style="573" customWidth="1"/>
    <col min="8" max="8" width="16.28515625" style="576" customWidth="1"/>
    <col min="9" max="9" width="23.7109375" style="721" bestFit="1" customWidth="1"/>
    <col min="10" max="10" width="10.42578125" style="576" bestFit="1" customWidth="1"/>
    <col min="11" max="11" width="13.140625" style="576" bestFit="1" customWidth="1"/>
    <col min="12" max="251" width="9.140625" style="576"/>
    <col min="252" max="252" width="1" style="576" customWidth="1"/>
    <col min="253" max="253" width="17.28515625" style="576" customWidth="1"/>
    <col min="254" max="254" width="54.7109375" style="576" customWidth="1"/>
    <col min="255" max="255" width="28.42578125" style="576" customWidth="1"/>
    <col min="256" max="257" width="17.140625" style="576" bestFit="1" customWidth="1"/>
    <col min="258" max="258" width="14.7109375" style="576" bestFit="1" customWidth="1"/>
    <col min="259" max="262" width="14.7109375" style="576" customWidth="1"/>
    <col min="263" max="263" width="15.7109375" style="576" bestFit="1" customWidth="1"/>
    <col min="264" max="264" width="13.42578125" style="576" bestFit="1" customWidth="1"/>
    <col min="265" max="265" width="10.42578125" style="576" bestFit="1" customWidth="1"/>
    <col min="266" max="507" width="9.140625" style="576"/>
    <col min="508" max="508" width="1" style="576" customWidth="1"/>
    <col min="509" max="509" width="17.28515625" style="576" customWidth="1"/>
    <col min="510" max="510" width="54.7109375" style="576" customWidth="1"/>
    <col min="511" max="511" width="28.42578125" style="576" customWidth="1"/>
    <col min="512" max="513" width="17.140625" style="576" bestFit="1" customWidth="1"/>
    <col min="514" max="514" width="14.7109375" style="576" bestFit="1" customWidth="1"/>
    <col min="515" max="518" width="14.7109375" style="576" customWidth="1"/>
    <col min="519" max="519" width="15.7109375" style="576" bestFit="1" customWidth="1"/>
    <col min="520" max="520" width="13.42578125" style="576" bestFit="1" customWidth="1"/>
    <col min="521" max="521" width="10.42578125" style="576" bestFit="1" customWidth="1"/>
    <col min="522" max="763" width="9.140625" style="576"/>
    <col min="764" max="764" width="1" style="576" customWidth="1"/>
    <col min="765" max="765" width="17.28515625" style="576" customWidth="1"/>
    <col min="766" max="766" width="54.7109375" style="576" customWidth="1"/>
    <col min="767" max="767" width="28.42578125" style="576" customWidth="1"/>
    <col min="768" max="769" width="17.140625" style="576" bestFit="1" customWidth="1"/>
    <col min="770" max="770" width="14.7109375" style="576" bestFit="1" customWidth="1"/>
    <col min="771" max="774" width="14.7109375" style="576" customWidth="1"/>
    <col min="775" max="775" width="15.7109375" style="576" bestFit="1" customWidth="1"/>
    <col min="776" max="776" width="13.42578125" style="576" bestFit="1" customWidth="1"/>
    <col min="777" max="777" width="10.42578125" style="576" bestFit="1" customWidth="1"/>
    <col min="778" max="1019" width="9.140625" style="576"/>
    <col min="1020" max="1020" width="1" style="576" customWidth="1"/>
    <col min="1021" max="1021" width="17.28515625" style="576" customWidth="1"/>
    <col min="1022" max="1022" width="54.7109375" style="576" customWidth="1"/>
    <col min="1023" max="1023" width="28.42578125" style="576" customWidth="1"/>
    <col min="1024" max="1025" width="17.140625" style="576" bestFit="1" customWidth="1"/>
    <col min="1026" max="1026" width="14.7109375" style="576" bestFit="1" customWidth="1"/>
    <col min="1027" max="1030" width="14.7109375" style="576" customWidth="1"/>
    <col min="1031" max="1031" width="15.7109375" style="576" bestFit="1" customWidth="1"/>
    <col min="1032" max="1032" width="13.42578125" style="576" bestFit="1" customWidth="1"/>
    <col min="1033" max="1033" width="10.42578125" style="576" bestFit="1" customWidth="1"/>
    <col min="1034" max="1275" width="9.140625" style="576"/>
    <col min="1276" max="1276" width="1" style="576" customWidth="1"/>
    <col min="1277" max="1277" width="17.28515625" style="576" customWidth="1"/>
    <col min="1278" max="1278" width="54.7109375" style="576" customWidth="1"/>
    <col min="1279" max="1279" width="28.42578125" style="576" customWidth="1"/>
    <col min="1280" max="1281" width="17.140625" style="576" bestFit="1" customWidth="1"/>
    <col min="1282" max="1282" width="14.7109375" style="576" bestFit="1" customWidth="1"/>
    <col min="1283" max="1286" width="14.7109375" style="576" customWidth="1"/>
    <col min="1287" max="1287" width="15.7109375" style="576" bestFit="1" customWidth="1"/>
    <col min="1288" max="1288" width="13.42578125" style="576" bestFit="1" customWidth="1"/>
    <col min="1289" max="1289" width="10.42578125" style="576" bestFit="1" customWidth="1"/>
    <col min="1290" max="1531" width="9.140625" style="576"/>
    <col min="1532" max="1532" width="1" style="576" customWidth="1"/>
    <col min="1533" max="1533" width="17.28515625" style="576" customWidth="1"/>
    <col min="1534" max="1534" width="54.7109375" style="576" customWidth="1"/>
    <col min="1535" max="1535" width="28.42578125" style="576" customWidth="1"/>
    <col min="1536" max="1537" width="17.140625" style="576" bestFit="1" customWidth="1"/>
    <col min="1538" max="1538" width="14.7109375" style="576" bestFit="1" customWidth="1"/>
    <col min="1539" max="1542" width="14.7109375" style="576" customWidth="1"/>
    <col min="1543" max="1543" width="15.7109375" style="576" bestFit="1" customWidth="1"/>
    <col min="1544" max="1544" width="13.42578125" style="576" bestFit="1" customWidth="1"/>
    <col min="1545" max="1545" width="10.42578125" style="576" bestFit="1" customWidth="1"/>
    <col min="1546" max="1787" width="9.140625" style="576"/>
    <col min="1788" max="1788" width="1" style="576" customWidth="1"/>
    <col min="1789" max="1789" width="17.28515625" style="576" customWidth="1"/>
    <col min="1790" max="1790" width="54.7109375" style="576" customWidth="1"/>
    <col min="1791" max="1791" width="28.42578125" style="576" customWidth="1"/>
    <col min="1792" max="1793" width="17.140625" style="576" bestFit="1" customWidth="1"/>
    <col min="1794" max="1794" width="14.7109375" style="576" bestFit="1" customWidth="1"/>
    <col min="1795" max="1798" width="14.7109375" style="576" customWidth="1"/>
    <col min="1799" max="1799" width="15.7109375" style="576" bestFit="1" customWidth="1"/>
    <col min="1800" max="1800" width="13.42578125" style="576" bestFit="1" customWidth="1"/>
    <col min="1801" max="1801" width="10.42578125" style="576" bestFit="1" customWidth="1"/>
    <col min="1802" max="2043" width="9.140625" style="576"/>
    <col min="2044" max="2044" width="1" style="576" customWidth="1"/>
    <col min="2045" max="2045" width="17.28515625" style="576" customWidth="1"/>
    <col min="2046" max="2046" width="54.7109375" style="576" customWidth="1"/>
    <col min="2047" max="2047" width="28.42578125" style="576" customWidth="1"/>
    <col min="2048" max="2049" width="17.140625" style="576" bestFit="1" customWidth="1"/>
    <col min="2050" max="2050" width="14.7109375" style="576" bestFit="1" customWidth="1"/>
    <col min="2051" max="2054" width="14.7109375" style="576" customWidth="1"/>
    <col min="2055" max="2055" width="15.7109375" style="576" bestFit="1" customWidth="1"/>
    <col min="2056" max="2056" width="13.42578125" style="576" bestFit="1" customWidth="1"/>
    <col min="2057" max="2057" width="10.42578125" style="576" bestFit="1" customWidth="1"/>
    <col min="2058" max="2299" width="9.140625" style="576"/>
    <col min="2300" max="2300" width="1" style="576" customWidth="1"/>
    <col min="2301" max="2301" width="17.28515625" style="576" customWidth="1"/>
    <col min="2302" max="2302" width="54.7109375" style="576" customWidth="1"/>
    <col min="2303" max="2303" width="28.42578125" style="576" customWidth="1"/>
    <col min="2304" max="2305" width="17.140625" style="576" bestFit="1" customWidth="1"/>
    <col min="2306" max="2306" width="14.7109375" style="576" bestFit="1" customWidth="1"/>
    <col min="2307" max="2310" width="14.7109375" style="576" customWidth="1"/>
    <col min="2311" max="2311" width="15.7109375" style="576" bestFit="1" customWidth="1"/>
    <col min="2312" max="2312" width="13.42578125" style="576" bestFit="1" customWidth="1"/>
    <col min="2313" max="2313" width="10.42578125" style="576" bestFit="1" customWidth="1"/>
    <col min="2314" max="2555" width="9.140625" style="576"/>
    <col min="2556" max="2556" width="1" style="576" customWidth="1"/>
    <col min="2557" max="2557" width="17.28515625" style="576" customWidth="1"/>
    <col min="2558" max="2558" width="54.7109375" style="576" customWidth="1"/>
    <col min="2559" max="2559" width="28.42578125" style="576" customWidth="1"/>
    <col min="2560" max="2561" width="17.140625" style="576" bestFit="1" customWidth="1"/>
    <col min="2562" max="2562" width="14.7109375" style="576" bestFit="1" customWidth="1"/>
    <col min="2563" max="2566" width="14.7109375" style="576" customWidth="1"/>
    <col min="2567" max="2567" width="15.7109375" style="576" bestFit="1" customWidth="1"/>
    <col min="2568" max="2568" width="13.42578125" style="576" bestFit="1" customWidth="1"/>
    <col min="2569" max="2569" width="10.42578125" style="576" bestFit="1" customWidth="1"/>
    <col min="2570" max="2811" width="9.140625" style="576"/>
    <col min="2812" max="2812" width="1" style="576" customWidth="1"/>
    <col min="2813" max="2813" width="17.28515625" style="576" customWidth="1"/>
    <col min="2814" max="2814" width="54.7109375" style="576" customWidth="1"/>
    <col min="2815" max="2815" width="28.42578125" style="576" customWidth="1"/>
    <col min="2816" max="2817" width="17.140625" style="576" bestFit="1" customWidth="1"/>
    <col min="2818" max="2818" width="14.7109375" style="576" bestFit="1" customWidth="1"/>
    <col min="2819" max="2822" width="14.7109375" style="576" customWidth="1"/>
    <col min="2823" max="2823" width="15.7109375" style="576" bestFit="1" customWidth="1"/>
    <col min="2824" max="2824" width="13.42578125" style="576" bestFit="1" customWidth="1"/>
    <col min="2825" max="2825" width="10.42578125" style="576" bestFit="1" customWidth="1"/>
    <col min="2826" max="3067" width="9.140625" style="576"/>
    <col min="3068" max="3068" width="1" style="576" customWidth="1"/>
    <col min="3069" max="3069" width="17.28515625" style="576" customWidth="1"/>
    <col min="3070" max="3070" width="54.7109375" style="576" customWidth="1"/>
    <col min="3071" max="3071" width="28.42578125" style="576" customWidth="1"/>
    <col min="3072" max="3073" width="17.140625" style="576" bestFit="1" customWidth="1"/>
    <col min="3074" max="3074" width="14.7109375" style="576" bestFit="1" customWidth="1"/>
    <col min="3075" max="3078" width="14.7109375" style="576" customWidth="1"/>
    <col min="3079" max="3079" width="15.7109375" style="576" bestFit="1" customWidth="1"/>
    <col min="3080" max="3080" width="13.42578125" style="576" bestFit="1" customWidth="1"/>
    <col min="3081" max="3081" width="10.42578125" style="576" bestFit="1" customWidth="1"/>
    <col min="3082" max="3323" width="9.140625" style="576"/>
    <col min="3324" max="3324" width="1" style="576" customWidth="1"/>
    <col min="3325" max="3325" width="17.28515625" style="576" customWidth="1"/>
    <col min="3326" max="3326" width="54.7109375" style="576" customWidth="1"/>
    <col min="3327" max="3327" width="28.42578125" style="576" customWidth="1"/>
    <col min="3328" max="3329" width="17.140625" style="576" bestFit="1" customWidth="1"/>
    <col min="3330" max="3330" width="14.7109375" style="576" bestFit="1" customWidth="1"/>
    <col min="3331" max="3334" width="14.7109375" style="576" customWidth="1"/>
    <col min="3335" max="3335" width="15.7109375" style="576" bestFit="1" customWidth="1"/>
    <col min="3336" max="3336" width="13.42578125" style="576" bestFit="1" customWidth="1"/>
    <col min="3337" max="3337" width="10.42578125" style="576" bestFit="1" customWidth="1"/>
    <col min="3338" max="3579" width="9.140625" style="576"/>
    <col min="3580" max="3580" width="1" style="576" customWidth="1"/>
    <col min="3581" max="3581" width="17.28515625" style="576" customWidth="1"/>
    <col min="3582" max="3582" width="54.7109375" style="576" customWidth="1"/>
    <col min="3583" max="3583" width="28.42578125" style="576" customWidth="1"/>
    <col min="3584" max="3585" width="17.140625" style="576" bestFit="1" customWidth="1"/>
    <col min="3586" max="3586" width="14.7109375" style="576" bestFit="1" customWidth="1"/>
    <col min="3587" max="3590" width="14.7109375" style="576" customWidth="1"/>
    <col min="3591" max="3591" width="15.7109375" style="576" bestFit="1" customWidth="1"/>
    <col min="3592" max="3592" width="13.42578125" style="576" bestFit="1" customWidth="1"/>
    <col min="3593" max="3593" width="10.42578125" style="576" bestFit="1" customWidth="1"/>
    <col min="3594" max="3835" width="9.140625" style="576"/>
    <col min="3836" max="3836" width="1" style="576" customWidth="1"/>
    <col min="3837" max="3837" width="17.28515625" style="576" customWidth="1"/>
    <col min="3838" max="3838" width="54.7109375" style="576" customWidth="1"/>
    <col min="3839" max="3839" width="28.42578125" style="576" customWidth="1"/>
    <col min="3840" max="3841" width="17.140625" style="576" bestFit="1" customWidth="1"/>
    <col min="3842" max="3842" width="14.7109375" style="576" bestFit="1" customWidth="1"/>
    <col min="3843" max="3846" width="14.7109375" style="576" customWidth="1"/>
    <col min="3847" max="3847" width="15.7109375" style="576" bestFit="1" customWidth="1"/>
    <col min="3848" max="3848" width="13.42578125" style="576" bestFit="1" customWidth="1"/>
    <col min="3849" max="3849" width="10.42578125" style="576" bestFit="1" customWidth="1"/>
    <col min="3850" max="4091" width="9.140625" style="576"/>
    <col min="4092" max="4092" width="1" style="576" customWidth="1"/>
    <col min="4093" max="4093" width="17.28515625" style="576" customWidth="1"/>
    <col min="4094" max="4094" width="54.7109375" style="576" customWidth="1"/>
    <col min="4095" max="4095" width="28.42578125" style="576" customWidth="1"/>
    <col min="4096" max="4097" width="17.140625" style="576" bestFit="1" customWidth="1"/>
    <col min="4098" max="4098" width="14.7109375" style="576" bestFit="1" customWidth="1"/>
    <col min="4099" max="4102" width="14.7109375" style="576" customWidth="1"/>
    <col min="4103" max="4103" width="15.7109375" style="576" bestFit="1" customWidth="1"/>
    <col min="4104" max="4104" width="13.42578125" style="576" bestFit="1" customWidth="1"/>
    <col min="4105" max="4105" width="10.42578125" style="576" bestFit="1" customWidth="1"/>
    <col min="4106" max="4347" width="9.140625" style="576"/>
    <col min="4348" max="4348" width="1" style="576" customWidth="1"/>
    <col min="4349" max="4349" width="17.28515625" style="576" customWidth="1"/>
    <col min="4350" max="4350" width="54.7109375" style="576" customWidth="1"/>
    <col min="4351" max="4351" width="28.42578125" style="576" customWidth="1"/>
    <col min="4352" max="4353" width="17.140625" style="576" bestFit="1" customWidth="1"/>
    <col min="4354" max="4354" width="14.7109375" style="576" bestFit="1" customWidth="1"/>
    <col min="4355" max="4358" width="14.7109375" style="576" customWidth="1"/>
    <col min="4359" max="4359" width="15.7109375" style="576" bestFit="1" customWidth="1"/>
    <col min="4360" max="4360" width="13.42578125" style="576" bestFit="1" customWidth="1"/>
    <col min="4361" max="4361" width="10.42578125" style="576" bestFit="1" customWidth="1"/>
    <col min="4362" max="4603" width="9.140625" style="576"/>
    <col min="4604" max="4604" width="1" style="576" customWidth="1"/>
    <col min="4605" max="4605" width="17.28515625" style="576" customWidth="1"/>
    <col min="4606" max="4606" width="54.7109375" style="576" customWidth="1"/>
    <col min="4607" max="4607" width="28.42578125" style="576" customWidth="1"/>
    <col min="4608" max="4609" width="17.140625" style="576" bestFit="1" customWidth="1"/>
    <col min="4610" max="4610" width="14.7109375" style="576" bestFit="1" customWidth="1"/>
    <col min="4611" max="4614" width="14.7109375" style="576" customWidth="1"/>
    <col min="4615" max="4615" width="15.7109375" style="576" bestFit="1" customWidth="1"/>
    <col min="4616" max="4616" width="13.42578125" style="576" bestFit="1" customWidth="1"/>
    <col min="4617" max="4617" width="10.42578125" style="576" bestFit="1" customWidth="1"/>
    <col min="4618" max="4859" width="9.140625" style="576"/>
    <col min="4860" max="4860" width="1" style="576" customWidth="1"/>
    <col min="4861" max="4861" width="17.28515625" style="576" customWidth="1"/>
    <col min="4862" max="4862" width="54.7109375" style="576" customWidth="1"/>
    <col min="4863" max="4863" width="28.42578125" style="576" customWidth="1"/>
    <col min="4864" max="4865" width="17.140625" style="576" bestFit="1" customWidth="1"/>
    <col min="4866" max="4866" width="14.7109375" style="576" bestFit="1" customWidth="1"/>
    <col min="4867" max="4870" width="14.7109375" style="576" customWidth="1"/>
    <col min="4871" max="4871" width="15.7109375" style="576" bestFit="1" customWidth="1"/>
    <col min="4872" max="4872" width="13.42578125" style="576" bestFit="1" customWidth="1"/>
    <col min="4873" max="4873" width="10.42578125" style="576" bestFit="1" customWidth="1"/>
    <col min="4874" max="5115" width="9.140625" style="576"/>
    <col min="5116" max="5116" width="1" style="576" customWidth="1"/>
    <col min="5117" max="5117" width="17.28515625" style="576" customWidth="1"/>
    <col min="5118" max="5118" width="54.7109375" style="576" customWidth="1"/>
    <col min="5119" max="5119" width="28.42578125" style="576" customWidth="1"/>
    <col min="5120" max="5121" width="17.140625" style="576" bestFit="1" customWidth="1"/>
    <col min="5122" max="5122" width="14.7109375" style="576" bestFit="1" customWidth="1"/>
    <col min="5123" max="5126" width="14.7109375" style="576" customWidth="1"/>
    <col min="5127" max="5127" width="15.7109375" style="576" bestFit="1" customWidth="1"/>
    <col min="5128" max="5128" width="13.42578125" style="576" bestFit="1" customWidth="1"/>
    <col min="5129" max="5129" width="10.42578125" style="576" bestFit="1" customWidth="1"/>
    <col min="5130" max="5371" width="9.140625" style="576"/>
    <col min="5372" max="5372" width="1" style="576" customWidth="1"/>
    <col min="5373" max="5373" width="17.28515625" style="576" customWidth="1"/>
    <col min="5374" max="5374" width="54.7109375" style="576" customWidth="1"/>
    <col min="5375" max="5375" width="28.42578125" style="576" customWidth="1"/>
    <col min="5376" max="5377" width="17.140625" style="576" bestFit="1" customWidth="1"/>
    <col min="5378" max="5378" width="14.7109375" style="576" bestFit="1" customWidth="1"/>
    <col min="5379" max="5382" width="14.7109375" style="576" customWidth="1"/>
    <col min="5383" max="5383" width="15.7109375" style="576" bestFit="1" customWidth="1"/>
    <col min="5384" max="5384" width="13.42578125" style="576" bestFit="1" customWidth="1"/>
    <col min="5385" max="5385" width="10.42578125" style="576" bestFit="1" customWidth="1"/>
    <col min="5386" max="5627" width="9.140625" style="576"/>
    <col min="5628" max="5628" width="1" style="576" customWidth="1"/>
    <col min="5629" max="5629" width="17.28515625" style="576" customWidth="1"/>
    <col min="5630" max="5630" width="54.7109375" style="576" customWidth="1"/>
    <col min="5631" max="5631" width="28.42578125" style="576" customWidth="1"/>
    <col min="5632" max="5633" width="17.140625" style="576" bestFit="1" customWidth="1"/>
    <col min="5634" max="5634" width="14.7109375" style="576" bestFit="1" customWidth="1"/>
    <col min="5635" max="5638" width="14.7109375" style="576" customWidth="1"/>
    <col min="5639" max="5639" width="15.7109375" style="576" bestFit="1" customWidth="1"/>
    <col min="5640" max="5640" width="13.42578125" style="576" bestFit="1" customWidth="1"/>
    <col min="5641" max="5641" width="10.42578125" style="576" bestFit="1" customWidth="1"/>
    <col min="5642" max="5883" width="9.140625" style="576"/>
    <col min="5884" max="5884" width="1" style="576" customWidth="1"/>
    <col min="5885" max="5885" width="17.28515625" style="576" customWidth="1"/>
    <col min="5886" max="5886" width="54.7109375" style="576" customWidth="1"/>
    <col min="5887" max="5887" width="28.42578125" style="576" customWidth="1"/>
    <col min="5888" max="5889" width="17.140625" style="576" bestFit="1" customWidth="1"/>
    <col min="5890" max="5890" width="14.7109375" style="576" bestFit="1" customWidth="1"/>
    <col min="5891" max="5894" width="14.7109375" style="576" customWidth="1"/>
    <col min="5895" max="5895" width="15.7109375" style="576" bestFit="1" customWidth="1"/>
    <col min="5896" max="5896" width="13.42578125" style="576" bestFit="1" customWidth="1"/>
    <col min="5897" max="5897" width="10.42578125" style="576" bestFit="1" customWidth="1"/>
    <col min="5898" max="6139" width="9.140625" style="576"/>
    <col min="6140" max="6140" width="1" style="576" customWidth="1"/>
    <col min="6141" max="6141" width="17.28515625" style="576" customWidth="1"/>
    <col min="6142" max="6142" width="54.7109375" style="576" customWidth="1"/>
    <col min="6143" max="6143" width="28.42578125" style="576" customWidth="1"/>
    <col min="6144" max="6145" width="17.140625" style="576" bestFit="1" customWidth="1"/>
    <col min="6146" max="6146" width="14.7109375" style="576" bestFit="1" customWidth="1"/>
    <col min="6147" max="6150" width="14.7109375" style="576" customWidth="1"/>
    <col min="6151" max="6151" width="15.7109375" style="576" bestFit="1" customWidth="1"/>
    <col min="6152" max="6152" width="13.42578125" style="576" bestFit="1" customWidth="1"/>
    <col min="6153" max="6153" width="10.42578125" style="576" bestFit="1" customWidth="1"/>
    <col min="6154" max="6395" width="9.140625" style="576"/>
    <col min="6396" max="6396" width="1" style="576" customWidth="1"/>
    <col min="6397" max="6397" width="17.28515625" style="576" customWidth="1"/>
    <col min="6398" max="6398" width="54.7109375" style="576" customWidth="1"/>
    <col min="6399" max="6399" width="28.42578125" style="576" customWidth="1"/>
    <col min="6400" max="6401" width="17.140625" style="576" bestFit="1" customWidth="1"/>
    <col min="6402" max="6402" width="14.7109375" style="576" bestFit="1" customWidth="1"/>
    <col min="6403" max="6406" width="14.7109375" style="576" customWidth="1"/>
    <col min="6407" max="6407" width="15.7109375" style="576" bestFit="1" customWidth="1"/>
    <col min="6408" max="6408" width="13.42578125" style="576" bestFit="1" customWidth="1"/>
    <col min="6409" max="6409" width="10.42578125" style="576" bestFit="1" customWidth="1"/>
    <col min="6410" max="6651" width="9.140625" style="576"/>
    <col min="6652" max="6652" width="1" style="576" customWidth="1"/>
    <col min="6653" max="6653" width="17.28515625" style="576" customWidth="1"/>
    <col min="6654" max="6654" width="54.7109375" style="576" customWidth="1"/>
    <col min="6655" max="6655" width="28.42578125" style="576" customWidth="1"/>
    <col min="6656" max="6657" width="17.140625" style="576" bestFit="1" customWidth="1"/>
    <col min="6658" max="6658" width="14.7109375" style="576" bestFit="1" customWidth="1"/>
    <col min="6659" max="6662" width="14.7109375" style="576" customWidth="1"/>
    <col min="6663" max="6663" width="15.7109375" style="576" bestFit="1" customWidth="1"/>
    <col min="6664" max="6664" width="13.42578125" style="576" bestFit="1" customWidth="1"/>
    <col min="6665" max="6665" width="10.42578125" style="576" bestFit="1" customWidth="1"/>
    <col min="6666" max="6907" width="9.140625" style="576"/>
    <col min="6908" max="6908" width="1" style="576" customWidth="1"/>
    <col min="6909" max="6909" width="17.28515625" style="576" customWidth="1"/>
    <col min="6910" max="6910" width="54.7109375" style="576" customWidth="1"/>
    <col min="6911" max="6911" width="28.42578125" style="576" customWidth="1"/>
    <col min="6912" max="6913" width="17.140625" style="576" bestFit="1" customWidth="1"/>
    <col min="6914" max="6914" width="14.7109375" style="576" bestFit="1" customWidth="1"/>
    <col min="6915" max="6918" width="14.7109375" style="576" customWidth="1"/>
    <col min="6919" max="6919" width="15.7109375" style="576" bestFit="1" customWidth="1"/>
    <col min="6920" max="6920" width="13.42578125" style="576" bestFit="1" customWidth="1"/>
    <col min="6921" max="6921" width="10.42578125" style="576" bestFit="1" customWidth="1"/>
    <col min="6922" max="7163" width="9.140625" style="576"/>
    <col min="7164" max="7164" width="1" style="576" customWidth="1"/>
    <col min="7165" max="7165" width="17.28515625" style="576" customWidth="1"/>
    <col min="7166" max="7166" width="54.7109375" style="576" customWidth="1"/>
    <col min="7167" max="7167" width="28.42578125" style="576" customWidth="1"/>
    <col min="7168" max="7169" width="17.140625" style="576" bestFit="1" customWidth="1"/>
    <col min="7170" max="7170" width="14.7109375" style="576" bestFit="1" customWidth="1"/>
    <col min="7171" max="7174" width="14.7109375" style="576" customWidth="1"/>
    <col min="7175" max="7175" width="15.7109375" style="576" bestFit="1" customWidth="1"/>
    <col min="7176" max="7176" width="13.42578125" style="576" bestFit="1" customWidth="1"/>
    <col min="7177" max="7177" width="10.42578125" style="576" bestFit="1" customWidth="1"/>
    <col min="7178" max="7419" width="9.140625" style="576"/>
    <col min="7420" max="7420" width="1" style="576" customWidth="1"/>
    <col min="7421" max="7421" width="17.28515625" style="576" customWidth="1"/>
    <col min="7422" max="7422" width="54.7109375" style="576" customWidth="1"/>
    <col min="7423" max="7423" width="28.42578125" style="576" customWidth="1"/>
    <col min="7424" max="7425" width="17.140625" style="576" bestFit="1" customWidth="1"/>
    <col min="7426" max="7426" width="14.7109375" style="576" bestFit="1" customWidth="1"/>
    <col min="7427" max="7430" width="14.7109375" style="576" customWidth="1"/>
    <col min="7431" max="7431" width="15.7109375" style="576" bestFit="1" customWidth="1"/>
    <col min="7432" max="7432" width="13.42578125" style="576" bestFit="1" customWidth="1"/>
    <col min="7433" max="7433" width="10.42578125" style="576" bestFit="1" customWidth="1"/>
    <col min="7434" max="7675" width="9.140625" style="576"/>
    <col min="7676" max="7676" width="1" style="576" customWidth="1"/>
    <col min="7677" max="7677" width="17.28515625" style="576" customWidth="1"/>
    <col min="7678" max="7678" width="54.7109375" style="576" customWidth="1"/>
    <col min="7679" max="7679" width="28.42578125" style="576" customWidth="1"/>
    <col min="7680" max="7681" width="17.140625" style="576" bestFit="1" customWidth="1"/>
    <col min="7682" max="7682" width="14.7109375" style="576" bestFit="1" customWidth="1"/>
    <col min="7683" max="7686" width="14.7109375" style="576" customWidth="1"/>
    <col min="7687" max="7687" width="15.7109375" style="576" bestFit="1" customWidth="1"/>
    <col min="7688" max="7688" width="13.42578125" style="576" bestFit="1" customWidth="1"/>
    <col min="7689" max="7689" width="10.42578125" style="576" bestFit="1" customWidth="1"/>
    <col min="7690" max="7931" width="9.140625" style="576"/>
    <col min="7932" max="7932" width="1" style="576" customWidth="1"/>
    <col min="7933" max="7933" width="17.28515625" style="576" customWidth="1"/>
    <col min="7934" max="7934" width="54.7109375" style="576" customWidth="1"/>
    <col min="7935" max="7935" width="28.42578125" style="576" customWidth="1"/>
    <col min="7936" max="7937" width="17.140625" style="576" bestFit="1" customWidth="1"/>
    <col min="7938" max="7938" width="14.7109375" style="576" bestFit="1" customWidth="1"/>
    <col min="7939" max="7942" width="14.7109375" style="576" customWidth="1"/>
    <col min="7943" max="7943" width="15.7109375" style="576" bestFit="1" customWidth="1"/>
    <col min="7944" max="7944" width="13.42578125" style="576" bestFit="1" customWidth="1"/>
    <col min="7945" max="7945" width="10.42578125" style="576" bestFit="1" customWidth="1"/>
    <col min="7946" max="8187" width="9.140625" style="576"/>
    <col min="8188" max="8188" width="1" style="576" customWidth="1"/>
    <col min="8189" max="8189" width="17.28515625" style="576" customWidth="1"/>
    <col min="8190" max="8190" width="54.7109375" style="576" customWidth="1"/>
    <col min="8191" max="8191" width="28.42578125" style="576" customWidth="1"/>
    <col min="8192" max="8193" width="17.140625" style="576" bestFit="1" customWidth="1"/>
    <col min="8194" max="8194" width="14.7109375" style="576" bestFit="1" customWidth="1"/>
    <col min="8195" max="8198" width="14.7109375" style="576" customWidth="1"/>
    <col min="8199" max="8199" width="15.7109375" style="576" bestFit="1" customWidth="1"/>
    <col min="8200" max="8200" width="13.42578125" style="576" bestFit="1" customWidth="1"/>
    <col min="8201" max="8201" width="10.42578125" style="576" bestFit="1" customWidth="1"/>
    <col min="8202" max="8443" width="9.140625" style="576"/>
    <col min="8444" max="8444" width="1" style="576" customWidth="1"/>
    <col min="8445" max="8445" width="17.28515625" style="576" customWidth="1"/>
    <col min="8446" max="8446" width="54.7109375" style="576" customWidth="1"/>
    <col min="8447" max="8447" width="28.42578125" style="576" customWidth="1"/>
    <col min="8448" max="8449" width="17.140625" style="576" bestFit="1" customWidth="1"/>
    <col min="8450" max="8450" width="14.7109375" style="576" bestFit="1" customWidth="1"/>
    <col min="8451" max="8454" width="14.7109375" style="576" customWidth="1"/>
    <col min="8455" max="8455" width="15.7109375" style="576" bestFit="1" customWidth="1"/>
    <col min="8456" max="8456" width="13.42578125" style="576" bestFit="1" customWidth="1"/>
    <col min="8457" max="8457" width="10.42578125" style="576" bestFit="1" customWidth="1"/>
    <col min="8458" max="8699" width="9.140625" style="576"/>
    <col min="8700" max="8700" width="1" style="576" customWidth="1"/>
    <col min="8701" max="8701" width="17.28515625" style="576" customWidth="1"/>
    <col min="8702" max="8702" width="54.7109375" style="576" customWidth="1"/>
    <col min="8703" max="8703" width="28.42578125" style="576" customWidth="1"/>
    <col min="8704" max="8705" width="17.140625" style="576" bestFit="1" customWidth="1"/>
    <col min="8706" max="8706" width="14.7109375" style="576" bestFit="1" customWidth="1"/>
    <col min="8707" max="8710" width="14.7109375" style="576" customWidth="1"/>
    <col min="8711" max="8711" width="15.7109375" style="576" bestFit="1" customWidth="1"/>
    <col min="8712" max="8712" width="13.42578125" style="576" bestFit="1" customWidth="1"/>
    <col min="8713" max="8713" width="10.42578125" style="576" bestFit="1" customWidth="1"/>
    <col min="8714" max="8955" width="9.140625" style="576"/>
    <col min="8956" max="8956" width="1" style="576" customWidth="1"/>
    <col min="8957" max="8957" width="17.28515625" style="576" customWidth="1"/>
    <col min="8958" max="8958" width="54.7109375" style="576" customWidth="1"/>
    <col min="8959" max="8959" width="28.42578125" style="576" customWidth="1"/>
    <col min="8960" max="8961" width="17.140625" style="576" bestFit="1" customWidth="1"/>
    <col min="8962" max="8962" width="14.7109375" style="576" bestFit="1" customWidth="1"/>
    <col min="8963" max="8966" width="14.7109375" style="576" customWidth="1"/>
    <col min="8967" max="8967" width="15.7109375" style="576" bestFit="1" customWidth="1"/>
    <col min="8968" max="8968" width="13.42578125" style="576" bestFit="1" customWidth="1"/>
    <col min="8969" max="8969" width="10.42578125" style="576" bestFit="1" customWidth="1"/>
    <col min="8970" max="9211" width="9.140625" style="576"/>
    <col min="9212" max="9212" width="1" style="576" customWidth="1"/>
    <col min="9213" max="9213" width="17.28515625" style="576" customWidth="1"/>
    <col min="9214" max="9214" width="54.7109375" style="576" customWidth="1"/>
    <col min="9215" max="9215" width="28.42578125" style="576" customWidth="1"/>
    <col min="9216" max="9217" width="17.140625" style="576" bestFit="1" customWidth="1"/>
    <col min="9218" max="9218" width="14.7109375" style="576" bestFit="1" customWidth="1"/>
    <col min="9219" max="9222" width="14.7109375" style="576" customWidth="1"/>
    <col min="9223" max="9223" width="15.7109375" style="576" bestFit="1" customWidth="1"/>
    <col min="9224" max="9224" width="13.42578125" style="576" bestFit="1" customWidth="1"/>
    <col min="9225" max="9225" width="10.42578125" style="576" bestFit="1" customWidth="1"/>
    <col min="9226" max="9467" width="9.140625" style="576"/>
    <col min="9468" max="9468" width="1" style="576" customWidth="1"/>
    <col min="9469" max="9469" width="17.28515625" style="576" customWidth="1"/>
    <col min="9470" max="9470" width="54.7109375" style="576" customWidth="1"/>
    <col min="9471" max="9471" width="28.42578125" style="576" customWidth="1"/>
    <col min="9472" max="9473" width="17.140625" style="576" bestFit="1" customWidth="1"/>
    <col min="9474" max="9474" width="14.7109375" style="576" bestFit="1" customWidth="1"/>
    <col min="9475" max="9478" width="14.7109375" style="576" customWidth="1"/>
    <col min="9479" max="9479" width="15.7109375" style="576" bestFit="1" customWidth="1"/>
    <col min="9480" max="9480" width="13.42578125" style="576" bestFit="1" customWidth="1"/>
    <col min="9481" max="9481" width="10.42578125" style="576" bestFit="1" customWidth="1"/>
    <col min="9482" max="9723" width="9.140625" style="576"/>
    <col min="9724" max="9724" width="1" style="576" customWidth="1"/>
    <col min="9725" max="9725" width="17.28515625" style="576" customWidth="1"/>
    <col min="9726" max="9726" width="54.7109375" style="576" customWidth="1"/>
    <col min="9727" max="9727" width="28.42578125" style="576" customWidth="1"/>
    <col min="9728" max="9729" width="17.140625" style="576" bestFit="1" customWidth="1"/>
    <col min="9730" max="9730" width="14.7109375" style="576" bestFit="1" customWidth="1"/>
    <col min="9731" max="9734" width="14.7109375" style="576" customWidth="1"/>
    <col min="9735" max="9735" width="15.7109375" style="576" bestFit="1" customWidth="1"/>
    <col min="9736" max="9736" width="13.42578125" style="576" bestFit="1" customWidth="1"/>
    <col min="9737" max="9737" width="10.42578125" style="576" bestFit="1" customWidth="1"/>
    <col min="9738" max="9979" width="9.140625" style="576"/>
    <col min="9980" max="9980" width="1" style="576" customWidth="1"/>
    <col min="9981" max="9981" width="17.28515625" style="576" customWidth="1"/>
    <col min="9982" max="9982" width="54.7109375" style="576" customWidth="1"/>
    <col min="9983" max="9983" width="28.42578125" style="576" customWidth="1"/>
    <col min="9984" max="9985" width="17.140625" style="576" bestFit="1" customWidth="1"/>
    <col min="9986" max="9986" width="14.7109375" style="576" bestFit="1" customWidth="1"/>
    <col min="9987" max="9990" width="14.7109375" style="576" customWidth="1"/>
    <col min="9991" max="9991" width="15.7109375" style="576" bestFit="1" customWidth="1"/>
    <col min="9992" max="9992" width="13.42578125" style="576" bestFit="1" customWidth="1"/>
    <col min="9993" max="9993" width="10.42578125" style="576" bestFit="1" customWidth="1"/>
    <col min="9994" max="10235" width="9.140625" style="576"/>
    <col min="10236" max="10236" width="1" style="576" customWidth="1"/>
    <col min="10237" max="10237" width="17.28515625" style="576" customWidth="1"/>
    <col min="10238" max="10238" width="54.7109375" style="576" customWidth="1"/>
    <col min="10239" max="10239" width="28.42578125" style="576" customWidth="1"/>
    <col min="10240" max="10241" width="17.140625" style="576" bestFit="1" customWidth="1"/>
    <col min="10242" max="10242" width="14.7109375" style="576" bestFit="1" customWidth="1"/>
    <col min="10243" max="10246" width="14.7109375" style="576" customWidth="1"/>
    <col min="10247" max="10247" width="15.7109375" style="576" bestFit="1" customWidth="1"/>
    <col min="10248" max="10248" width="13.42578125" style="576" bestFit="1" customWidth="1"/>
    <col min="10249" max="10249" width="10.42578125" style="576" bestFit="1" customWidth="1"/>
    <col min="10250" max="10491" width="9.140625" style="576"/>
    <col min="10492" max="10492" width="1" style="576" customWidth="1"/>
    <col min="10493" max="10493" width="17.28515625" style="576" customWidth="1"/>
    <col min="10494" max="10494" width="54.7109375" style="576" customWidth="1"/>
    <col min="10495" max="10495" width="28.42578125" style="576" customWidth="1"/>
    <col min="10496" max="10497" width="17.140625" style="576" bestFit="1" customWidth="1"/>
    <col min="10498" max="10498" width="14.7109375" style="576" bestFit="1" customWidth="1"/>
    <col min="10499" max="10502" width="14.7109375" style="576" customWidth="1"/>
    <col min="10503" max="10503" width="15.7109375" style="576" bestFit="1" customWidth="1"/>
    <col min="10504" max="10504" width="13.42578125" style="576" bestFit="1" customWidth="1"/>
    <col min="10505" max="10505" width="10.42578125" style="576" bestFit="1" customWidth="1"/>
    <col min="10506" max="10747" width="9.140625" style="576"/>
    <col min="10748" max="10748" width="1" style="576" customWidth="1"/>
    <col min="10749" max="10749" width="17.28515625" style="576" customWidth="1"/>
    <col min="10750" max="10750" width="54.7109375" style="576" customWidth="1"/>
    <col min="10751" max="10751" width="28.42578125" style="576" customWidth="1"/>
    <col min="10752" max="10753" width="17.140625" style="576" bestFit="1" customWidth="1"/>
    <col min="10754" max="10754" width="14.7109375" style="576" bestFit="1" customWidth="1"/>
    <col min="10755" max="10758" width="14.7109375" style="576" customWidth="1"/>
    <col min="10759" max="10759" width="15.7109375" style="576" bestFit="1" customWidth="1"/>
    <col min="10760" max="10760" width="13.42578125" style="576" bestFit="1" customWidth="1"/>
    <col min="10761" max="10761" width="10.42578125" style="576" bestFit="1" customWidth="1"/>
    <col min="10762" max="11003" width="9.140625" style="576"/>
    <col min="11004" max="11004" width="1" style="576" customWidth="1"/>
    <col min="11005" max="11005" width="17.28515625" style="576" customWidth="1"/>
    <col min="11006" max="11006" width="54.7109375" style="576" customWidth="1"/>
    <col min="11007" max="11007" width="28.42578125" style="576" customWidth="1"/>
    <col min="11008" max="11009" width="17.140625" style="576" bestFit="1" customWidth="1"/>
    <col min="11010" max="11010" width="14.7109375" style="576" bestFit="1" customWidth="1"/>
    <col min="11011" max="11014" width="14.7109375" style="576" customWidth="1"/>
    <col min="11015" max="11015" width="15.7109375" style="576" bestFit="1" customWidth="1"/>
    <col min="11016" max="11016" width="13.42578125" style="576" bestFit="1" customWidth="1"/>
    <col min="11017" max="11017" width="10.42578125" style="576" bestFit="1" customWidth="1"/>
    <col min="11018" max="11259" width="9.140625" style="576"/>
    <col min="11260" max="11260" width="1" style="576" customWidth="1"/>
    <col min="11261" max="11261" width="17.28515625" style="576" customWidth="1"/>
    <col min="11262" max="11262" width="54.7109375" style="576" customWidth="1"/>
    <col min="11263" max="11263" width="28.42578125" style="576" customWidth="1"/>
    <col min="11264" max="11265" width="17.140625" style="576" bestFit="1" customWidth="1"/>
    <col min="11266" max="11266" width="14.7109375" style="576" bestFit="1" customWidth="1"/>
    <col min="11267" max="11270" width="14.7109375" style="576" customWidth="1"/>
    <col min="11271" max="11271" width="15.7109375" style="576" bestFit="1" customWidth="1"/>
    <col min="11272" max="11272" width="13.42578125" style="576" bestFit="1" customWidth="1"/>
    <col min="11273" max="11273" width="10.42578125" style="576" bestFit="1" customWidth="1"/>
    <col min="11274" max="11515" width="9.140625" style="576"/>
    <col min="11516" max="11516" width="1" style="576" customWidth="1"/>
    <col min="11517" max="11517" width="17.28515625" style="576" customWidth="1"/>
    <col min="11518" max="11518" width="54.7109375" style="576" customWidth="1"/>
    <col min="11519" max="11519" width="28.42578125" style="576" customWidth="1"/>
    <col min="11520" max="11521" width="17.140625" style="576" bestFit="1" customWidth="1"/>
    <col min="11522" max="11522" width="14.7109375" style="576" bestFit="1" customWidth="1"/>
    <col min="11523" max="11526" width="14.7109375" style="576" customWidth="1"/>
    <col min="11527" max="11527" width="15.7109375" style="576" bestFit="1" customWidth="1"/>
    <col min="11528" max="11528" width="13.42578125" style="576" bestFit="1" customWidth="1"/>
    <col min="11529" max="11529" width="10.42578125" style="576" bestFit="1" customWidth="1"/>
    <col min="11530" max="11771" width="9.140625" style="576"/>
    <col min="11772" max="11772" width="1" style="576" customWidth="1"/>
    <col min="11773" max="11773" width="17.28515625" style="576" customWidth="1"/>
    <col min="11774" max="11774" width="54.7109375" style="576" customWidth="1"/>
    <col min="11775" max="11775" width="28.42578125" style="576" customWidth="1"/>
    <col min="11776" max="11777" width="17.140625" style="576" bestFit="1" customWidth="1"/>
    <col min="11778" max="11778" width="14.7109375" style="576" bestFit="1" customWidth="1"/>
    <col min="11779" max="11782" width="14.7109375" style="576" customWidth="1"/>
    <col min="11783" max="11783" width="15.7109375" style="576" bestFit="1" customWidth="1"/>
    <col min="11784" max="11784" width="13.42578125" style="576" bestFit="1" customWidth="1"/>
    <col min="11785" max="11785" width="10.42578125" style="576" bestFit="1" customWidth="1"/>
    <col min="11786" max="12027" width="9.140625" style="576"/>
    <col min="12028" max="12028" width="1" style="576" customWidth="1"/>
    <col min="12029" max="12029" width="17.28515625" style="576" customWidth="1"/>
    <col min="12030" max="12030" width="54.7109375" style="576" customWidth="1"/>
    <col min="12031" max="12031" width="28.42578125" style="576" customWidth="1"/>
    <col min="12032" max="12033" width="17.140625" style="576" bestFit="1" customWidth="1"/>
    <col min="12034" max="12034" width="14.7109375" style="576" bestFit="1" customWidth="1"/>
    <col min="12035" max="12038" width="14.7109375" style="576" customWidth="1"/>
    <col min="12039" max="12039" width="15.7109375" style="576" bestFit="1" customWidth="1"/>
    <col min="12040" max="12040" width="13.42578125" style="576" bestFit="1" customWidth="1"/>
    <col min="12041" max="12041" width="10.42578125" style="576" bestFit="1" customWidth="1"/>
    <col min="12042" max="12283" width="9.140625" style="576"/>
    <col min="12284" max="12284" width="1" style="576" customWidth="1"/>
    <col min="12285" max="12285" width="17.28515625" style="576" customWidth="1"/>
    <col min="12286" max="12286" width="54.7109375" style="576" customWidth="1"/>
    <col min="12287" max="12287" width="28.42578125" style="576" customWidth="1"/>
    <col min="12288" max="12289" width="17.140625" style="576" bestFit="1" customWidth="1"/>
    <col min="12290" max="12290" width="14.7109375" style="576" bestFit="1" customWidth="1"/>
    <col min="12291" max="12294" width="14.7109375" style="576" customWidth="1"/>
    <col min="12295" max="12295" width="15.7109375" style="576" bestFit="1" customWidth="1"/>
    <col min="12296" max="12296" width="13.42578125" style="576" bestFit="1" customWidth="1"/>
    <col min="12297" max="12297" width="10.42578125" style="576" bestFit="1" customWidth="1"/>
    <col min="12298" max="12539" width="9.140625" style="576"/>
    <col min="12540" max="12540" width="1" style="576" customWidth="1"/>
    <col min="12541" max="12541" width="17.28515625" style="576" customWidth="1"/>
    <col min="12542" max="12542" width="54.7109375" style="576" customWidth="1"/>
    <col min="12543" max="12543" width="28.42578125" style="576" customWidth="1"/>
    <col min="12544" max="12545" width="17.140625" style="576" bestFit="1" customWidth="1"/>
    <col min="12546" max="12546" width="14.7109375" style="576" bestFit="1" customWidth="1"/>
    <col min="12547" max="12550" width="14.7109375" style="576" customWidth="1"/>
    <col min="12551" max="12551" width="15.7109375" style="576" bestFit="1" customWidth="1"/>
    <col min="12552" max="12552" width="13.42578125" style="576" bestFit="1" customWidth="1"/>
    <col min="12553" max="12553" width="10.42578125" style="576" bestFit="1" customWidth="1"/>
    <col min="12554" max="12795" width="9.140625" style="576"/>
    <col min="12796" max="12796" width="1" style="576" customWidth="1"/>
    <col min="12797" max="12797" width="17.28515625" style="576" customWidth="1"/>
    <col min="12798" max="12798" width="54.7109375" style="576" customWidth="1"/>
    <col min="12799" max="12799" width="28.42578125" style="576" customWidth="1"/>
    <col min="12800" max="12801" width="17.140625" style="576" bestFit="1" customWidth="1"/>
    <col min="12802" max="12802" width="14.7109375" style="576" bestFit="1" customWidth="1"/>
    <col min="12803" max="12806" width="14.7109375" style="576" customWidth="1"/>
    <col min="12807" max="12807" width="15.7109375" style="576" bestFit="1" customWidth="1"/>
    <col min="12808" max="12808" width="13.42578125" style="576" bestFit="1" customWidth="1"/>
    <col min="12809" max="12809" width="10.42578125" style="576" bestFit="1" customWidth="1"/>
    <col min="12810" max="13051" width="9.140625" style="576"/>
    <col min="13052" max="13052" width="1" style="576" customWidth="1"/>
    <col min="13053" max="13053" width="17.28515625" style="576" customWidth="1"/>
    <col min="13054" max="13054" width="54.7109375" style="576" customWidth="1"/>
    <col min="13055" max="13055" width="28.42578125" style="576" customWidth="1"/>
    <col min="13056" max="13057" width="17.140625" style="576" bestFit="1" customWidth="1"/>
    <col min="13058" max="13058" width="14.7109375" style="576" bestFit="1" customWidth="1"/>
    <col min="13059" max="13062" width="14.7109375" style="576" customWidth="1"/>
    <col min="13063" max="13063" width="15.7109375" style="576" bestFit="1" customWidth="1"/>
    <col min="13064" max="13064" width="13.42578125" style="576" bestFit="1" customWidth="1"/>
    <col min="13065" max="13065" width="10.42578125" style="576" bestFit="1" customWidth="1"/>
    <col min="13066" max="13307" width="9.140625" style="576"/>
    <col min="13308" max="13308" width="1" style="576" customWidth="1"/>
    <col min="13309" max="13309" width="17.28515625" style="576" customWidth="1"/>
    <col min="13310" max="13310" width="54.7109375" style="576" customWidth="1"/>
    <col min="13311" max="13311" width="28.42578125" style="576" customWidth="1"/>
    <col min="13312" max="13313" width="17.140625" style="576" bestFit="1" customWidth="1"/>
    <col min="13314" max="13314" width="14.7109375" style="576" bestFit="1" customWidth="1"/>
    <col min="13315" max="13318" width="14.7109375" style="576" customWidth="1"/>
    <col min="13319" max="13319" width="15.7109375" style="576" bestFit="1" customWidth="1"/>
    <col min="13320" max="13320" width="13.42578125" style="576" bestFit="1" customWidth="1"/>
    <col min="13321" max="13321" width="10.42578125" style="576" bestFit="1" customWidth="1"/>
    <col min="13322" max="13563" width="9.140625" style="576"/>
    <col min="13564" max="13564" width="1" style="576" customWidth="1"/>
    <col min="13565" max="13565" width="17.28515625" style="576" customWidth="1"/>
    <col min="13566" max="13566" width="54.7109375" style="576" customWidth="1"/>
    <col min="13567" max="13567" width="28.42578125" style="576" customWidth="1"/>
    <col min="13568" max="13569" width="17.140625" style="576" bestFit="1" customWidth="1"/>
    <col min="13570" max="13570" width="14.7109375" style="576" bestFit="1" customWidth="1"/>
    <col min="13571" max="13574" width="14.7109375" style="576" customWidth="1"/>
    <col min="13575" max="13575" width="15.7109375" style="576" bestFit="1" customWidth="1"/>
    <col min="13576" max="13576" width="13.42578125" style="576" bestFit="1" customWidth="1"/>
    <col min="13577" max="13577" width="10.42578125" style="576" bestFit="1" customWidth="1"/>
    <col min="13578" max="13819" width="9.140625" style="576"/>
    <col min="13820" max="13820" width="1" style="576" customWidth="1"/>
    <col min="13821" max="13821" width="17.28515625" style="576" customWidth="1"/>
    <col min="13822" max="13822" width="54.7109375" style="576" customWidth="1"/>
    <col min="13823" max="13823" width="28.42578125" style="576" customWidth="1"/>
    <col min="13824" max="13825" width="17.140625" style="576" bestFit="1" customWidth="1"/>
    <col min="13826" max="13826" width="14.7109375" style="576" bestFit="1" customWidth="1"/>
    <col min="13827" max="13830" width="14.7109375" style="576" customWidth="1"/>
    <col min="13831" max="13831" width="15.7109375" style="576" bestFit="1" customWidth="1"/>
    <col min="13832" max="13832" width="13.42578125" style="576" bestFit="1" customWidth="1"/>
    <col min="13833" max="13833" width="10.42578125" style="576" bestFit="1" customWidth="1"/>
    <col min="13834" max="14075" width="9.140625" style="576"/>
    <col min="14076" max="14076" width="1" style="576" customWidth="1"/>
    <col min="14077" max="14077" width="17.28515625" style="576" customWidth="1"/>
    <col min="14078" max="14078" width="54.7109375" style="576" customWidth="1"/>
    <col min="14079" max="14079" width="28.42578125" style="576" customWidth="1"/>
    <col min="14080" max="14081" width="17.140625" style="576" bestFit="1" customWidth="1"/>
    <col min="14082" max="14082" width="14.7109375" style="576" bestFit="1" customWidth="1"/>
    <col min="14083" max="14086" width="14.7109375" style="576" customWidth="1"/>
    <col min="14087" max="14087" width="15.7109375" style="576" bestFit="1" customWidth="1"/>
    <col min="14088" max="14088" width="13.42578125" style="576" bestFit="1" customWidth="1"/>
    <col min="14089" max="14089" width="10.42578125" style="576" bestFit="1" customWidth="1"/>
    <col min="14090" max="14331" width="9.140625" style="576"/>
    <col min="14332" max="14332" width="1" style="576" customWidth="1"/>
    <col min="14333" max="14333" width="17.28515625" style="576" customWidth="1"/>
    <col min="14334" max="14334" width="54.7109375" style="576" customWidth="1"/>
    <col min="14335" max="14335" width="28.42578125" style="576" customWidth="1"/>
    <col min="14336" max="14337" width="17.140625" style="576" bestFit="1" customWidth="1"/>
    <col min="14338" max="14338" width="14.7109375" style="576" bestFit="1" customWidth="1"/>
    <col min="14339" max="14342" width="14.7109375" style="576" customWidth="1"/>
    <col min="14343" max="14343" width="15.7109375" style="576" bestFit="1" customWidth="1"/>
    <col min="14344" max="14344" width="13.42578125" style="576" bestFit="1" customWidth="1"/>
    <col min="14345" max="14345" width="10.42578125" style="576" bestFit="1" customWidth="1"/>
    <col min="14346" max="14587" width="9.140625" style="576"/>
    <col min="14588" max="14588" width="1" style="576" customWidth="1"/>
    <col min="14589" max="14589" width="17.28515625" style="576" customWidth="1"/>
    <col min="14590" max="14590" width="54.7109375" style="576" customWidth="1"/>
    <col min="14591" max="14591" width="28.42578125" style="576" customWidth="1"/>
    <col min="14592" max="14593" width="17.140625" style="576" bestFit="1" customWidth="1"/>
    <col min="14594" max="14594" width="14.7109375" style="576" bestFit="1" customWidth="1"/>
    <col min="14595" max="14598" width="14.7109375" style="576" customWidth="1"/>
    <col min="14599" max="14599" width="15.7109375" style="576" bestFit="1" customWidth="1"/>
    <col min="14600" max="14600" width="13.42578125" style="576" bestFit="1" customWidth="1"/>
    <col min="14601" max="14601" width="10.42578125" style="576" bestFit="1" customWidth="1"/>
    <col min="14602" max="14843" width="9.140625" style="576"/>
    <col min="14844" max="14844" width="1" style="576" customWidth="1"/>
    <col min="14845" max="14845" width="17.28515625" style="576" customWidth="1"/>
    <col min="14846" max="14846" width="54.7109375" style="576" customWidth="1"/>
    <col min="14847" max="14847" width="28.42578125" style="576" customWidth="1"/>
    <col min="14848" max="14849" width="17.140625" style="576" bestFit="1" customWidth="1"/>
    <col min="14850" max="14850" width="14.7109375" style="576" bestFit="1" customWidth="1"/>
    <col min="14851" max="14854" width="14.7109375" style="576" customWidth="1"/>
    <col min="14855" max="14855" width="15.7109375" style="576" bestFit="1" customWidth="1"/>
    <col min="14856" max="14856" width="13.42578125" style="576" bestFit="1" customWidth="1"/>
    <col min="14857" max="14857" width="10.42578125" style="576" bestFit="1" customWidth="1"/>
    <col min="14858" max="15099" width="9.140625" style="576"/>
    <col min="15100" max="15100" width="1" style="576" customWidth="1"/>
    <col min="15101" max="15101" width="17.28515625" style="576" customWidth="1"/>
    <col min="15102" max="15102" width="54.7109375" style="576" customWidth="1"/>
    <col min="15103" max="15103" width="28.42578125" style="576" customWidth="1"/>
    <col min="15104" max="15105" width="17.140625" style="576" bestFit="1" customWidth="1"/>
    <col min="15106" max="15106" width="14.7109375" style="576" bestFit="1" customWidth="1"/>
    <col min="15107" max="15110" width="14.7109375" style="576" customWidth="1"/>
    <col min="15111" max="15111" width="15.7109375" style="576" bestFit="1" customWidth="1"/>
    <col min="15112" max="15112" width="13.42578125" style="576" bestFit="1" customWidth="1"/>
    <col min="15113" max="15113" width="10.42578125" style="576" bestFit="1" customWidth="1"/>
    <col min="15114" max="15355" width="9.140625" style="576"/>
    <col min="15356" max="15356" width="1" style="576" customWidth="1"/>
    <col min="15357" max="15357" width="17.28515625" style="576" customWidth="1"/>
    <col min="15358" max="15358" width="54.7109375" style="576" customWidth="1"/>
    <col min="15359" max="15359" width="28.42578125" style="576" customWidth="1"/>
    <col min="15360" max="15361" width="17.140625" style="576" bestFit="1" customWidth="1"/>
    <col min="15362" max="15362" width="14.7109375" style="576" bestFit="1" customWidth="1"/>
    <col min="15363" max="15366" width="14.7109375" style="576" customWidth="1"/>
    <col min="15367" max="15367" width="15.7109375" style="576" bestFit="1" customWidth="1"/>
    <col min="15368" max="15368" width="13.42578125" style="576" bestFit="1" customWidth="1"/>
    <col min="15369" max="15369" width="10.42578125" style="576" bestFit="1" customWidth="1"/>
    <col min="15370" max="15611" width="9.140625" style="576"/>
    <col min="15612" max="15612" width="1" style="576" customWidth="1"/>
    <col min="15613" max="15613" width="17.28515625" style="576" customWidth="1"/>
    <col min="15614" max="15614" width="54.7109375" style="576" customWidth="1"/>
    <col min="15615" max="15615" width="28.42578125" style="576" customWidth="1"/>
    <col min="15616" max="15617" width="17.140625" style="576" bestFit="1" customWidth="1"/>
    <col min="15618" max="15618" width="14.7109375" style="576" bestFit="1" customWidth="1"/>
    <col min="15619" max="15622" width="14.7109375" style="576" customWidth="1"/>
    <col min="15623" max="15623" width="15.7109375" style="576" bestFit="1" customWidth="1"/>
    <col min="15624" max="15624" width="13.42578125" style="576" bestFit="1" customWidth="1"/>
    <col min="15625" max="15625" width="10.42578125" style="576" bestFit="1" customWidth="1"/>
    <col min="15626" max="15867" width="9.140625" style="576"/>
    <col min="15868" max="15868" width="1" style="576" customWidth="1"/>
    <col min="15869" max="15869" width="17.28515625" style="576" customWidth="1"/>
    <col min="15870" max="15870" width="54.7109375" style="576" customWidth="1"/>
    <col min="15871" max="15871" width="28.42578125" style="576" customWidth="1"/>
    <col min="15872" max="15873" width="17.140625" style="576" bestFit="1" customWidth="1"/>
    <col min="15874" max="15874" width="14.7109375" style="576" bestFit="1" customWidth="1"/>
    <col min="15875" max="15878" width="14.7109375" style="576" customWidth="1"/>
    <col min="15879" max="15879" width="15.7109375" style="576" bestFit="1" customWidth="1"/>
    <col min="15880" max="15880" width="13.42578125" style="576" bestFit="1" customWidth="1"/>
    <col min="15881" max="15881" width="10.42578125" style="576" bestFit="1" customWidth="1"/>
    <col min="15882" max="16123" width="9.140625" style="576"/>
    <col min="16124" max="16124" width="1" style="576" customWidth="1"/>
    <col min="16125" max="16125" width="17.28515625" style="576" customWidth="1"/>
    <col min="16126" max="16126" width="54.7109375" style="576" customWidth="1"/>
    <col min="16127" max="16127" width="28.42578125" style="576" customWidth="1"/>
    <col min="16128" max="16129" width="17.140625" style="576" bestFit="1" customWidth="1"/>
    <col min="16130" max="16130" width="14.7109375" style="576" bestFit="1" customWidth="1"/>
    <col min="16131" max="16134" width="14.7109375" style="576" customWidth="1"/>
    <col min="16135" max="16135" width="15.7109375" style="576" bestFit="1" customWidth="1"/>
    <col min="16136" max="16136" width="13.42578125" style="576" bestFit="1" customWidth="1"/>
    <col min="16137" max="16137" width="10.42578125" style="576" bestFit="1" customWidth="1"/>
    <col min="16138" max="16384" width="9.140625" style="576"/>
  </cols>
  <sheetData>
    <row r="2" spans="2:9" ht="20.45" customHeight="1">
      <c r="B2" s="579" t="s">
        <v>1505</v>
      </c>
      <c r="C2" s="577"/>
    </row>
    <row r="3" spans="2:9" ht="14.45" customHeight="1">
      <c r="B3" s="579"/>
      <c r="C3" s="577"/>
    </row>
    <row r="4" spans="2:9" ht="15.75" customHeight="1">
      <c r="B4" s="821" t="s">
        <v>1</v>
      </c>
      <c r="C4" s="821" t="s">
        <v>58</v>
      </c>
      <c r="D4" s="819" t="s">
        <v>1248</v>
      </c>
      <c r="E4" s="819" t="s">
        <v>1249</v>
      </c>
      <c r="F4" s="822" t="s">
        <v>1250</v>
      </c>
      <c r="G4" s="822"/>
      <c r="H4" s="819" t="s">
        <v>45</v>
      </c>
    </row>
    <row r="5" spans="2:9" ht="14.25" customHeight="1">
      <c r="B5" s="821"/>
      <c r="C5" s="821"/>
      <c r="D5" s="820"/>
      <c r="E5" s="820"/>
      <c r="F5" s="584" t="s">
        <v>1251</v>
      </c>
      <c r="G5" s="584" t="s">
        <v>1252</v>
      </c>
      <c r="H5" s="820"/>
      <c r="I5" s="576" t="s">
        <v>1253</v>
      </c>
    </row>
    <row r="6" spans="2:9" s="579" customFormat="1" ht="16.149999999999999" customHeight="1">
      <c r="B6" s="726">
        <v>1</v>
      </c>
      <c r="C6" s="725" t="s">
        <v>3</v>
      </c>
      <c r="D6" s="621">
        <f>+D7+D137</f>
        <v>58149013680</v>
      </c>
      <c r="E6" s="621">
        <f>+E7+E137</f>
        <v>4829937200</v>
      </c>
      <c r="F6" s="622">
        <v>0</v>
      </c>
      <c r="G6" s="622">
        <v>0</v>
      </c>
      <c r="H6" s="621">
        <f>+H7+H137</f>
        <v>58321676310</v>
      </c>
      <c r="I6" s="579">
        <f>VLOOKUP(B6,Clasificaciones!$C:$E,1,)</f>
        <v>1</v>
      </c>
    </row>
    <row r="7" spans="2:9" s="579" customFormat="1" ht="16.149999999999999" customHeight="1">
      <c r="B7" s="726">
        <v>11</v>
      </c>
      <c r="C7" s="725" t="s">
        <v>4</v>
      </c>
      <c r="D7" s="621">
        <f>+D8+D43+D96+D128</f>
        <v>51133273302</v>
      </c>
      <c r="E7" s="621">
        <f>+E8+E43+E96+E128</f>
        <v>4239021452</v>
      </c>
      <c r="F7" s="622">
        <v>0</v>
      </c>
      <c r="G7" s="622">
        <v>0</v>
      </c>
      <c r="H7" s="621">
        <f>+H8+H43+H96+H128</f>
        <v>55161620079</v>
      </c>
      <c r="I7" s="579">
        <f>VLOOKUP(B7,Clasificaciones!$C:$E,1,)</f>
        <v>11</v>
      </c>
    </row>
    <row r="8" spans="2:9" s="579" customFormat="1" ht="16.149999999999999" customHeight="1">
      <c r="B8" s="726">
        <v>111</v>
      </c>
      <c r="C8" s="725" t="s">
        <v>5</v>
      </c>
      <c r="D8" s="621">
        <f>+D9</f>
        <v>5313782235</v>
      </c>
      <c r="E8" s="621">
        <f>+E9</f>
        <v>1190212328</v>
      </c>
      <c r="F8" s="622">
        <v>0</v>
      </c>
      <c r="G8" s="622">
        <v>0</v>
      </c>
      <c r="H8" s="621">
        <f>+H9</f>
        <v>6503994563</v>
      </c>
      <c r="I8" s="579">
        <f>VLOOKUP(B8,Clasificaciones!$C:$E,1,)</f>
        <v>111</v>
      </c>
    </row>
    <row r="9" spans="2:9" s="579" customFormat="1" ht="16.149999999999999" customHeight="1">
      <c r="B9" s="726">
        <v>11103</v>
      </c>
      <c r="C9" s="725" t="s">
        <v>16</v>
      </c>
      <c r="D9" s="621">
        <f>+D10+D27</f>
        <v>5313782235</v>
      </c>
      <c r="E9" s="621">
        <f>+E10+E27</f>
        <v>1190212328</v>
      </c>
      <c r="F9" s="622">
        <v>0</v>
      </c>
      <c r="G9" s="622">
        <v>0</v>
      </c>
      <c r="H9" s="621">
        <f>+H10+H27</f>
        <v>6503994563</v>
      </c>
      <c r="I9" s="579">
        <f>VLOOKUP(B9,Clasificaciones!$C:$E,1,)</f>
        <v>11103</v>
      </c>
    </row>
    <row r="10" spans="2:9" s="579" customFormat="1" ht="16.149999999999999" customHeight="1">
      <c r="B10" s="726">
        <v>1110301</v>
      </c>
      <c r="C10" s="725" t="s">
        <v>598</v>
      </c>
      <c r="D10" s="621">
        <f>+SUM(D11:D26)</f>
        <v>1670620740</v>
      </c>
      <c r="E10" s="621">
        <f>+SUM(E11:E26)</f>
        <v>872419044</v>
      </c>
      <c r="F10" s="622">
        <v>0</v>
      </c>
      <c r="G10" s="622">
        <v>0</v>
      </c>
      <c r="H10" s="621">
        <f>+SUM(H11:H26)</f>
        <v>2543039784</v>
      </c>
      <c r="I10" s="579">
        <f>VLOOKUP(B10,Clasificaciones!$C:$E,1,)</f>
        <v>1110301</v>
      </c>
    </row>
    <row r="11" spans="2:9" s="579" customFormat="1" ht="16.149999999999999" customHeight="1">
      <c r="B11" s="724">
        <v>111030102</v>
      </c>
      <c r="C11" s="582" t="s">
        <v>599</v>
      </c>
      <c r="D11" s="622">
        <f>SUMIF('CDB 062021'!$A:$A,B11,'CDB 062021'!$C:$C)</f>
        <v>401765</v>
      </c>
      <c r="E11" s="622">
        <f>+SUMIF('AF 032021'!F:F,Consolidado!B11,'AF 032021'!C:C)</f>
        <v>0</v>
      </c>
      <c r="F11" s="622">
        <v>0</v>
      </c>
      <c r="G11" s="622">
        <v>0</v>
      </c>
      <c r="H11" s="607">
        <f t="shared" ref="H11:H26" si="0">+D11+E11+F11-G11</f>
        <v>401765</v>
      </c>
      <c r="I11" s="579">
        <f>VLOOKUP(B11,Clasificaciones!$C:$E,1,)</f>
        <v>111030102</v>
      </c>
    </row>
    <row r="12" spans="2:9" s="579" customFormat="1" ht="16.149999999999999" customHeight="1">
      <c r="B12" s="724">
        <v>111030103</v>
      </c>
      <c r="C12" s="582" t="s">
        <v>600</v>
      </c>
      <c r="D12" s="622">
        <f>SUMIF('CDB 062021'!$A:$A,B12,'CDB 062021'!$C:$C)</f>
        <v>6027989</v>
      </c>
      <c r="E12" s="622">
        <f>+SUMIF('AF 032021'!F:F,Consolidado!B12,'AF 032021'!C:C)</f>
        <v>0</v>
      </c>
      <c r="F12" s="622">
        <v>0</v>
      </c>
      <c r="G12" s="622">
        <v>0</v>
      </c>
      <c r="H12" s="607">
        <f t="shared" si="0"/>
        <v>6027989</v>
      </c>
      <c r="I12" s="579">
        <f>VLOOKUP(B12,Clasificaciones!$C:$E,1,)</f>
        <v>111030103</v>
      </c>
    </row>
    <row r="13" spans="2:9" s="579" customFormat="1" ht="16.149999999999999" customHeight="1">
      <c r="B13" s="724">
        <v>111030104</v>
      </c>
      <c r="C13" s="582" t="s">
        <v>601</v>
      </c>
      <c r="D13" s="622">
        <f>SUMIF('CDB 062021'!$A:$A,B13,'CDB 062021'!$C:$C)</f>
        <v>6000000</v>
      </c>
      <c r="E13" s="622">
        <f>+SUMIF('AF 032021'!F:F,Consolidado!B13,'AF 032021'!C:C)</f>
        <v>0</v>
      </c>
      <c r="F13" s="622">
        <v>0</v>
      </c>
      <c r="G13" s="622">
        <v>0</v>
      </c>
      <c r="H13" s="607">
        <f t="shared" si="0"/>
        <v>6000000</v>
      </c>
      <c r="I13" s="579">
        <f>VLOOKUP(B13,Clasificaciones!$C:$E,1,)</f>
        <v>111030104</v>
      </c>
    </row>
    <row r="14" spans="2:9" ht="16.149999999999999" customHeight="1">
      <c r="B14" s="724">
        <v>111030106</v>
      </c>
      <c r="C14" s="582" t="s">
        <v>602</v>
      </c>
      <c r="D14" s="622">
        <f>SUMIF('CDB 062021'!$A:$A,B14,'CDB 062021'!$C:$C)</f>
        <v>4780000</v>
      </c>
      <c r="E14" s="622">
        <f>+SUMIF('AF 032021'!F:F,Consolidado!B14,'AF 032021'!C:C)</f>
        <v>0</v>
      </c>
      <c r="F14" s="622">
        <v>0</v>
      </c>
      <c r="G14" s="622">
        <v>0</v>
      </c>
      <c r="H14" s="607">
        <f t="shared" si="0"/>
        <v>4780000</v>
      </c>
      <c r="I14" s="579">
        <f>VLOOKUP(B14,Clasificaciones!$C:$E,1,)</f>
        <v>111030106</v>
      </c>
    </row>
    <row r="15" spans="2:9" s="579" customFormat="1" ht="16.149999999999999" customHeight="1">
      <c r="B15" s="724">
        <v>111030107</v>
      </c>
      <c r="C15" s="582" t="s">
        <v>603</v>
      </c>
      <c r="D15" s="622">
        <f>SUMIF('CDB 062021'!$A:$A,B15,'CDB 062021'!$C:$C)</f>
        <v>300298</v>
      </c>
      <c r="E15" s="622">
        <f>+SUMIF('AF 032021'!F:F,Consolidado!B15,'AF 032021'!C:C)</f>
        <v>0</v>
      </c>
      <c r="F15" s="622">
        <v>0</v>
      </c>
      <c r="G15" s="622">
        <v>0</v>
      </c>
      <c r="H15" s="607">
        <f t="shared" si="0"/>
        <v>300298</v>
      </c>
      <c r="I15" s="579">
        <f>VLOOKUP(B15,Clasificaciones!$C:$E,1,)</f>
        <v>111030107</v>
      </c>
    </row>
    <row r="16" spans="2:9" ht="16.149999999999999" customHeight="1">
      <c r="B16" s="724">
        <v>111030108</v>
      </c>
      <c r="C16" s="582" t="s">
        <v>604</v>
      </c>
      <c r="D16" s="622">
        <f>SUMIF('CDB 062021'!$A:$A,B16,'CDB 062021'!$C:$C)</f>
        <v>1032032</v>
      </c>
      <c r="E16" s="622">
        <f>+SUMIF('AF 032021'!F:F,Consolidado!B16,'AF 032021'!C:C)</f>
        <v>0</v>
      </c>
      <c r="F16" s="622">
        <v>0</v>
      </c>
      <c r="G16" s="622">
        <v>0</v>
      </c>
      <c r="H16" s="607">
        <f t="shared" si="0"/>
        <v>1032032</v>
      </c>
      <c r="I16" s="579">
        <f>VLOOKUP(B16,Clasificaciones!$C:$E,1,)</f>
        <v>111030108</v>
      </c>
    </row>
    <row r="17" spans="2:9" ht="16.149999999999999" customHeight="1">
      <c r="B17" s="724">
        <v>111030109</v>
      </c>
      <c r="C17" s="582" t="s">
        <v>605</v>
      </c>
      <c r="D17" s="622">
        <f>SUMIF('CDB 062021'!$A:$A,B17,'CDB 062021'!$C:$C)</f>
        <v>78413436</v>
      </c>
      <c r="E17" s="622">
        <f>+SUMIF('AF 032021'!F:F,Consolidado!B17,'AF 032021'!C:C)</f>
        <v>0</v>
      </c>
      <c r="F17" s="622">
        <v>0</v>
      </c>
      <c r="G17" s="622">
        <v>0</v>
      </c>
      <c r="H17" s="607">
        <f t="shared" si="0"/>
        <v>78413436</v>
      </c>
      <c r="I17" s="579">
        <f>VLOOKUP(B17,Clasificaciones!$C:$E,1,)</f>
        <v>111030109</v>
      </c>
    </row>
    <row r="18" spans="2:9" ht="16.149999999999999" customHeight="1">
      <c r="B18" s="724">
        <v>111030112</v>
      </c>
      <c r="C18" s="582" t="s">
        <v>606</v>
      </c>
      <c r="D18" s="622">
        <f>SUMIF('CDB 062021'!$A:$A,B18,'CDB 062021'!$C:$C)</f>
        <v>263020</v>
      </c>
      <c r="E18" s="622">
        <f>+SUMIF('AF 032021'!F:F,Consolidado!B18,'AF 032021'!C:C)</f>
        <v>0</v>
      </c>
      <c r="F18" s="622">
        <v>0</v>
      </c>
      <c r="G18" s="622">
        <v>0</v>
      </c>
      <c r="H18" s="607">
        <f t="shared" si="0"/>
        <v>263020</v>
      </c>
      <c r="I18" s="579">
        <f>VLOOKUP(B18,Clasificaciones!$C:$E,1,)</f>
        <v>111030112</v>
      </c>
    </row>
    <row r="19" spans="2:9" ht="16.149999999999999" customHeight="1">
      <c r="B19" s="724">
        <v>111030113</v>
      </c>
      <c r="C19" s="582" t="s">
        <v>607</v>
      </c>
      <c r="D19" s="622">
        <f>SUMIF('CDB 062021'!$A:$A,B19,'CDB 062021'!$C:$C)</f>
        <v>377019917</v>
      </c>
      <c r="E19" s="622">
        <f>+SUMIF('AF 032021'!F:F,Consolidado!B19,'AF 032021'!C:C)</f>
        <v>0</v>
      </c>
      <c r="F19" s="622">
        <v>0</v>
      </c>
      <c r="G19" s="622">
        <v>0</v>
      </c>
      <c r="H19" s="607">
        <f t="shared" si="0"/>
        <v>377019917</v>
      </c>
      <c r="I19" s="579">
        <f>VLOOKUP(B19,Clasificaciones!$C:$E,1,)</f>
        <v>111030113</v>
      </c>
    </row>
    <row r="20" spans="2:9" ht="16.149999999999999" customHeight="1">
      <c r="B20" s="724">
        <v>111030114</v>
      </c>
      <c r="C20" s="582" t="s">
        <v>608</v>
      </c>
      <c r="D20" s="622">
        <f>SUMIF('CDB 062021'!$A:$A,B20,'CDB 062021'!$C:$C)</f>
        <v>510132871</v>
      </c>
      <c r="E20" s="622">
        <f>+SUMIF('AF 032021'!F:F,Consolidado!B20,'AF 032021'!C:C)</f>
        <v>0</v>
      </c>
      <c r="F20" s="622">
        <v>0</v>
      </c>
      <c r="G20" s="622">
        <v>0</v>
      </c>
      <c r="H20" s="607">
        <f t="shared" si="0"/>
        <v>510132871</v>
      </c>
      <c r="I20" s="579">
        <f>VLOOKUP(B20,Clasificaciones!$C:$E,1,)</f>
        <v>111030114</v>
      </c>
    </row>
    <row r="21" spans="2:9" s="579" customFormat="1" ht="16.149999999999999" customHeight="1">
      <c r="B21" s="724">
        <v>111030121</v>
      </c>
      <c r="C21" s="582" t="s">
        <v>609</v>
      </c>
      <c r="D21" s="622">
        <f>SUMIF('CDB 062021'!$A:$A,B21,'CDB 062021'!$C:$C)</f>
        <v>104307742</v>
      </c>
      <c r="E21" s="622">
        <f>+SUMIF('AF 032021'!F:F,Consolidado!B21,'AF 032021'!C:C)</f>
        <v>0</v>
      </c>
      <c r="F21" s="622">
        <v>0</v>
      </c>
      <c r="G21" s="622">
        <v>0</v>
      </c>
      <c r="H21" s="607">
        <f t="shared" si="0"/>
        <v>104307742</v>
      </c>
      <c r="I21" s="579">
        <f>VLOOKUP(B21,Clasificaciones!$C:$E,1,)</f>
        <v>111030121</v>
      </c>
    </row>
    <row r="22" spans="2:9" s="579" customFormat="1" ht="16.149999999999999" customHeight="1">
      <c r="B22" s="724">
        <v>111030111</v>
      </c>
      <c r="C22" s="582" t="s">
        <v>830</v>
      </c>
      <c r="D22" s="622">
        <f>SUMIF('CDB 062021'!$A:$A,B22,'CDB 062021'!$C:$C)</f>
        <v>635</v>
      </c>
      <c r="E22" s="622"/>
      <c r="F22" s="622"/>
      <c r="G22" s="622"/>
      <c r="H22" s="607">
        <f t="shared" si="0"/>
        <v>635</v>
      </c>
      <c r="I22" s="579">
        <f>VLOOKUP(B22,Clasificaciones!$C:$E,1,)</f>
        <v>111030111</v>
      </c>
    </row>
    <row r="23" spans="2:9" s="579" customFormat="1" ht="16.149999999999999" customHeight="1">
      <c r="B23" s="582">
        <v>111030116</v>
      </c>
      <c r="C23" s="582" t="s">
        <v>1316</v>
      </c>
      <c r="D23" s="622">
        <f>SUMIF('CDB 062021'!$A:$A,B23,'CDB 062021'!$C:$C)</f>
        <v>3800000</v>
      </c>
      <c r="E23" s="622"/>
      <c r="F23" s="622"/>
      <c r="G23" s="622"/>
      <c r="H23" s="607">
        <f t="shared" si="0"/>
        <v>3800000</v>
      </c>
      <c r="I23" s="579">
        <f>VLOOKUP(B23,Clasificaciones!$C:$E,1,)</f>
        <v>111030116</v>
      </c>
    </row>
    <row r="24" spans="2:9" s="579" customFormat="1" ht="16.149999999999999" customHeight="1">
      <c r="B24" s="582">
        <v>111030118</v>
      </c>
      <c r="C24" s="582" t="s">
        <v>1317</v>
      </c>
      <c r="D24" s="622">
        <f>SUMIF('CDB 062021'!$A:$A,B24,'CDB 062021'!$C:$C)</f>
        <v>573835519</v>
      </c>
      <c r="E24" s="622"/>
      <c r="F24" s="622"/>
      <c r="G24" s="622"/>
      <c r="H24" s="607">
        <f t="shared" si="0"/>
        <v>573835519</v>
      </c>
      <c r="I24" s="579">
        <f>VLOOKUP(B24,Clasificaciones!$C:$E,1,)</f>
        <v>111030118</v>
      </c>
    </row>
    <row r="25" spans="2:9" s="579" customFormat="1" ht="16.149999999999999" customHeight="1">
      <c r="B25" s="582">
        <v>111030122</v>
      </c>
      <c r="C25" s="582" t="s">
        <v>1318</v>
      </c>
      <c r="D25" s="622">
        <f>SUMIF('CDB 062021'!$A:$A,B25,'CDB 062021'!$C:$C)</f>
        <v>4305516</v>
      </c>
      <c r="E25" s="622"/>
      <c r="F25" s="622"/>
      <c r="G25" s="622"/>
      <c r="H25" s="607">
        <f t="shared" si="0"/>
        <v>4305516</v>
      </c>
      <c r="I25" s="579">
        <f>VLOOKUP(B25,Clasificaciones!$C:$E,1,)</f>
        <v>111030122</v>
      </c>
    </row>
    <row r="26" spans="2:9" s="579" customFormat="1" ht="16.149999999999999" customHeight="1">
      <c r="B26" s="582">
        <v>101010201</v>
      </c>
      <c r="C26" s="582" t="s">
        <v>1244</v>
      </c>
      <c r="D26" s="622">
        <f>SUMIF('CDB 062021'!$A:$A,B26,'CDB 062021'!$C:$C)</f>
        <v>0</v>
      </c>
      <c r="E26" s="622">
        <f>+SUMIF('AF 032021'!F:F,Consolidado!B26,'AF 032021'!C:C)</f>
        <v>872419044</v>
      </c>
      <c r="F26" s="622">
        <v>0</v>
      </c>
      <c r="G26" s="622">
        <v>0</v>
      </c>
      <c r="H26" s="607">
        <f t="shared" si="0"/>
        <v>872419044</v>
      </c>
      <c r="I26" s="579">
        <f>VLOOKUP(B26,Clasificaciones!$C:$E,1,)</f>
        <v>101010201</v>
      </c>
    </row>
    <row r="27" spans="2:9" s="579" customFormat="1" ht="16.149999999999999" customHeight="1">
      <c r="B27" s="726">
        <v>1110302</v>
      </c>
      <c r="C27" s="725" t="s">
        <v>610</v>
      </c>
      <c r="D27" s="621">
        <f>+SUM(D28:D42)</f>
        <v>3643161495</v>
      </c>
      <c r="E27" s="621">
        <f>+SUM(E28:E42)</f>
        <v>317793284</v>
      </c>
      <c r="F27" s="622">
        <v>0</v>
      </c>
      <c r="G27" s="622">
        <v>0</v>
      </c>
      <c r="H27" s="621">
        <f>+SUM(H28:H42)</f>
        <v>3960954779</v>
      </c>
      <c r="I27" s="579">
        <f>VLOOKUP(B27,Clasificaciones!$C:$E,1,)</f>
        <v>1110302</v>
      </c>
    </row>
    <row r="28" spans="2:9" ht="16.149999999999999" customHeight="1">
      <c r="B28" s="689">
        <v>111030201</v>
      </c>
      <c r="C28" s="689" t="s">
        <v>850</v>
      </c>
      <c r="D28" s="622">
        <f>SUMIF('CDB 062021'!$A:$A,B28,'CDB 062021'!$C:$C)</f>
        <v>1076822324</v>
      </c>
      <c r="E28" s="622">
        <f>+SUMIF('AF 032021'!F:F,Consolidado!B28,'AF 032021'!C:C)</f>
        <v>0</v>
      </c>
      <c r="F28" s="622">
        <v>0</v>
      </c>
      <c r="G28" s="622">
        <v>0</v>
      </c>
      <c r="H28" s="607">
        <f t="shared" ref="H28:H42" si="1">+D28+E28+F28-G28</f>
        <v>1076822324</v>
      </c>
      <c r="I28" s="579">
        <f>VLOOKUP(B28,Clasificaciones!$C:$E,1,)</f>
        <v>111030201</v>
      </c>
    </row>
    <row r="29" spans="2:9" ht="16.149999999999999" customHeight="1">
      <c r="B29" s="724">
        <v>111030202</v>
      </c>
      <c r="C29" s="582" t="s">
        <v>611</v>
      </c>
      <c r="D29" s="622">
        <f>SUMIF('CDB 062021'!$A:$A,B29,'CDB 062021'!$C:$C)</f>
        <v>120673</v>
      </c>
      <c r="E29" s="622">
        <f>+SUMIF('AF 032021'!F:F,Consolidado!B29,'AF 032021'!C:C)</f>
        <v>0</v>
      </c>
      <c r="F29" s="622">
        <v>0</v>
      </c>
      <c r="G29" s="622">
        <v>0</v>
      </c>
      <c r="H29" s="607">
        <f t="shared" si="1"/>
        <v>120673</v>
      </c>
      <c r="I29" s="579">
        <f>VLOOKUP(B29,Clasificaciones!$C:$E,1,)</f>
        <v>111030202</v>
      </c>
    </row>
    <row r="30" spans="2:9" s="579" customFormat="1" ht="16.149999999999999" customHeight="1">
      <c r="B30" s="724">
        <v>111030203</v>
      </c>
      <c r="C30" s="582" t="s">
        <v>612</v>
      </c>
      <c r="D30" s="622">
        <f>SUMIF('CDB 062021'!$A:$A,B30,'CDB 062021'!$C:$C)</f>
        <v>40403880</v>
      </c>
      <c r="E30" s="622">
        <f>+SUMIF('AF 032021'!F:F,Consolidado!B30,'AF 032021'!C:C)</f>
        <v>0</v>
      </c>
      <c r="F30" s="622">
        <v>0</v>
      </c>
      <c r="G30" s="622">
        <v>0</v>
      </c>
      <c r="H30" s="607">
        <f t="shared" si="1"/>
        <v>40403880</v>
      </c>
      <c r="I30" s="579">
        <f>VLOOKUP(B30,Clasificaciones!$C:$E,1,)</f>
        <v>111030203</v>
      </c>
    </row>
    <row r="31" spans="2:9" ht="16.149999999999999" customHeight="1">
      <c r="B31" s="724">
        <v>111030204</v>
      </c>
      <c r="C31" s="582" t="s">
        <v>613</v>
      </c>
      <c r="D31" s="622">
        <f>SUMIF('CDB 062021'!$A:$A,B31,'CDB 062021'!$C:$C)</f>
        <v>57097753</v>
      </c>
      <c r="E31" s="622">
        <f>+SUMIF('AF 032021'!F:F,Consolidado!B31,'AF 032021'!C:C)</f>
        <v>0</v>
      </c>
      <c r="F31" s="622">
        <v>0</v>
      </c>
      <c r="G31" s="622">
        <v>0</v>
      </c>
      <c r="H31" s="607">
        <f t="shared" si="1"/>
        <v>57097753</v>
      </c>
      <c r="I31" s="579">
        <f>VLOOKUP(B31,Clasificaciones!$C:$E,1,)</f>
        <v>111030204</v>
      </c>
    </row>
    <row r="32" spans="2:9" ht="16.149999999999999" customHeight="1">
      <c r="B32" s="724">
        <v>111030206</v>
      </c>
      <c r="C32" s="582" t="s">
        <v>614</v>
      </c>
      <c r="D32" s="622">
        <f>SUMIF('CDB 062021'!$A:$A,B32,'CDB 062021'!$C:$C)</f>
        <v>104977496</v>
      </c>
      <c r="E32" s="622">
        <f>+SUMIF('AF 032021'!F:F,Consolidado!B32,'AF 032021'!C:C)</f>
        <v>0</v>
      </c>
      <c r="F32" s="622">
        <v>0</v>
      </c>
      <c r="G32" s="622">
        <v>0</v>
      </c>
      <c r="H32" s="607">
        <f t="shared" si="1"/>
        <v>104977496</v>
      </c>
      <c r="I32" s="579">
        <f>VLOOKUP(B32,Clasificaciones!$C:$E,1,)</f>
        <v>111030206</v>
      </c>
    </row>
    <row r="33" spans="2:9" ht="16.149999999999999" customHeight="1">
      <c r="B33" s="582">
        <v>111030207</v>
      </c>
      <c r="C33" s="582" t="s">
        <v>852</v>
      </c>
      <c r="D33" s="622">
        <f>SUMIF('CDB 062021'!$A:$A,B33,'CDB 062021'!$C:$C)</f>
        <v>12525</v>
      </c>
      <c r="E33" s="622">
        <f>+SUMIF('AF 032021'!F:F,Consolidado!B33,'AF 032021'!C:C)</f>
        <v>0</v>
      </c>
      <c r="F33" s="622">
        <v>0</v>
      </c>
      <c r="G33" s="622">
        <v>0</v>
      </c>
      <c r="H33" s="607">
        <f t="shared" si="1"/>
        <v>12525</v>
      </c>
      <c r="I33" s="579">
        <f>VLOOKUP(B33,Clasificaciones!$C:$E,1,)</f>
        <v>111030207</v>
      </c>
    </row>
    <row r="34" spans="2:9" ht="16.149999999999999" customHeight="1">
      <c r="B34" s="724">
        <v>111030209</v>
      </c>
      <c r="C34" s="582" t="s">
        <v>615</v>
      </c>
      <c r="D34" s="622">
        <f>SUMIF('CDB 062021'!$A:$A,B34,'CDB 062021'!$C:$C)</f>
        <v>2029887228</v>
      </c>
      <c r="E34" s="622">
        <f>+SUMIF('AF 032021'!F:F,Consolidado!B34,'AF 032021'!C:C)</f>
        <v>0</v>
      </c>
      <c r="F34" s="622">
        <v>0</v>
      </c>
      <c r="G34" s="622">
        <v>0</v>
      </c>
      <c r="H34" s="607">
        <f t="shared" si="1"/>
        <v>2029887228</v>
      </c>
      <c r="I34" s="579">
        <f>VLOOKUP(B34,Clasificaciones!$C:$E,1,)</f>
        <v>111030209</v>
      </c>
    </row>
    <row r="35" spans="2:9" ht="16.149999999999999" customHeight="1">
      <c r="B35" s="724">
        <v>111030210</v>
      </c>
      <c r="C35" s="582" t="s">
        <v>616</v>
      </c>
      <c r="D35" s="622">
        <f>SUMIF('CDB 062021'!$A:$A,B35,'CDB 062021'!$C:$C)</f>
        <v>165352744</v>
      </c>
      <c r="E35" s="622">
        <f>+SUMIF('AF 032021'!F:F,Consolidado!B35,'AF 032021'!C:C)</f>
        <v>0</v>
      </c>
      <c r="F35" s="622">
        <v>0</v>
      </c>
      <c r="G35" s="622">
        <v>0</v>
      </c>
      <c r="H35" s="607">
        <f t="shared" si="1"/>
        <v>165352744</v>
      </c>
      <c r="I35" s="579">
        <f>VLOOKUP(B35,Clasificaciones!$C:$E,1,)</f>
        <v>111030210</v>
      </c>
    </row>
    <row r="36" spans="2:9" ht="16.149999999999999" customHeight="1">
      <c r="B36" s="724">
        <v>111030211</v>
      </c>
      <c r="C36" s="582" t="s">
        <v>617</v>
      </c>
      <c r="D36" s="622">
        <f>SUMIF('CDB 062021'!$A:$A,B36,'CDB 062021'!$C:$C)</f>
        <v>8504545</v>
      </c>
      <c r="E36" s="622">
        <f>+SUMIF('AF 032021'!F:F,Consolidado!B36,'AF 032021'!C:C)</f>
        <v>0</v>
      </c>
      <c r="F36" s="622">
        <v>0</v>
      </c>
      <c r="G36" s="622">
        <v>0</v>
      </c>
      <c r="H36" s="607">
        <f t="shared" si="1"/>
        <v>8504545</v>
      </c>
      <c r="I36" s="579">
        <f>VLOOKUP(B36,Clasificaciones!$C:$E,1,)</f>
        <v>111030211</v>
      </c>
    </row>
    <row r="37" spans="2:9" ht="16.149999999999999" customHeight="1">
      <c r="B37" s="724">
        <v>111030212</v>
      </c>
      <c r="C37" s="582" t="s">
        <v>618</v>
      </c>
      <c r="D37" s="622">
        <f>SUMIF('CDB 062021'!$A:$A,B37,'CDB 062021'!$C:$C)</f>
        <v>19831571</v>
      </c>
      <c r="E37" s="622">
        <f>+SUMIF('AF 032021'!F:F,Consolidado!B37,'AF 032021'!C:C)</f>
        <v>0</v>
      </c>
      <c r="F37" s="622">
        <v>0</v>
      </c>
      <c r="G37" s="622">
        <v>0</v>
      </c>
      <c r="H37" s="607">
        <f t="shared" si="1"/>
        <v>19831571</v>
      </c>
      <c r="I37" s="579">
        <f>VLOOKUP(B37,Clasificaciones!$C:$E,1,)</f>
        <v>111030212</v>
      </c>
    </row>
    <row r="38" spans="2:9" ht="16.149999999999999" customHeight="1">
      <c r="B38" s="724">
        <v>111030214</v>
      </c>
      <c r="C38" s="582" t="s">
        <v>619</v>
      </c>
      <c r="D38" s="622">
        <f>SUMIF('CDB 062021'!$A:$A,B38,'CDB 062021'!$C:$C)</f>
        <v>9226</v>
      </c>
      <c r="E38" s="622">
        <f>+SUMIF('AF 032021'!F:F,Consolidado!B38,'AF 032021'!C:C)</f>
        <v>0</v>
      </c>
      <c r="F38" s="622">
        <v>0</v>
      </c>
      <c r="G38" s="622">
        <v>0</v>
      </c>
      <c r="H38" s="607">
        <f t="shared" si="1"/>
        <v>9226</v>
      </c>
      <c r="I38" s="579">
        <f>VLOOKUP(B38,Clasificaciones!$C:$E,1,)</f>
        <v>111030214</v>
      </c>
    </row>
    <row r="39" spans="2:9" ht="16.149999999999999" customHeight="1">
      <c r="B39" s="724">
        <v>111030217</v>
      </c>
      <c r="C39" s="582" t="s">
        <v>620</v>
      </c>
      <c r="D39" s="622">
        <f>SUMIF('CDB 062021'!$A:$A,B39,'CDB 062021'!$C:$C)</f>
        <v>101727879</v>
      </c>
      <c r="E39" s="622">
        <f>+SUMIF('AF 032021'!F:F,Consolidado!B39,'AF 032021'!C:C)</f>
        <v>0</v>
      </c>
      <c r="F39" s="622">
        <v>0</v>
      </c>
      <c r="G39" s="622">
        <v>0</v>
      </c>
      <c r="H39" s="607">
        <f t="shared" si="1"/>
        <v>101727879</v>
      </c>
      <c r="I39" s="579">
        <f>VLOOKUP(B39,Clasificaciones!$C:$E,1,)</f>
        <v>111030217</v>
      </c>
    </row>
    <row r="40" spans="2:9" ht="16.149999999999999" customHeight="1">
      <c r="B40" s="724">
        <v>111030218</v>
      </c>
      <c r="C40" s="582" t="s">
        <v>621</v>
      </c>
      <c r="D40" s="622">
        <f>SUMIF('CDB 062021'!$A:$A,B40,'CDB 062021'!$C:$C)</f>
        <v>24928654</v>
      </c>
      <c r="E40" s="622">
        <f>+SUMIF('AF 032021'!F:F,Consolidado!B40,'AF 032021'!C:C)</f>
        <v>0</v>
      </c>
      <c r="F40" s="622">
        <v>0</v>
      </c>
      <c r="G40" s="622">
        <v>0</v>
      </c>
      <c r="H40" s="607">
        <f t="shared" si="1"/>
        <v>24928654</v>
      </c>
      <c r="I40" s="579">
        <f>VLOOKUP(B40,Clasificaciones!$C:$E,1,)</f>
        <v>111030218</v>
      </c>
    </row>
    <row r="41" spans="2:9" ht="16.149999999999999" customHeight="1">
      <c r="B41" s="724">
        <v>111030219</v>
      </c>
      <c r="C41" s="582" t="s">
        <v>622</v>
      </c>
      <c r="D41" s="622">
        <f>SUMIF('CDB 062021'!$A:$A,B41,'CDB 062021'!$C:$C)</f>
        <v>13484997</v>
      </c>
      <c r="E41" s="622">
        <f>+SUMIF('AF 032021'!F:F,Consolidado!B41,'AF 032021'!C:C)</f>
        <v>0</v>
      </c>
      <c r="F41" s="622">
        <v>0</v>
      </c>
      <c r="G41" s="622">
        <v>0</v>
      </c>
      <c r="H41" s="607">
        <f t="shared" si="1"/>
        <v>13484997</v>
      </c>
      <c r="I41" s="579">
        <f>VLOOKUP(B41,Clasificaciones!$C:$E,1,)</f>
        <v>111030219</v>
      </c>
    </row>
    <row r="42" spans="2:9" s="579" customFormat="1" ht="16.149999999999999" customHeight="1">
      <c r="B42" s="582">
        <v>101010202</v>
      </c>
      <c r="C42" s="582" t="s">
        <v>1243</v>
      </c>
      <c r="D42" s="622">
        <f>SUMIF('CDB 062021'!$A:$A,B42,'CDB 062021'!$C:$C)</f>
        <v>0</v>
      </c>
      <c r="E42" s="622">
        <f>+SUMIF('AF 032021'!F:F,Consolidado!B42,'AF 032021'!C:C)</f>
        <v>317793284</v>
      </c>
      <c r="F42" s="622">
        <v>0</v>
      </c>
      <c r="G42" s="622">
        <v>0</v>
      </c>
      <c r="H42" s="607">
        <f t="shared" si="1"/>
        <v>317793284</v>
      </c>
      <c r="I42" s="579">
        <f>VLOOKUP(B42,Clasificaciones!$C:$E,1,)</f>
        <v>101010202</v>
      </c>
    </row>
    <row r="43" spans="2:9" s="579" customFormat="1" ht="16.149999999999999" customHeight="1">
      <c r="B43" s="726">
        <v>112</v>
      </c>
      <c r="C43" s="725" t="s">
        <v>166</v>
      </c>
      <c r="D43" s="621">
        <f>+D44+D90</f>
        <v>45213580597</v>
      </c>
      <c r="E43" s="621">
        <f>+E44+E90</f>
        <v>2479774852</v>
      </c>
      <c r="F43" s="622">
        <v>0</v>
      </c>
      <c r="G43" s="622">
        <v>0</v>
      </c>
      <c r="H43" s="621">
        <f>+H44+H90</f>
        <v>47693355449</v>
      </c>
      <c r="I43" s="579">
        <f>VLOOKUP(B43,Clasificaciones!$C:$E,1,)</f>
        <v>112</v>
      </c>
    </row>
    <row r="44" spans="2:9" s="579" customFormat="1" ht="16.149999999999999" customHeight="1">
      <c r="B44" s="726">
        <v>11201</v>
      </c>
      <c r="C44" s="725" t="s">
        <v>623</v>
      </c>
      <c r="D44" s="621">
        <f>+D45</f>
        <v>8484697597</v>
      </c>
      <c r="E44" s="621">
        <f>+E45</f>
        <v>2479774852</v>
      </c>
      <c r="F44" s="622">
        <v>0</v>
      </c>
      <c r="G44" s="622">
        <v>0</v>
      </c>
      <c r="H44" s="621">
        <f>+H45</f>
        <v>10964472449</v>
      </c>
      <c r="I44" s="579">
        <f>VLOOKUP(B44,Clasificaciones!$C:$E,1,)</f>
        <v>11201</v>
      </c>
    </row>
    <row r="45" spans="2:9" s="579" customFormat="1" ht="16.149999999999999" customHeight="1">
      <c r="B45" s="726">
        <v>112011</v>
      </c>
      <c r="C45" s="725" t="s">
        <v>624</v>
      </c>
      <c r="D45" s="621">
        <f>+D49+D58+D67+D46+D63</f>
        <v>8484697597</v>
      </c>
      <c r="E45" s="621">
        <f>+E49+E58+E67+E46+E63</f>
        <v>2479774852</v>
      </c>
      <c r="F45" s="622">
        <v>0</v>
      </c>
      <c r="G45" s="622">
        <v>0</v>
      </c>
      <c r="H45" s="621">
        <f>+H49+H58+H67+H46+H63</f>
        <v>10964472449</v>
      </c>
      <c r="I45" s="579">
        <f>VLOOKUP(B45,Clasificaciones!$C:$E,1,)</f>
        <v>112011</v>
      </c>
    </row>
    <row r="46" spans="2:9" s="579" customFormat="1" ht="16.149999999999999" customHeight="1">
      <c r="B46" s="726">
        <v>1120111</v>
      </c>
      <c r="C46" s="725" t="s">
        <v>625</v>
      </c>
      <c r="D46" s="621">
        <f>+SUM(D47)</f>
        <v>75000000</v>
      </c>
      <c r="E46" s="621">
        <f>+SUM(E47)</f>
        <v>0</v>
      </c>
      <c r="F46" s="622">
        <v>0</v>
      </c>
      <c r="G46" s="622">
        <v>0</v>
      </c>
      <c r="H46" s="621">
        <f>+SUM(H47)</f>
        <v>75000000</v>
      </c>
      <c r="I46" s="579">
        <f>VLOOKUP(B46,Clasificaciones!$C:$E,1,)</f>
        <v>1120111</v>
      </c>
    </row>
    <row r="47" spans="2:9" s="579" customFormat="1" ht="16.149999999999999" customHeight="1">
      <c r="B47" s="726">
        <v>11201111</v>
      </c>
      <c r="C47" s="725" t="s">
        <v>626</v>
      </c>
      <c r="D47" s="621">
        <f>+SUM(D48)</f>
        <v>75000000</v>
      </c>
      <c r="E47" s="621">
        <f>+SUM(E48)</f>
        <v>0</v>
      </c>
      <c r="F47" s="622">
        <v>0</v>
      </c>
      <c r="G47" s="622">
        <v>0</v>
      </c>
      <c r="H47" s="621">
        <f>+SUM(H48)</f>
        <v>75000000</v>
      </c>
      <c r="I47" s="579">
        <f>VLOOKUP(B47,Clasificaciones!$C:$E,1,)</f>
        <v>11201111</v>
      </c>
    </row>
    <row r="48" spans="2:9" ht="16.149999999999999" customHeight="1">
      <c r="B48" s="724">
        <v>1120111101</v>
      </c>
      <c r="C48" s="582" t="s">
        <v>627</v>
      </c>
      <c r="D48" s="622">
        <f>SUMIF('CDB 062021'!$A:$A,B48,'CDB 062021'!$C:$C)</f>
        <v>75000000</v>
      </c>
      <c r="E48" s="622">
        <f>+SUMIF('AF 032021'!F:F,Consolidado!B48,'AF 032021'!C:C)</f>
        <v>0</v>
      </c>
      <c r="F48" s="622">
        <v>0</v>
      </c>
      <c r="G48" s="622">
        <v>0</v>
      </c>
      <c r="H48" s="607">
        <f>+D48+E48+F48-G48</f>
        <v>75000000</v>
      </c>
      <c r="I48" s="579">
        <f>VLOOKUP(B48,Clasificaciones!$C:$E,1,)</f>
        <v>1120111101</v>
      </c>
    </row>
    <row r="49" spans="2:9" s="579" customFormat="1" ht="16.149999999999999" customHeight="1">
      <c r="B49" s="726">
        <v>1120112</v>
      </c>
      <c r="C49" s="725" t="s">
        <v>628</v>
      </c>
      <c r="D49" s="621">
        <f>+D50+D52+D55</f>
        <v>6988403880</v>
      </c>
      <c r="E49" s="621">
        <f>+E55+E50</f>
        <v>2300000000</v>
      </c>
      <c r="F49" s="622">
        <v>0</v>
      </c>
      <c r="G49" s="622">
        <v>0</v>
      </c>
      <c r="H49" s="621">
        <f>+H55+H50+H52</f>
        <v>9288403880</v>
      </c>
      <c r="I49" s="579">
        <f>VLOOKUP(B49,Clasificaciones!$C:$E,1,)</f>
        <v>1120112</v>
      </c>
    </row>
    <row r="50" spans="2:9" s="579" customFormat="1" ht="16.149999999999999" customHeight="1">
      <c r="B50" s="726">
        <v>11201121</v>
      </c>
      <c r="C50" s="725" t="s">
        <v>421</v>
      </c>
      <c r="D50" s="621">
        <f>+SUM(D51)</f>
        <v>529000000</v>
      </c>
      <c r="E50" s="621">
        <f>+SUM(E51)</f>
        <v>0</v>
      </c>
      <c r="F50" s="622">
        <v>0</v>
      </c>
      <c r="G50" s="622">
        <v>0</v>
      </c>
      <c r="H50" s="621">
        <f>+SUM(H51)</f>
        <v>529000000</v>
      </c>
      <c r="I50" s="579">
        <f>VLOOKUP(B50,Clasificaciones!$C:$E,1,)</f>
        <v>11201121</v>
      </c>
    </row>
    <row r="51" spans="2:9" ht="16.149999999999999" customHeight="1">
      <c r="B51" s="724">
        <v>1120112101</v>
      </c>
      <c r="C51" s="582" t="s">
        <v>629</v>
      </c>
      <c r="D51" s="622">
        <f>SUMIF('CDB 062021'!$A:$A,B51,'CDB 062021'!$C:$C)</f>
        <v>529000000</v>
      </c>
      <c r="E51" s="622">
        <f>+SUMIF('AF 032021'!F:F,Consolidado!B51,'AF 032021'!C:C)</f>
        <v>0</v>
      </c>
      <c r="F51" s="622">
        <v>0</v>
      </c>
      <c r="G51" s="622">
        <v>0</v>
      </c>
      <c r="H51" s="607">
        <f>+D51+E51+F51-G51</f>
        <v>529000000</v>
      </c>
      <c r="I51" s="579">
        <f>VLOOKUP(B51,Clasificaciones!$C:$E,1,)</f>
        <v>1120112101</v>
      </c>
    </row>
    <row r="52" spans="2:9" s="579" customFormat="1" ht="16.149999999999999" customHeight="1">
      <c r="B52" s="726">
        <v>11201122</v>
      </c>
      <c r="C52" s="725" t="s">
        <v>862</v>
      </c>
      <c r="D52" s="621">
        <f>+D53+D54</f>
        <v>1566403880</v>
      </c>
      <c r="E52" s="621">
        <f>+SUM(E53)</f>
        <v>0</v>
      </c>
      <c r="F52" s="622">
        <v>0</v>
      </c>
      <c r="G52" s="622">
        <v>0</v>
      </c>
      <c r="H52" s="621">
        <f>+SUM(H53:H54)</f>
        <v>1566403880</v>
      </c>
      <c r="I52" s="579">
        <f>VLOOKUP(B52,Clasificaciones!$C:$E,1,)</f>
        <v>11201122</v>
      </c>
    </row>
    <row r="53" spans="2:9" ht="16.149999999999999" customHeight="1">
      <c r="B53" s="724">
        <v>1120112201</v>
      </c>
      <c r="C53" s="582" t="s">
        <v>863</v>
      </c>
      <c r="D53" s="622">
        <f>SUMIF('CDB 062021'!$A:$A,B53,'CDB 062021'!$C:$C)</f>
        <v>1526000000</v>
      </c>
      <c r="E53" s="622">
        <f>+SUMIF('AF 032021'!F:F,Consolidado!B53,'AF 032021'!C:C)</f>
        <v>0</v>
      </c>
      <c r="F53" s="622">
        <v>0</v>
      </c>
      <c r="G53" s="622">
        <v>0</v>
      </c>
      <c r="H53" s="607">
        <f>+D53+E53+F53-G53</f>
        <v>1526000000</v>
      </c>
      <c r="I53" s="579">
        <f>VLOOKUP(B53,Clasificaciones!$C:$E,1,)</f>
        <v>1120112201</v>
      </c>
    </row>
    <row r="54" spans="2:9" ht="16.149999999999999" customHeight="1">
      <c r="B54" s="724">
        <v>1120112202</v>
      </c>
      <c r="C54" s="582" t="s">
        <v>746</v>
      </c>
      <c r="D54" s="622">
        <f>SUMIF('CDB 062021'!$A:$A,B54,'CDB 062021'!$C:$C)</f>
        <v>40403880</v>
      </c>
      <c r="E54" s="622">
        <f>+SUMIF('AF 032021'!F:F,Consolidado!B54,'AF 032021'!C:C)</f>
        <v>0</v>
      </c>
      <c r="F54" s="622">
        <v>0</v>
      </c>
      <c r="G54" s="622">
        <v>0</v>
      </c>
      <c r="H54" s="607">
        <f>+D54+E54+F54-G54</f>
        <v>40403880</v>
      </c>
      <c r="I54" s="579">
        <f>VLOOKUP(B54,Clasificaciones!$C:$E,1,)</f>
        <v>1120112202</v>
      </c>
    </row>
    <row r="55" spans="2:9" s="579" customFormat="1" ht="16.149999999999999" customHeight="1">
      <c r="B55" s="726">
        <v>11201123</v>
      </c>
      <c r="C55" s="725" t="s">
        <v>56</v>
      </c>
      <c r="D55" s="621">
        <f>+SUM(D56:D57)</f>
        <v>4893000000</v>
      </c>
      <c r="E55" s="621">
        <f>+SUM(E56:E57)</f>
        <v>2300000000</v>
      </c>
      <c r="F55" s="622">
        <v>0</v>
      </c>
      <c r="G55" s="622">
        <v>0</v>
      </c>
      <c r="H55" s="621">
        <f>+SUM(H56:H57)</f>
        <v>7193000000</v>
      </c>
      <c r="I55" s="579">
        <f>VLOOKUP(B55,Clasificaciones!$C:$E,1,)</f>
        <v>11201123</v>
      </c>
    </row>
    <row r="56" spans="2:9" ht="16.149999999999999" customHeight="1">
      <c r="B56" s="724">
        <v>1120112301</v>
      </c>
      <c r="C56" s="582" t="s">
        <v>630</v>
      </c>
      <c r="D56" s="622">
        <f>SUMIF('CDB 062021'!$A:$A,B56,'CDB 062021'!$C:$C)</f>
        <v>4893000000</v>
      </c>
      <c r="E56" s="622">
        <f>+SUMIF('AF 032021'!F:F,Consolidado!B56,'AF 032021'!C:C)</f>
        <v>2300000000</v>
      </c>
      <c r="F56" s="622">
        <v>0</v>
      </c>
      <c r="G56" s="622">
        <v>0</v>
      </c>
      <c r="H56" s="607">
        <f>+D56+E56+F56-G56</f>
        <v>7193000000</v>
      </c>
      <c r="I56" s="579">
        <f>VLOOKUP(B56,Clasificaciones!$C:$E,1,)</f>
        <v>1120112301</v>
      </c>
    </row>
    <row r="57" spans="2:9" ht="16.149999999999999" customHeight="1">
      <c r="B57" s="724">
        <v>1120112302</v>
      </c>
      <c r="C57" s="582" t="s">
        <v>631</v>
      </c>
      <c r="D57" s="622">
        <f>SUMIF('CDB 062021'!$A:$A,B57,'CDB 062021'!$C:$C)</f>
        <v>0</v>
      </c>
      <c r="E57" s="622">
        <f>+SUMIF('AF 032021'!F:F,Consolidado!B57,'AF 032021'!C:C)</f>
        <v>0</v>
      </c>
      <c r="F57" s="622">
        <v>0</v>
      </c>
      <c r="G57" s="622">
        <v>0</v>
      </c>
      <c r="H57" s="607">
        <f>+D57+E57+F57-G57</f>
        <v>0</v>
      </c>
      <c r="I57" s="579">
        <f>VLOOKUP(B57,Clasificaciones!$C:$E,1,)</f>
        <v>1120112302</v>
      </c>
    </row>
    <row r="58" spans="2:9" s="579" customFormat="1" ht="16.149999999999999" customHeight="1">
      <c r="B58" s="726">
        <v>1120113</v>
      </c>
      <c r="C58" s="725" t="s">
        <v>632</v>
      </c>
      <c r="D58" s="621">
        <f>+D59+D61</f>
        <v>514000000</v>
      </c>
      <c r="E58" s="621">
        <f>+E59+E61</f>
        <v>163000000</v>
      </c>
      <c r="F58" s="622">
        <v>0</v>
      </c>
      <c r="G58" s="622">
        <v>0</v>
      </c>
      <c r="H58" s="621">
        <f>+H59+H61</f>
        <v>677000000</v>
      </c>
      <c r="I58" s="579">
        <f>VLOOKUP(B58,Clasificaciones!$C:$E,1,)</f>
        <v>1120113</v>
      </c>
    </row>
    <row r="59" spans="2:9" s="579" customFormat="1" ht="16.149999999999999" customHeight="1">
      <c r="B59" s="726">
        <v>11201131</v>
      </c>
      <c r="C59" s="725" t="s">
        <v>633</v>
      </c>
      <c r="D59" s="621">
        <f>+SUM(D60)</f>
        <v>514000000</v>
      </c>
      <c r="E59" s="621">
        <f>+SUM(E60)</f>
        <v>163000000</v>
      </c>
      <c r="F59" s="622">
        <v>0</v>
      </c>
      <c r="G59" s="622">
        <v>0</v>
      </c>
      <c r="H59" s="621">
        <f>+SUM(H60)</f>
        <v>677000000</v>
      </c>
      <c r="I59" s="579">
        <f>VLOOKUP(B59,Clasificaciones!$C:$E,1,)</f>
        <v>11201131</v>
      </c>
    </row>
    <row r="60" spans="2:9" ht="16.149999999999999" customHeight="1">
      <c r="B60" s="724">
        <v>1120113101</v>
      </c>
      <c r="C60" s="582" t="s">
        <v>634</v>
      </c>
      <c r="D60" s="622">
        <f>SUMIF('CDB 062021'!$A:$A,B60,'CDB 062021'!$C:$C)</f>
        <v>514000000</v>
      </c>
      <c r="E60" s="622">
        <f>+SUMIF('AF 032021'!F:F,Consolidado!B60,'AF 032021'!C:C)</f>
        <v>163000000</v>
      </c>
      <c r="F60" s="622">
        <v>0</v>
      </c>
      <c r="G60" s="622">
        <v>0</v>
      </c>
      <c r="H60" s="607">
        <f>+D60+E60+F60-G60</f>
        <v>677000000</v>
      </c>
      <c r="I60" s="579">
        <f>VLOOKUP(B60,Clasificaciones!$C:$E,1,)</f>
        <v>1120113101</v>
      </c>
    </row>
    <row r="61" spans="2:9" s="579" customFormat="1" ht="16.149999999999999" customHeight="1">
      <c r="B61" s="726">
        <v>11201132</v>
      </c>
      <c r="C61" s="725" t="s">
        <v>635</v>
      </c>
      <c r="D61" s="621">
        <f>+SUM(D62)</f>
        <v>0</v>
      </c>
      <c r="E61" s="621">
        <f>+SUM(E62)</f>
        <v>0</v>
      </c>
      <c r="F61" s="622">
        <v>0</v>
      </c>
      <c r="G61" s="622">
        <v>0</v>
      </c>
      <c r="H61" s="621">
        <f>+SUM(H62)</f>
        <v>0</v>
      </c>
      <c r="I61" s="579">
        <f>VLOOKUP(B61,Clasificaciones!$C:$E,1,)</f>
        <v>11201132</v>
      </c>
    </row>
    <row r="62" spans="2:9" ht="16.149999999999999" customHeight="1">
      <c r="B62" s="724">
        <v>1120113201</v>
      </c>
      <c r="C62" s="582" t="s">
        <v>636</v>
      </c>
      <c r="D62" s="622">
        <f>SUMIF('CDB 062021'!$A:$A,B62,'CDB 062021'!$C:$C)</f>
        <v>0</v>
      </c>
      <c r="E62" s="622">
        <f>+SUMIF('AF 032021'!F:F,Consolidado!B62,'AF 032021'!C:C)</f>
        <v>0</v>
      </c>
      <c r="F62" s="622">
        <v>0</v>
      </c>
      <c r="G62" s="622">
        <v>0</v>
      </c>
      <c r="H62" s="607">
        <f>+D62+E62+F62-G62</f>
        <v>0</v>
      </c>
      <c r="I62" s="579">
        <f>VLOOKUP(B62,Clasificaciones!$C:$E,1,)</f>
        <v>1120113201</v>
      </c>
    </row>
    <row r="63" spans="2:9" s="579" customFormat="1" ht="16.149999999999999" customHeight="1">
      <c r="B63" s="726">
        <v>1120114</v>
      </c>
      <c r="C63" s="725" t="s">
        <v>637</v>
      </c>
      <c r="D63" s="621">
        <f>+SUM(D64)</f>
        <v>630048500</v>
      </c>
      <c r="E63" s="621">
        <f>+SUM(E64)</f>
        <v>0</v>
      </c>
      <c r="F63" s="622">
        <v>0</v>
      </c>
      <c r="G63" s="622">
        <v>0</v>
      </c>
      <c r="H63" s="621">
        <f>+SUM(H64)</f>
        <v>630048500</v>
      </c>
      <c r="I63" s="579">
        <f>VLOOKUP(B63,Clasificaciones!$C:$E,1,)</f>
        <v>1120114</v>
      </c>
    </row>
    <row r="64" spans="2:9" s="579" customFormat="1" ht="16.149999999999999" customHeight="1">
      <c r="B64" s="726">
        <v>11201143</v>
      </c>
      <c r="C64" s="725" t="s">
        <v>56</v>
      </c>
      <c r="D64" s="621">
        <f>+D65+D66</f>
        <v>630048500</v>
      </c>
      <c r="E64" s="621">
        <f>+SUM(E65)</f>
        <v>0</v>
      </c>
      <c r="F64" s="622">
        <v>0</v>
      </c>
      <c r="G64" s="622">
        <v>0</v>
      </c>
      <c r="H64" s="621">
        <f>+SUM(H65:H66)</f>
        <v>630048500</v>
      </c>
      <c r="I64" s="579">
        <f>VLOOKUP(B64,Clasificaciones!$C:$E,1,)</f>
        <v>11201143</v>
      </c>
    </row>
    <row r="65" spans="2:9" s="579" customFormat="1" ht="16.149999999999999" customHeight="1">
      <c r="B65" s="724">
        <v>1120114301</v>
      </c>
      <c r="C65" s="582" t="s">
        <v>638</v>
      </c>
      <c r="D65" s="622">
        <f>SUMIF('CDB 062021'!$A:$A,B65,'CDB 062021'!$C:$C)</f>
        <v>125000000</v>
      </c>
      <c r="E65" s="622">
        <f>+SUMIF('AF 032021'!F:F,Consolidado!B65,'AF 032021'!C:C)</f>
        <v>0</v>
      </c>
      <c r="F65" s="622">
        <v>0</v>
      </c>
      <c r="G65" s="622">
        <v>0</v>
      </c>
      <c r="H65" s="607">
        <f>+D65+E65+F65-G65</f>
        <v>125000000</v>
      </c>
      <c r="I65" s="579">
        <f>VLOOKUP(B65,Clasificaciones!$C:$E,1,)</f>
        <v>1120114301</v>
      </c>
    </row>
    <row r="66" spans="2:9" s="579" customFormat="1" ht="16.149999999999999" customHeight="1">
      <c r="B66" s="724">
        <v>1120114302</v>
      </c>
      <c r="C66" s="582" t="s">
        <v>754</v>
      </c>
      <c r="D66" s="622">
        <f>SUMIF('CDB 062021'!$A:$A,B66,'CDB 062021'!$C:$C)</f>
        <v>505048500</v>
      </c>
      <c r="E66" s="622">
        <f>+SUMIF('AF 032021'!F:F,Consolidado!B66,'AF 032021'!C:C)</f>
        <v>0</v>
      </c>
      <c r="F66" s="622">
        <v>0</v>
      </c>
      <c r="G66" s="622">
        <v>0</v>
      </c>
      <c r="H66" s="607">
        <f>+D66+E66+F66-G66</f>
        <v>505048500</v>
      </c>
      <c r="I66" s="579">
        <f>VLOOKUP(B66,Clasificaciones!$C:$E,1,)</f>
        <v>1120114302</v>
      </c>
    </row>
    <row r="67" spans="2:9" s="579" customFormat="1" ht="16.149999999999999" customHeight="1">
      <c r="B67" s="726">
        <v>1120116</v>
      </c>
      <c r="C67" s="725" t="s">
        <v>639</v>
      </c>
      <c r="D67" s="621">
        <f>+D68+D79</f>
        <v>277245217</v>
      </c>
      <c r="E67" s="621">
        <f>+E68+E79</f>
        <v>16774852</v>
      </c>
      <c r="F67" s="622">
        <v>0</v>
      </c>
      <c r="G67" s="622">
        <v>0</v>
      </c>
      <c r="H67" s="621">
        <f>+H68+H79</f>
        <v>294020069</v>
      </c>
      <c r="I67" s="579">
        <f>VLOOKUP(B67,Clasificaciones!$C:$E,1,)</f>
        <v>1120116</v>
      </c>
    </row>
    <row r="68" spans="2:9" s="579" customFormat="1" ht="16.149999999999999" customHeight="1">
      <c r="B68" s="726">
        <v>11201161</v>
      </c>
      <c r="C68" s="725" t="s">
        <v>640</v>
      </c>
      <c r="D68" s="621">
        <f>+SUM(D69:D78)</f>
        <v>7585945665</v>
      </c>
      <c r="E68" s="621">
        <f>+SUM(E69:E78)</f>
        <v>222872660</v>
      </c>
      <c r="F68" s="622">
        <v>0</v>
      </c>
      <c r="G68" s="622">
        <v>0</v>
      </c>
      <c r="H68" s="621">
        <f>+SUM(H69:H78)</f>
        <v>7808818325</v>
      </c>
      <c r="I68" s="579">
        <f>VLOOKUP(B68,Clasificaciones!$C:$E,1,)</f>
        <v>11201161</v>
      </c>
    </row>
    <row r="69" spans="2:9" ht="16.149999999999999" customHeight="1">
      <c r="B69" s="724">
        <v>1120116101</v>
      </c>
      <c r="C69" s="582" t="s">
        <v>641</v>
      </c>
      <c r="D69" s="622">
        <f>SUMIF('CDB 062021'!$A:$A,B69,'CDB 062021'!$C:$C)</f>
        <v>4137877138</v>
      </c>
      <c r="E69" s="622">
        <f>+SUMIF('AF 032021'!F:F,Consolidado!B69,'AF 032021'!C:C)</f>
        <v>0</v>
      </c>
      <c r="F69" s="622">
        <v>0</v>
      </c>
      <c r="G69" s="622">
        <v>0</v>
      </c>
      <c r="H69" s="607">
        <f t="shared" ref="H69:H78" si="2">+D69+E69+F69-G69</f>
        <v>4137877138</v>
      </c>
      <c r="I69" s="579">
        <f>VLOOKUP(B69,Clasificaciones!$C:$E,1,)</f>
        <v>1120116101</v>
      </c>
    </row>
    <row r="70" spans="2:9" ht="16.149999999999999" customHeight="1">
      <c r="B70" s="724">
        <v>1120116103</v>
      </c>
      <c r="C70" s="582" t="s">
        <v>878</v>
      </c>
      <c r="D70" s="622">
        <f>SUMIF('CDB 062021'!$A:$A,B70,'CDB 062021'!$C:$C)</f>
        <v>852218740</v>
      </c>
      <c r="E70" s="622">
        <f>+SUMIF('AF 032021'!F:F,Consolidado!B70,'AF 032021'!C:C)</f>
        <v>0</v>
      </c>
      <c r="F70" s="622">
        <v>0</v>
      </c>
      <c r="G70" s="622">
        <v>0</v>
      </c>
      <c r="H70" s="607">
        <f t="shared" si="2"/>
        <v>852218740</v>
      </c>
      <c r="I70" s="579">
        <f>VLOOKUP(B70,Clasificaciones!$C:$E,1,)</f>
        <v>1120116103</v>
      </c>
    </row>
    <row r="71" spans="2:9" ht="16.149999999999999" customHeight="1">
      <c r="B71" s="724">
        <v>1120116104</v>
      </c>
      <c r="C71" s="582" t="s">
        <v>831</v>
      </c>
      <c r="D71" s="622">
        <f>SUMIF('CDB 062021'!$A:$A,B71,'CDB 062021'!$C:$C)</f>
        <v>24945827</v>
      </c>
      <c r="E71" s="622">
        <f>+SUMIF('AF 032021'!F:F,Consolidado!B71,'AF 032021'!C:C)</f>
        <v>0</v>
      </c>
      <c r="F71" s="622">
        <v>0</v>
      </c>
      <c r="G71" s="622">
        <v>0</v>
      </c>
      <c r="H71" s="607">
        <f t="shared" si="2"/>
        <v>24945827</v>
      </c>
      <c r="I71" s="579">
        <f>VLOOKUP(B71,Clasificaciones!$C:$E,1,)</f>
        <v>1120116104</v>
      </c>
    </row>
    <row r="72" spans="2:9" ht="16.149999999999999" customHeight="1">
      <c r="B72" s="724">
        <v>1120116105</v>
      </c>
      <c r="C72" s="582" t="s">
        <v>642</v>
      </c>
      <c r="D72" s="622">
        <f>SUMIF('CDB 062021'!$A:$A,B72,'CDB 062021'!$C:$C)</f>
        <v>2029882947</v>
      </c>
      <c r="E72" s="622">
        <f>+SUMIF('AF 032021'!F:F,Consolidado!B72,'AF 032021'!C:C)</f>
        <v>182439728</v>
      </c>
      <c r="F72" s="622">
        <v>0</v>
      </c>
      <c r="G72" s="622">
        <v>0</v>
      </c>
      <c r="H72" s="607">
        <f t="shared" si="2"/>
        <v>2212322675</v>
      </c>
      <c r="I72" s="579">
        <f>VLOOKUP(B72,Clasificaciones!$C:$E,1,)</f>
        <v>1120116105</v>
      </c>
    </row>
    <row r="73" spans="2:9" s="579" customFormat="1" ht="16.149999999999999" customHeight="1">
      <c r="B73" s="724">
        <v>1120116106</v>
      </c>
      <c r="C73" s="582" t="s">
        <v>643</v>
      </c>
      <c r="D73" s="622">
        <f>SUMIF('CDB 062021'!$A:$A,B73,'CDB 062021'!$C:$C)</f>
        <v>336470718</v>
      </c>
      <c r="E73" s="622">
        <f>+SUMIF('AF 032021'!F:F,Consolidado!B73,'AF 032021'!C:C)</f>
        <v>0</v>
      </c>
      <c r="F73" s="622">
        <v>0</v>
      </c>
      <c r="G73" s="622">
        <v>0</v>
      </c>
      <c r="H73" s="607">
        <f t="shared" si="2"/>
        <v>336470718</v>
      </c>
      <c r="I73" s="579">
        <f>VLOOKUP(B73,Clasificaciones!$C:$E,1,)</f>
        <v>1120116106</v>
      </c>
    </row>
    <row r="74" spans="2:9" s="579" customFormat="1" ht="16.149999999999999" customHeight="1">
      <c r="B74" s="724">
        <v>1120116107</v>
      </c>
      <c r="C74" s="582" t="s">
        <v>644</v>
      </c>
      <c r="D74" s="622">
        <f>SUMIF('CDB 062021'!$A:$A,B74,'CDB 062021'!$C:$C)</f>
        <v>144815671</v>
      </c>
      <c r="E74" s="622">
        <f>+SUMIF('AF 032021'!F:F,Consolidado!B74,'AF 032021'!C:C)</f>
        <v>40432932</v>
      </c>
      <c r="F74" s="622">
        <v>0</v>
      </c>
      <c r="G74" s="622">
        <v>0</v>
      </c>
      <c r="H74" s="607">
        <f t="shared" si="2"/>
        <v>185248603</v>
      </c>
      <c r="I74" s="579">
        <f>VLOOKUP(B74,Clasificaciones!$C:$E,1,)</f>
        <v>1120116107</v>
      </c>
    </row>
    <row r="75" spans="2:9" s="579" customFormat="1" ht="16.149999999999999" customHeight="1">
      <c r="B75" s="724">
        <v>1120116109</v>
      </c>
      <c r="C75" s="582" t="s">
        <v>645</v>
      </c>
      <c r="D75" s="622">
        <f>SUMIF('CDB 062021'!$A:$A,B75,'CDB 062021'!$C:$C)</f>
        <v>0</v>
      </c>
      <c r="E75" s="622">
        <f>+SUMIF('AF 032021'!F:F,Consolidado!B75,'AF 032021'!C:C)</f>
        <v>0</v>
      </c>
      <c r="F75" s="622">
        <v>0</v>
      </c>
      <c r="G75" s="622">
        <v>0</v>
      </c>
      <c r="H75" s="607">
        <f t="shared" si="2"/>
        <v>0</v>
      </c>
      <c r="I75" s="579">
        <f>VLOOKUP(B75,Clasificaciones!$C:$E,1,)</f>
        <v>1120116109</v>
      </c>
    </row>
    <row r="76" spans="2:9" ht="16.149999999999999" customHeight="1">
      <c r="B76" s="724">
        <v>1120116117</v>
      </c>
      <c r="C76" s="582" t="s">
        <v>646</v>
      </c>
      <c r="D76" s="622">
        <f>SUMIF('CDB 062021'!$A:$A,B76,'CDB 062021'!$C:$C)</f>
        <v>5339588</v>
      </c>
      <c r="E76" s="622">
        <f>+SUMIF('AF 032021'!F:F,Consolidado!B76,'AF 032021'!C:C)</f>
        <v>0</v>
      </c>
      <c r="F76" s="622">
        <v>0</v>
      </c>
      <c r="G76" s="622">
        <v>0</v>
      </c>
      <c r="H76" s="607">
        <f t="shared" si="2"/>
        <v>5339588</v>
      </c>
      <c r="I76" s="579">
        <f>VLOOKUP(B76,Clasificaciones!$C:$E,1,)</f>
        <v>1120116117</v>
      </c>
    </row>
    <row r="77" spans="2:9" s="579" customFormat="1" ht="16.149999999999999" customHeight="1">
      <c r="B77" s="724">
        <v>1120116118</v>
      </c>
      <c r="C77" s="582" t="s">
        <v>647</v>
      </c>
      <c r="D77" s="622">
        <f>SUMIF('CDB 062021'!$A:$A,B77,'CDB 062021'!$C:$C)</f>
        <v>9957536</v>
      </c>
      <c r="E77" s="622">
        <f>+SUMIF('AF 032021'!F:F,Consolidado!B77,'AF 032021'!C:C)</f>
        <v>0</v>
      </c>
      <c r="F77" s="622">
        <v>0</v>
      </c>
      <c r="G77" s="622">
        <v>0</v>
      </c>
      <c r="H77" s="607">
        <f t="shared" si="2"/>
        <v>9957536</v>
      </c>
      <c r="I77" s="579">
        <f>VLOOKUP(B77,Clasificaciones!$C:$E,1,)</f>
        <v>1120116118</v>
      </c>
    </row>
    <row r="78" spans="2:9" ht="16.149999999999999" customHeight="1">
      <c r="B78" s="724">
        <v>1120116129</v>
      </c>
      <c r="C78" s="582" t="s">
        <v>648</v>
      </c>
      <c r="D78" s="622">
        <f>SUMIF('CDB 062021'!$A:$A,B78,'CDB 062021'!$C:$C)</f>
        <v>44437500</v>
      </c>
      <c r="E78" s="622">
        <f>+SUMIF('AF 032021'!F:F,Consolidado!B78,'AF 032021'!C:C)</f>
        <v>0</v>
      </c>
      <c r="F78" s="622">
        <v>0</v>
      </c>
      <c r="G78" s="622">
        <v>0</v>
      </c>
      <c r="H78" s="607">
        <f t="shared" si="2"/>
        <v>44437500</v>
      </c>
      <c r="I78" s="579">
        <f>VLOOKUP(B78,Clasificaciones!$C:$E,1,)</f>
        <v>1120116129</v>
      </c>
    </row>
    <row r="79" spans="2:9" s="579" customFormat="1" ht="16.149999999999999" customHeight="1">
      <c r="B79" s="726">
        <v>11201162</v>
      </c>
      <c r="C79" s="725" t="s">
        <v>649</v>
      </c>
      <c r="D79" s="621">
        <f>+SUM(D80:D89)</f>
        <v>-7308700448</v>
      </c>
      <c r="E79" s="621">
        <f>+SUM(E80:E89)</f>
        <v>-206097808</v>
      </c>
      <c r="F79" s="622">
        <v>0</v>
      </c>
      <c r="G79" s="622">
        <v>0</v>
      </c>
      <c r="H79" s="621">
        <f>+SUM(H80:H89)</f>
        <v>-7514798256</v>
      </c>
      <c r="I79" s="579">
        <f>VLOOKUP(B79,Clasificaciones!$C:$E,1,)</f>
        <v>11201162</v>
      </c>
    </row>
    <row r="80" spans="2:9" s="579" customFormat="1" ht="16.149999999999999" customHeight="1">
      <c r="B80" s="724">
        <v>1120116201</v>
      </c>
      <c r="C80" s="582" t="s">
        <v>650</v>
      </c>
      <c r="D80" s="622">
        <f>SUMIF('CDB 062021'!$A:$A,B80,'CDB 062021'!$C:$C)</f>
        <v>-4096671918</v>
      </c>
      <c r="E80" s="622">
        <f>+SUMIF('AF 032021'!F:F,Consolidado!B80,'AF 032021'!C:C)</f>
        <v>0</v>
      </c>
      <c r="F80" s="622">
        <v>0</v>
      </c>
      <c r="G80" s="622">
        <v>0</v>
      </c>
      <c r="H80" s="607">
        <f t="shared" ref="H80:H89" si="3">+D80+E80+F80-G80</f>
        <v>-4096671918</v>
      </c>
      <c r="I80" s="579">
        <f>VLOOKUP(B80,Clasificaciones!$C:$E,1,)</f>
        <v>1120116201</v>
      </c>
    </row>
    <row r="81" spans="2:9" s="579" customFormat="1" ht="16.149999999999999" customHeight="1">
      <c r="B81" s="724">
        <v>1120116203</v>
      </c>
      <c r="C81" s="582" t="s">
        <v>894</v>
      </c>
      <c r="D81" s="622">
        <f>SUMIF('CDB 062021'!$A:$A,B81,'CDB 062021'!$C:$C)</f>
        <v>-840177973</v>
      </c>
      <c r="E81" s="622">
        <f>+SUMIF('AF 032021'!F:F,Consolidado!B81,'AF 032021'!C:C)</f>
        <v>0</v>
      </c>
      <c r="F81" s="622">
        <v>0</v>
      </c>
      <c r="G81" s="622">
        <v>0</v>
      </c>
      <c r="H81" s="607">
        <f t="shared" si="3"/>
        <v>-840177973</v>
      </c>
      <c r="I81" s="579">
        <f>VLOOKUP(B81,Clasificaciones!$C:$E,1,)</f>
        <v>1120116203</v>
      </c>
    </row>
    <row r="82" spans="2:9" s="579" customFormat="1" ht="16.149999999999999" customHeight="1">
      <c r="B82" s="724">
        <v>1120116204</v>
      </c>
      <c r="C82" s="582" t="s">
        <v>832</v>
      </c>
      <c r="D82" s="622">
        <f>SUMIF('CDB 062021'!$A:$A,B82,'CDB 062021'!$C:$C)</f>
        <v>-24291015</v>
      </c>
      <c r="E82" s="622">
        <f>+SUMIF('AF 032021'!F:F,Consolidado!B82,'AF 032021'!C:C)</f>
        <v>0</v>
      </c>
      <c r="F82" s="622">
        <v>0</v>
      </c>
      <c r="G82" s="622">
        <v>0</v>
      </c>
      <c r="H82" s="607">
        <f t="shared" si="3"/>
        <v>-24291015</v>
      </c>
      <c r="I82" s="579">
        <f>VLOOKUP(B82,Clasificaciones!$C:$E,1,)</f>
        <v>1120116204</v>
      </c>
    </row>
    <row r="83" spans="2:9" s="579" customFormat="1" ht="16.149999999999999" customHeight="1">
      <c r="B83" s="724">
        <v>1120116205</v>
      </c>
      <c r="C83" s="582" t="s">
        <v>651</v>
      </c>
      <c r="D83" s="622">
        <f>SUMIF('CDB 062021'!$A:$A,B83,'CDB 062021'!$C:$C)</f>
        <v>-1826026134</v>
      </c>
      <c r="E83" s="622">
        <f>+SUMIF('AF 032021'!F:F,Consolidado!B83,'AF 032021'!C:C)</f>
        <v>-166508904</v>
      </c>
      <c r="F83" s="622">
        <v>0</v>
      </c>
      <c r="G83" s="622">
        <v>0</v>
      </c>
      <c r="H83" s="607">
        <f t="shared" si="3"/>
        <v>-1992535038</v>
      </c>
      <c r="I83" s="579">
        <f>VLOOKUP(B83,Clasificaciones!$C:$E,1,)</f>
        <v>1120116205</v>
      </c>
    </row>
    <row r="84" spans="2:9" ht="16.149999999999999" customHeight="1">
      <c r="B84" s="724">
        <v>1120116206</v>
      </c>
      <c r="C84" s="582" t="s">
        <v>652</v>
      </c>
      <c r="D84" s="622">
        <f>SUMIF('CDB 062021'!$A:$A,B84,'CDB 062021'!$C:$C)</f>
        <v>-334323656</v>
      </c>
      <c r="E84" s="622">
        <f>+SUMIF('AF 032021'!F:F,Consolidado!B84,'AF 032021'!C:C)</f>
        <v>0</v>
      </c>
      <c r="F84" s="622">
        <v>0</v>
      </c>
      <c r="G84" s="622">
        <v>0</v>
      </c>
      <c r="H84" s="607">
        <f t="shared" si="3"/>
        <v>-334323656</v>
      </c>
      <c r="I84" s="579">
        <f>VLOOKUP(B84,Clasificaciones!$C:$E,1,)</f>
        <v>1120116206</v>
      </c>
    </row>
    <row r="85" spans="2:9" ht="16.149999999999999" customHeight="1">
      <c r="B85" s="724">
        <v>1120116207</v>
      </c>
      <c r="C85" s="582" t="s">
        <v>653</v>
      </c>
      <c r="D85" s="622">
        <f>SUMIF('CDB 062021'!$A:$A,B85,'CDB 062021'!$C:$C)</f>
        <v>-133087890</v>
      </c>
      <c r="E85" s="622">
        <f>+SUMIF('AF 032021'!F:F,Consolidado!B85,'AF 032021'!C:C)</f>
        <v>-39588904</v>
      </c>
      <c r="F85" s="622">
        <v>0</v>
      </c>
      <c r="G85" s="622">
        <v>0</v>
      </c>
      <c r="H85" s="607">
        <f t="shared" si="3"/>
        <v>-172676794</v>
      </c>
      <c r="I85" s="579">
        <f>VLOOKUP(B85,Clasificaciones!$C:$E,1,)</f>
        <v>1120116207</v>
      </c>
    </row>
    <row r="86" spans="2:9" ht="16.149999999999999" customHeight="1">
      <c r="B86" s="724">
        <v>1120116209</v>
      </c>
      <c r="C86" s="582" t="s">
        <v>654</v>
      </c>
      <c r="D86" s="622">
        <f>SUMIF('CDB 062021'!$A:$A,B86,'CDB 062021'!$C:$C)</f>
        <v>0</v>
      </c>
      <c r="E86" s="622">
        <f>+SUMIF('AF 032021'!F:F,Consolidado!B86,'AF 032021'!C:C)</f>
        <v>0</v>
      </c>
      <c r="F86" s="622">
        <v>0</v>
      </c>
      <c r="G86" s="622">
        <v>0</v>
      </c>
      <c r="H86" s="607">
        <f t="shared" si="3"/>
        <v>0</v>
      </c>
      <c r="I86" s="579">
        <f>VLOOKUP(B86,Clasificaciones!$C:$E,1,)</f>
        <v>1120116209</v>
      </c>
    </row>
    <row r="87" spans="2:9" ht="16.149999999999999" customHeight="1">
      <c r="B87" s="724">
        <v>1120116217</v>
      </c>
      <c r="C87" s="582" t="s">
        <v>655</v>
      </c>
      <c r="D87" s="622">
        <f>SUMIF('CDB 062021'!$A:$A,B87,'CDB 062021'!$C:$C)</f>
        <v>-4373836</v>
      </c>
      <c r="E87" s="622">
        <f>+SUMIF('AF 032021'!F:F,Consolidado!B87,'AF 032021'!C:C)</f>
        <v>0</v>
      </c>
      <c r="F87" s="622">
        <v>0</v>
      </c>
      <c r="G87" s="622">
        <v>0</v>
      </c>
      <c r="H87" s="607">
        <f t="shared" si="3"/>
        <v>-4373836</v>
      </c>
      <c r="I87" s="579">
        <f>VLOOKUP(B87,Clasificaciones!$C:$E,1,)</f>
        <v>1120116217</v>
      </c>
    </row>
    <row r="88" spans="2:9" ht="16.149999999999999" customHeight="1">
      <c r="B88" s="724">
        <v>1120116218</v>
      </c>
      <c r="C88" s="582" t="s">
        <v>656</v>
      </c>
      <c r="D88" s="622">
        <f>SUMIF('CDB 062021'!$A:$A,B88,'CDB 062021'!$C:$C)</f>
        <v>-6618627</v>
      </c>
      <c r="E88" s="622">
        <f>+SUMIF('AF 032021'!F:F,Consolidado!B88,'AF 032021'!C:C)</f>
        <v>0</v>
      </c>
      <c r="F88" s="622">
        <v>0</v>
      </c>
      <c r="G88" s="622">
        <v>0</v>
      </c>
      <c r="H88" s="607">
        <f t="shared" si="3"/>
        <v>-6618627</v>
      </c>
      <c r="I88" s="579">
        <f>VLOOKUP(B88,Clasificaciones!$C:$E,1,)</f>
        <v>1120116218</v>
      </c>
    </row>
    <row r="89" spans="2:9" ht="16.149999999999999" customHeight="1">
      <c r="B89" s="724">
        <v>1120116229</v>
      </c>
      <c r="C89" s="582" t="s">
        <v>657</v>
      </c>
      <c r="D89" s="622">
        <f>SUMIF('CDB 062021'!$A:$A,B89,'CDB 062021'!$C:$C)</f>
        <v>-43129399</v>
      </c>
      <c r="E89" s="622">
        <f>+SUMIF('AF 032021'!F:F,Consolidado!B89,'AF 032021'!C:C)</f>
        <v>0</v>
      </c>
      <c r="F89" s="622">
        <v>0</v>
      </c>
      <c r="G89" s="622">
        <v>0</v>
      </c>
      <c r="H89" s="607">
        <f t="shared" si="3"/>
        <v>-43129399</v>
      </c>
      <c r="I89" s="579">
        <f>VLOOKUP(B89,Clasificaciones!$C:$E,1,)</f>
        <v>1120116229</v>
      </c>
    </row>
    <row r="90" spans="2:9" s="579" customFormat="1" ht="16.149999999999999" customHeight="1">
      <c r="B90" s="726">
        <v>11203</v>
      </c>
      <c r="C90" s="725" t="s">
        <v>108</v>
      </c>
      <c r="D90" s="621">
        <f>+D91</f>
        <v>36728883000</v>
      </c>
      <c r="E90" s="621">
        <f>+E91</f>
        <v>0</v>
      </c>
      <c r="F90" s="622">
        <v>0</v>
      </c>
      <c r="G90" s="622">
        <v>0</v>
      </c>
      <c r="H90" s="583">
        <f>+SUM(H91)</f>
        <v>36728883000</v>
      </c>
      <c r="I90" s="579">
        <f>VLOOKUP(B90,Clasificaciones!$C:$E,1,)</f>
        <v>11203</v>
      </c>
    </row>
    <row r="91" spans="2:9" s="579" customFormat="1" ht="16.149999999999999" customHeight="1">
      <c r="B91" s="726">
        <v>112031</v>
      </c>
      <c r="C91" s="725" t="s">
        <v>658</v>
      </c>
      <c r="D91" s="621">
        <f>+D92</f>
        <v>36728883000</v>
      </c>
      <c r="E91" s="621">
        <f>+E92</f>
        <v>0</v>
      </c>
      <c r="F91" s="622">
        <v>0</v>
      </c>
      <c r="G91" s="622">
        <v>0</v>
      </c>
      <c r="H91" s="583">
        <f>+SUM(H92)</f>
        <v>36728883000</v>
      </c>
      <c r="I91" s="579">
        <f>VLOOKUP(B91,Clasificaciones!$C:$E,1,)</f>
        <v>112031</v>
      </c>
    </row>
    <row r="92" spans="2:9" s="579" customFormat="1" ht="16.149999999999999" customHeight="1">
      <c r="B92" s="726">
        <v>11203101</v>
      </c>
      <c r="C92" s="725" t="s">
        <v>659</v>
      </c>
      <c r="D92" s="621">
        <f>+SUM(D93:D95)</f>
        <v>36728883000</v>
      </c>
      <c r="E92" s="621">
        <f>+SUM(E93:E95)</f>
        <v>0</v>
      </c>
      <c r="F92" s="622">
        <v>0</v>
      </c>
      <c r="G92" s="622">
        <v>0</v>
      </c>
      <c r="H92" s="583">
        <f>+SUM(H93:H95)</f>
        <v>36728883000</v>
      </c>
      <c r="I92" s="579">
        <f>VLOOKUP(B92,Clasificaciones!$C:$E,1,)</f>
        <v>11203101</v>
      </c>
    </row>
    <row r="93" spans="2:9" ht="16.149999999999999" customHeight="1">
      <c r="B93" s="724">
        <v>1120310101</v>
      </c>
      <c r="C93" s="582" t="s">
        <v>660</v>
      </c>
      <c r="D93" s="622">
        <f>SUMIF('CDB 062021'!$A:$A,B93,'CDB 062021'!$C:$C)</f>
        <v>27005000000</v>
      </c>
      <c r="E93" s="622">
        <f>+SUMIF('AF 032021'!F:F,Consolidado!B93,'AF 032021'!C:C)</f>
        <v>0</v>
      </c>
      <c r="F93" s="622">
        <v>0</v>
      </c>
      <c r="G93" s="622">
        <v>0</v>
      </c>
      <c r="H93" s="607">
        <f>+D93+E93+F93-G93</f>
        <v>27005000000</v>
      </c>
      <c r="I93" s="579">
        <f>VLOOKUP(B93,Clasificaciones!$C:$E,1,)</f>
        <v>1120310101</v>
      </c>
    </row>
    <row r="94" spans="2:9" s="579" customFormat="1" ht="16.149999999999999" customHeight="1">
      <c r="B94" s="724">
        <v>1120310102</v>
      </c>
      <c r="C94" s="582" t="s">
        <v>661</v>
      </c>
      <c r="D94" s="622">
        <f>SUMIF('CDB 062021'!$A:$A,B94,'CDB 062021'!$C:$C)</f>
        <v>5723883000</v>
      </c>
      <c r="E94" s="622">
        <f>+SUMIF('AF 032021'!F:F,Consolidado!B94,'AF 032021'!C:C)</f>
        <v>0</v>
      </c>
      <c r="F94" s="622">
        <v>0</v>
      </c>
      <c r="G94" s="622">
        <v>0</v>
      </c>
      <c r="H94" s="607">
        <f>+D94+E94+F94-G94</f>
        <v>5723883000</v>
      </c>
      <c r="I94" s="579">
        <f>VLOOKUP(B94,Clasificaciones!$C:$E,1,)</f>
        <v>1120310102</v>
      </c>
    </row>
    <row r="95" spans="2:9" s="579" customFormat="1" ht="16.149999999999999" customHeight="1">
      <c r="B95" s="724">
        <v>1120310103</v>
      </c>
      <c r="C95" s="582" t="s">
        <v>1319</v>
      </c>
      <c r="D95" s="622">
        <f>SUMIF('CDB 062021'!$A:$A,B95,'CDB 062021'!$C:$C)</f>
        <v>4000000000</v>
      </c>
      <c r="E95" s="622">
        <f>+SUMIF('AF 032021'!F:F,Consolidado!B95,'AF 032021'!C:C)</f>
        <v>0</v>
      </c>
      <c r="F95" s="622">
        <v>0</v>
      </c>
      <c r="G95" s="622">
        <v>0</v>
      </c>
      <c r="H95" s="607">
        <f>+D95+E95+F95-G95</f>
        <v>4000000000</v>
      </c>
      <c r="I95" s="579">
        <f>VLOOKUP(B95,Clasificaciones!$C:$E,1,)</f>
        <v>1120310103</v>
      </c>
    </row>
    <row r="96" spans="2:9" s="579" customFormat="1" ht="16.149999999999999" customHeight="1">
      <c r="B96" s="726">
        <v>113</v>
      </c>
      <c r="C96" s="725" t="s">
        <v>662</v>
      </c>
      <c r="D96" s="621">
        <f>+D97+D104+D111+D116+D122</f>
        <v>508187663</v>
      </c>
      <c r="E96" s="621">
        <f>+E97+E104+E111+E116+E122</f>
        <v>557668202</v>
      </c>
      <c r="F96" s="622">
        <v>0</v>
      </c>
      <c r="G96" s="622">
        <v>0</v>
      </c>
      <c r="H96" s="621">
        <f>+H97+H104+H111+H116+H122</f>
        <v>855181190</v>
      </c>
      <c r="I96" s="579">
        <f>VLOOKUP(B96,Clasificaciones!$C:$E,1,)</f>
        <v>113</v>
      </c>
    </row>
    <row r="97" spans="2:9" s="579" customFormat="1" ht="16.149999999999999" customHeight="1">
      <c r="B97" s="726">
        <v>11301</v>
      </c>
      <c r="C97" s="725" t="s">
        <v>273</v>
      </c>
      <c r="D97" s="621">
        <f>+D98+D101</f>
        <v>148028373</v>
      </c>
      <c r="E97" s="621">
        <f>+E98+E101</f>
        <v>357822534</v>
      </c>
      <c r="F97" s="622">
        <v>0</v>
      </c>
      <c r="G97" s="622">
        <v>0</v>
      </c>
      <c r="H97" s="621">
        <f>+H98+H101</f>
        <v>505850907</v>
      </c>
      <c r="I97" s="579">
        <f>VLOOKUP(B97,Clasificaciones!$C:$E,1,)</f>
        <v>11301</v>
      </c>
    </row>
    <row r="98" spans="2:9" s="579" customFormat="1" ht="16.149999999999999" customHeight="1">
      <c r="B98" s="726">
        <v>1130101</v>
      </c>
      <c r="C98" s="725" t="s">
        <v>663</v>
      </c>
      <c r="D98" s="621">
        <f>+SUM(D99:D100)</f>
        <v>7004485</v>
      </c>
      <c r="E98" s="621">
        <f>+SUM(E99:E100)</f>
        <v>357822534</v>
      </c>
      <c r="F98" s="622">
        <v>0</v>
      </c>
      <c r="G98" s="622">
        <v>0</v>
      </c>
      <c r="H98" s="621">
        <f>+SUM(H99:H100)</f>
        <v>364827019</v>
      </c>
      <c r="I98" s="579">
        <f>VLOOKUP(B98,Clasificaciones!$C:$E,1,)</f>
        <v>1130101</v>
      </c>
    </row>
    <row r="99" spans="2:9" s="579" customFormat="1" ht="16.149999999999999" customHeight="1">
      <c r="B99" s="724">
        <v>113010101</v>
      </c>
      <c r="C99" s="582" t="s">
        <v>664</v>
      </c>
      <c r="D99" s="622">
        <f>SUMIF('CDB 062021'!$A:$A,B99,'CDB 062021'!$C:$C)</f>
        <v>2388072</v>
      </c>
      <c r="E99" s="622">
        <f>+SUMIF('AF 032021'!F:F,Consolidado!B99,'AF 032021'!C:C)</f>
        <v>204395332</v>
      </c>
      <c r="F99" s="622">
        <v>0</v>
      </c>
      <c r="G99" s="622">
        <v>0</v>
      </c>
      <c r="H99" s="607">
        <f>+D99+E99+F99-G99</f>
        <v>206783404</v>
      </c>
      <c r="I99" s="579">
        <f>VLOOKUP(B99,Clasificaciones!$C:$E,1,)</f>
        <v>113010101</v>
      </c>
    </row>
    <row r="100" spans="2:9" ht="16.149999999999999" customHeight="1">
      <c r="B100" s="724">
        <v>113010102</v>
      </c>
      <c r="C100" s="582" t="s">
        <v>665</v>
      </c>
      <c r="D100" s="622">
        <f>SUMIF('CDB 062021'!$A:$A,B100,'CDB 062021'!$C:$C)</f>
        <v>4616413</v>
      </c>
      <c r="E100" s="622">
        <f>+SUMIF('AF 032021'!F:F,Consolidado!B100,'AF 032021'!C:C)</f>
        <v>153427202</v>
      </c>
      <c r="F100" s="622">
        <v>0</v>
      </c>
      <c r="G100" s="622">
        <v>0</v>
      </c>
      <c r="H100" s="607">
        <f>+D100+E100+F100-G100</f>
        <v>158043615</v>
      </c>
      <c r="I100" s="579">
        <f>VLOOKUP(B100,Clasificaciones!$C:$E,1,)</f>
        <v>113010102</v>
      </c>
    </row>
    <row r="101" spans="2:9" s="579" customFormat="1" ht="16.149999999999999" customHeight="1">
      <c r="B101" s="726">
        <v>1130102</v>
      </c>
      <c r="C101" s="725" t="s">
        <v>455</v>
      </c>
      <c r="D101" s="621">
        <f>+SUM(D102:D103)</f>
        <v>141023888</v>
      </c>
      <c r="E101" s="621">
        <f>+SUM(E102:E103)</f>
        <v>0</v>
      </c>
      <c r="F101" s="622">
        <v>0</v>
      </c>
      <c r="G101" s="622">
        <v>0</v>
      </c>
      <c r="H101" s="621">
        <f>+SUM(H102:H103)</f>
        <v>141023888</v>
      </c>
      <c r="I101" s="579">
        <f>VLOOKUP(B101,Clasificaciones!$C:$E,1,)</f>
        <v>1130102</v>
      </c>
    </row>
    <row r="102" spans="2:9" ht="16.149999999999999" customHeight="1">
      <c r="B102" s="724">
        <v>113010201</v>
      </c>
      <c r="C102" s="582" t="s">
        <v>666</v>
      </c>
      <c r="D102" s="622">
        <f>SUMIF('CDB 062021'!$A:$A,B102,'CDB 062021'!$C:$C)</f>
        <v>116020014</v>
      </c>
      <c r="E102" s="622">
        <f>+SUMIF('AF 032021'!F:F,Consolidado!B102,'AF 032021'!C:C)</f>
        <v>0</v>
      </c>
      <c r="F102" s="622">
        <v>0</v>
      </c>
      <c r="G102" s="622">
        <v>0</v>
      </c>
      <c r="H102" s="607">
        <f>+D102+E102+F102-G102</f>
        <v>116020014</v>
      </c>
      <c r="I102" s="579">
        <f>VLOOKUP(B102,Clasificaciones!$C:$E,1,)</f>
        <v>113010201</v>
      </c>
    </row>
    <row r="103" spans="2:9" ht="16.149999999999999" customHeight="1">
      <c r="B103" s="724">
        <v>113010202</v>
      </c>
      <c r="C103" s="582" t="s">
        <v>667</v>
      </c>
      <c r="D103" s="622">
        <f>SUMIF('CDB 062021'!$A:$A,B103,'CDB 062021'!$C:$C)</f>
        <v>25003874</v>
      </c>
      <c r="E103" s="622">
        <f>+SUMIF('AF 032021'!F:F,Consolidado!B103,'AF 032021'!C:C)</f>
        <v>0</v>
      </c>
      <c r="F103" s="622">
        <v>0</v>
      </c>
      <c r="G103" s="622">
        <v>0</v>
      </c>
      <c r="H103" s="607">
        <f>+D103+E103+F103-G103</f>
        <v>25003874</v>
      </c>
      <c r="I103" s="579">
        <f>VLOOKUP(B103,Clasificaciones!$C:$E,1,)</f>
        <v>113010202</v>
      </c>
    </row>
    <row r="104" spans="2:9" s="579" customFormat="1" ht="16.149999999999999" customHeight="1">
      <c r="B104" s="726">
        <v>11302</v>
      </c>
      <c r="C104" s="725" t="s">
        <v>668</v>
      </c>
      <c r="D104" s="621">
        <f>+D105+D108</f>
        <v>7217198</v>
      </c>
      <c r="E104" s="621">
        <f>+E105+E108</f>
        <v>193300409</v>
      </c>
      <c r="F104" s="622">
        <v>0</v>
      </c>
      <c r="G104" s="622">
        <v>0</v>
      </c>
      <c r="H104" s="621">
        <f>+H105+H108</f>
        <v>200517607</v>
      </c>
      <c r="I104" s="579">
        <f>VLOOKUP(B104,Clasificaciones!$C:$E,1,)</f>
        <v>11302</v>
      </c>
    </row>
    <row r="105" spans="2:9" s="579" customFormat="1" ht="16.149999999999999" customHeight="1">
      <c r="B105" s="726">
        <v>1130202</v>
      </c>
      <c r="C105" s="725" t="s">
        <v>669</v>
      </c>
      <c r="D105" s="621">
        <f>SUM(D106:D107)</f>
        <v>3300000</v>
      </c>
      <c r="E105" s="621">
        <f>+SUM(E107)</f>
        <v>0</v>
      </c>
      <c r="F105" s="622">
        <v>0</v>
      </c>
      <c r="G105" s="622">
        <v>0</v>
      </c>
      <c r="H105" s="621">
        <f>+SUM(H106:H107)</f>
        <v>3300000</v>
      </c>
      <c r="I105" s="579">
        <f>VLOOKUP(B105,Clasificaciones!$C:$E,1,)</f>
        <v>1130202</v>
      </c>
    </row>
    <row r="106" spans="2:9" ht="16.149999999999999" customHeight="1">
      <c r="B106" s="724">
        <v>113020201</v>
      </c>
      <c r="C106" s="582" t="s">
        <v>936</v>
      </c>
      <c r="D106" s="622">
        <f>SUMIF('CDB 062021'!$A:$A,B106,'CDB 062021'!$C:$C)</f>
        <v>3300000</v>
      </c>
      <c r="E106" s="622">
        <f>+SUMIF('AF 032021'!F:F,Consolidado!B106,'AF 032021'!C:C)</f>
        <v>0</v>
      </c>
      <c r="F106" s="622">
        <v>0</v>
      </c>
      <c r="G106" s="622">
        <v>0</v>
      </c>
      <c r="H106" s="607">
        <f>+D106+E106+F106-G106</f>
        <v>3300000</v>
      </c>
      <c r="I106" s="579">
        <f>VLOOKUP(B106,Clasificaciones!$C:$E,1,)</f>
        <v>113020201</v>
      </c>
    </row>
    <row r="107" spans="2:9" ht="16.149999999999999" customHeight="1">
      <c r="B107" s="724">
        <v>113020202</v>
      </c>
      <c r="C107" s="582" t="s">
        <v>670</v>
      </c>
      <c r="D107" s="622">
        <f>SUMIF('CDB 062021'!$A:$A,B107,'CDB 062021'!$C:$C)</f>
        <v>0</v>
      </c>
      <c r="E107" s="622">
        <f>+SUMIF('AF 032021'!F:F,Consolidado!B107,'AF 032021'!C:C)</f>
        <v>0</v>
      </c>
      <c r="F107" s="622">
        <v>0</v>
      </c>
      <c r="G107" s="622">
        <v>0</v>
      </c>
      <c r="H107" s="607">
        <f>+D107+E107+F107-G107</f>
        <v>0</v>
      </c>
      <c r="I107" s="579">
        <f>VLOOKUP(B107,Clasificaciones!$C:$E,1,)</f>
        <v>113020202</v>
      </c>
    </row>
    <row r="108" spans="2:9" s="579" customFormat="1" ht="16.149999999999999" customHeight="1">
      <c r="B108" s="726">
        <v>1130203</v>
      </c>
      <c r="C108" s="725" t="s">
        <v>121</v>
      </c>
      <c r="D108" s="621">
        <f>+SUM(D109:D110)</f>
        <v>3917198</v>
      </c>
      <c r="E108" s="621">
        <f>+SUM(E109:E110)</f>
        <v>193300409</v>
      </c>
      <c r="F108" s="622">
        <v>0</v>
      </c>
      <c r="G108" s="622">
        <v>0</v>
      </c>
      <c r="H108" s="621">
        <f>+SUM(H109:H110)</f>
        <v>197217607</v>
      </c>
      <c r="I108" s="579">
        <f>VLOOKUP(B108,Clasificaciones!$C:$E,1,)</f>
        <v>1130203</v>
      </c>
    </row>
    <row r="109" spans="2:9" ht="16.149999999999999" customHeight="1">
      <c r="B109" s="724">
        <v>113020301</v>
      </c>
      <c r="C109" s="582" t="s">
        <v>671</v>
      </c>
      <c r="D109" s="622">
        <f>SUMIF('CDB 062021'!$A:$A,B109,'CDB 062021'!$C:$C)</f>
        <v>3917198</v>
      </c>
      <c r="E109" s="622">
        <f>+SUMIF('AF 032021'!F:F,Consolidado!B109,'AF 032021'!C:C)</f>
        <v>193300409</v>
      </c>
      <c r="F109" s="622">
        <v>0</v>
      </c>
      <c r="G109" s="622">
        <v>0</v>
      </c>
      <c r="H109" s="607">
        <f>+D109+E109+F109-G109</f>
        <v>197217607</v>
      </c>
      <c r="I109" s="579">
        <f>VLOOKUP(B109,Clasificaciones!$C:$E,1,)</f>
        <v>113020301</v>
      </c>
    </row>
    <row r="110" spans="2:9" ht="16.149999999999999" customHeight="1">
      <c r="B110" s="724">
        <v>113020302</v>
      </c>
      <c r="C110" s="582" t="s">
        <v>672</v>
      </c>
      <c r="D110" s="622">
        <f>SUMIF('CDB 062021'!$A:$A,B110,'CDB 062021'!$C:$C)</f>
        <v>0</v>
      </c>
      <c r="E110" s="622">
        <f>+SUMIF('AF 032021'!F:F,Consolidado!B110,'AF 032021'!C:C)</f>
        <v>0</v>
      </c>
      <c r="F110" s="622">
        <v>0</v>
      </c>
      <c r="G110" s="622">
        <v>0</v>
      </c>
      <c r="H110" s="607">
        <f>+D110+E110+F110-G110</f>
        <v>0</v>
      </c>
      <c r="I110" s="579">
        <f>VLOOKUP(B110,Clasificaciones!$C:$E,1,)</f>
        <v>113020302</v>
      </c>
    </row>
    <row r="111" spans="2:9" s="579" customFormat="1" ht="16.149999999999999" customHeight="1">
      <c r="B111" s="726">
        <v>11303</v>
      </c>
      <c r="C111" s="725" t="s">
        <v>673</v>
      </c>
      <c r="D111" s="621">
        <f>+D112</f>
        <v>239669108</v>
      </c>
      <c r="E111" s="621">
        <f>+E112</f>
        <v>0</v>
      </c>
      <c r="F111" s="622">
        <v>0</v>
      </c>
      <c r="G111" s="622">
        <v>0</v>
      </c>
      <c r="H111" s="621">
        <f>+H112</f>
        <v>28994433</v>
      </c>
      <c r="I111" s="579">
        <f>VLOOKUP(B111,Clasificaciones!$C:$E,1,)</f>
        <v>11303</v>
      </c>
    </row>
    <row r="112" spans="2:9" s="579" customFormat="1" ht="16.149999999999999" customHeight="1">
      <c r="B112" s="726">
        <v>1130301</v>
      </c>
      <c r="C112" s="725" t="s">
        <v>674</v>
      </c>
      <c r="D112" s="621">
        <f>+SUM(D113:D115)</f>
        <v>239669108</v>
      </c>
      <c r="E112" s="621">
        <f>+SUM(E113:E115)</f>
        <v>0</v>
      </c>
      <c r="F112" s="622">
        <v>0</v>
      </c>
      <c r="G112" s="622">
        <v>0</v>
      </c>
      <c r="H112" s="621">
        <f>+SUM(H113:H115)</f>
        <v>28994433</v>
      </c>
      <c r="I112" s="579">
        <f>VLOOKUP(B112,Clasificaciones!$C:$E,1,)</f>
        <v>1130301</v>
      </c>
    </row>
    <row r="113" spans="2:10" ht="16.149999999999999" customHeight="1">
      <c r="B113" s="724">
        <v>113030101</v>
      </c>
      <c r="C113" s="582" t="s">
        <v>674</v>
      </c>
      <c r="D113" s="622">
        <f>SUMIF('CDB 062021'!$A:$A,B113,'CDB 062021'!$C:$C)</f>
        <v>129231834</v>
      </c>
      <c r="E113" s="622">
        <f>+SUMIF('AF 032021'!F:F,Consolidado!B113,'AF 032021'!C:C)</f>
        <v>0</v>
      </c>
      <c r="F113" s="622">
        <v>0</v>
      </c>
      <c r="G113" s="622">
        <f>+F190</f>
        <v>100237401</v>
      </c>
      <c r="H113" s="607">
        <f>+D113+E113+F113-G113</f>
        <v>28994433</v>
      </c>
      <c r="I113" s="579">
        <f>VLOOKUP(B113,Clasificaciones!$C:$E,1,)</f>
        <v>113030101</v>
      </c>
    </row>
    <row r="114" spans="2:10" s="579" customFormat="1" ht="16.149999999999999" customHeight="1">
      <c r="B114" s="724">
        <v>113030102</v>
      </c>
      <c r="C114" s="582" t="s">
        <v>674</v>
      </c>
      <c r="D114" s="622">
        <f>SUMIF('CDB 062021'!$A:$A,B114,'CDB 062021'!$C:$C)</f>
        <v>110437274</v>
      </c>
      <c r="E114" s="622">
        <f>+SUMIF('AF 032021'!F:F,Consolidado!B114,'AF 032021'!C:C)</f>
        <v>0</v>
      </c>
      <c r="F114" s="622">
        <v>0</v>
      </c>
      <c r="G114" s="622">
        <f>+D114</f>
        <v>110437274</v>
      </c>
      <c r="H114" s="607">
        <f>+D114+E114+F114-G114</f>
        <v>0</v>
      </c>
      <c r="I114" s="579">
        <f>VLOOKUP(B114,Clasificaciones!$C:$E,1,)</f>
        <v>113030102</v>
      </c>
      <c r="J114" s="622"/>
    </row>
    <row r="115" spans="2:10" s="579" customFormat="1" ht="16.149999999999999" customHeight="1">
      <c r="B115" s="724">
        <v>113030103</v>
      </c>
      <c r="C115" s="582" t="s">
        <v>675</v>
      </c>
      <c r="D115" s="622">
        <f>SUMIF('CDB 062021'!$A:$A,B115,'CDB 062021'!$C:$C)</f>
        <v>0</v>
      </c>
      <c r="E115" s="622">
        <f>+SUMIF('AF 032021'!F:F,Consolidado!B115,'AF 032021'!C:C)</f>
        <v>0</v>
      </c>
      <c r="F115" s="622">
        <v>0</v>
      </c>
      <c r="G115" s="622">
        <v>0</v>
      </c>
      <c r="H115" s="607">
        <f>+D115+E115+F115-G115</f>
        <v>0</v>
      </c>
      <c r="I115" s="579">
        <f>VLOOKUP(B115,Clasificaciones!$C:$E,1,)</f>
        <v>113030103</v>
      </c>
    </row>
    <row r="116" spans="2:10" s="579" customFormat="1" ht="16.149999999999999" customHeight="1">
      <c r="B116" s="726">
        <v>11308</v>
      </c>
      <c r="C116" s="725" t="s">
        <v>676</v>
      </c>
      <c r="D116" s="621">
        <f>+SUM(D117:D121)</f>
        <v>107283787</v>
      </c>
      <c r="E116" s="621">
        <f>+SUM(E117:E121)</f>
        <v>2989718</v>
      </c>
      <c r="F116" s="622">
        <v>0</v>
      </c>
      <c r="G116" s="622">
        <v>0</v>
      </c>
      <c r="H116" s="621">
        <f>+SUM(H117:H121)</f>
        <v>110273505</v>
      </c>
      <c r="I116" s="579">
        <f>VLOOKUP(B116,Clasificaciones!$C:$E,1,)</f>
        <v>11308</v>
      </c>
    </row>
    <row r="117" spans="2:10" ht="16.149999999999999" customHeight="1">
      <c r="B117" s="724">
        <v>113080201</v>
      </c>
      <c r="C117" s="582" t="s">
        <v>1229</v>
      </c>
      <c r="D117" s="622">
        <f>SUMIF('CDB 062021'!$A:$A,B117,'CDB 062021'!$C:$C)</f>
        <v>4033748</v>
      </c>
      <c r="E117" s="622">
        <f>+SUMIF('AF 032021'!F:F,Consolidado!B117,'AF 032021'!C:C)</f>
        <v>0</v>
      </c>
      <c r="F117" s="622">
        <v>0</v>
      </c>
      <c r="G117" s="622">
        <v>0</v>
      </c>
      <c r="H117" s="607">
        <f>+D117+E117+F117-G117</f>
        <v>4033748</v>
      </c>
      <c r="I117" s="579">
        <f>VLOOKUP(B117,Clasificaciones!$C:$E,1,)</f>
        <v>113080201</v>
      </c>
    </row>
    <row r="118" spans="2:10" ht="16.149999999999999" customHeight="1">
      <c r="B118" s="724">
        <v>1130801</v>
      </c>
      <c r="C118" s="582" t="s">
        <v>677</v>
      </c>
      <c r="D118" s="622">
        <f>SUMIF('CDB 062021'!$A:$A,B118,'CDB 062021'!$C:$C)</f>
        <v>65868477</v>
      </c>
      <c r="E118" s="622">
        <f>+SUMIF('AF 032021'!F:F,Consolidado!B118,'AF 032021'!C:C)</f>
        <v>2989718</v>
      </c>
      <c r="F118" s="622">
        <v>0</v>
      </c>
      <c r="G118" s="622">
        <v>0</v>
      </c>
      <c r="H118" s="607">
        <f>+D118+E118+F118-G118</f>
        <v>68858195</v>
      </c>
      <c r="I118" s="579">
        <f>VLOOKUP(B118,Clasificaciones!$C:$E,1,)</f>
        <v>1130801</v>
      </c>
    </row>
    <row r="119" spans="2:10" ht="16.149999999999999" customHeight="1">
      <c r="B119" s="724">
        <v>1130803</v>
      </c>
      <c r="C119" s="582" t="s">
        <v>946</v>
      </c>
      <c r="D119" s="622">
        <f>SUMIF('CDB 062021'!$A:$A,B119,'CDB 062021'!$C:$C)</f>
        <v>781466</v>
      </c>
      <c r="E119" s="622">
        <f>+SUMIF('AF 032021'!F:F,Consolidado!B119,'AF 032021'!C:C)</f>
        <v>0</v>
      </c>
      <c r="F119" s="622">
        <v>0</v>
      </c>
      <c r="G119" s="622">
        <v>0</v>
      </c>
      <c r="H119" s="607">
        <f>+D119+E119+F119-G119</f>
        <v>781466</v>
      </c>
      <c r="I119" s="579">
        <f>VLOOKUP(B119,Clasificaciones!$C:$E,1,)</f>
        <v>1130803</v>
      </c>
    </row>
    <row r="120" spans="2:10" ht="16.149999999999999" customHeight="1">
      <c r="B120" s="724">
        <v>1130804</v>
      </c>
      <c r="C120" s="582" t="s">
        <v>205</v>
      </c>
      <c r="D120" s="622">
        <f>SUMIF('CDB 062021'!$A:$A,B120,'CDB 062021'!$C:$C)</f>
        <v>36470619</v>
      </c>
      <c r="E120" s="622">
        <f>+SUMIF('AF 032021'!F:F,Consolidado!B120,'AF 032021'!C:C)</f>
        <v>0</v>
      </c>
      <c r="F120" s="622">
        <v>0</v>
      </c>
      <c r="G120" s="622">
        <v>0</v>
      </c>
      <c r="H120" s="607">
        <f>+D120+E120+F120-G120</f>
        <v>36470619</v>
      </c>
      <c r="I120" s="579">
        <f>VLOOKUP(B120,Clasificaciones!$C:$E,1,)</f>
        <v>1130804</v>
      </c>
    </row>
    <row r="121" spans="2:10" ht="16.149999999999999" customHeight="1">
      <c r="B121" s="724">
        <v>1130805</v>
      </c>
      <c r="C121" s="582" t="s">
        <v>678</v>
      </c>
      <c r="D121" s="622">
        <f>SUMIF('CDB 062021'!$A:$A,B121,'CDB 062021'!$C:$C)</f>
        <v>129477</v>
      </c>
      <c r="E121" s="622">
        <f>+SUMIF('AF 032021'!F:F,Consolidado!B121,'AF 032021'!C:C)</f>
        <v>0</v>
      </c>
      <c r="F121" s="622">
        <v>0</v>
      </c>
      <c r="G121" s="622">
        <v>0</v>
      </c>
      <c r="H121" s="607">
        <f>+D121+E121+F121-G121</f>
        <v>129477</v>
      </c>
      <c r="I121" s="579">
        <f>VLOOKUP(B121,Clasificaciones!$C:$E,1,)</f>
        <v>1130805</v>
      </c>
    </row>
    <row r="122" spans="2:10" s="579" customFormat="1" ht="16.149999999999999" customHeight="1">
      <c r="B122" s="726">
        <v>11309</v>
      </c>
      <c r="C122" s="725" t="s">
        <v>679</v>
      </c>
      <c r="D122" s="621">
        <f>+D126+D123</f>
        <v>5989197</v>
      </c>
      <c r="E122" s="621">
        <f>+E126+E123</f>
        <v>3555541</v>
      </c>
      <c r="F122" s="622">
        <v>0</v>
      </c>
      <c r="G122" s="622">
        <v>0</v>
      </c>
      <c r="H122" s="621">
        <f>+H126+H123</f>
        <v>9544738</v>
      </c>
      <c r="I122" s="579">
        <f>VLOOKUP(B122,Clasificaciones!$C:$E,1,)</f>
        <v>11309</v>
      </c>
    </row>
    <row r="123" spans="2:10" s="579" customFormat="1" ht="16.149999999999999" customHeight="1">
      <c r="B123" s="726">
        <v>1130901</v>
      </c>
      <c r="C123" s="725" t="s">
        <v>948</v>
      </c>
      <c r="D123" s="621">
        <f>+D124+D125</f>
        <v>862459</v>
      </c>
      <c r="E123" s="621">
        <f>+E124+E125</f>
        <v>3555541</v>
      </c>
      <c r="F123" s="622">
        <v>0</v>
      </c>
      <c r="G123" s="622">
        <v>0</v>
      </c>
      <c r="H123" s="621">
        <f>SUM(H124:H125)</f>
        <v>4418000</v>
      </c>
      <c r="I123" s="579">
        <f>VLOOKUP(B123,Clasificaciones!$C:$E,1,)</f>
        <v>1130901</v>
      </c>
    </row>
    <row r="124" spans="2:10" ht="16.149999999999999" customHeight="1">
      <c r="B124" s="724">
        <v>113090101</v>
      </c>
      <c r="C124" s="582" t="s">
        <v>213</v>
      </c>
      <c r="D124" s="622">
        <f>SUMIF('CDB 062021'!$A:$A,B124,'CDB 062021'!$C:$C)</f>
        <v>640238</v>
      </c>
      <c r="E124" s="622">
        <f>+SUMIF('AF 032021'!F:F,Consolidado!B124,'AF 032021'!C:C)</f>
        <v>0</v>
      </c>
      <c r="F124" s="622">
        <v>0</v>
      </c>
      <c r="G124" s="622">
        <v>0</v>
      </c>
      <c r="H124" s="607">
        <f>+D124+E124+F124-G124</f>
        <v>640238</v>
      </c>
      <c r="I124" s="579">
        <f>VLOOKUP(B124,Clasificaciones!$C:$E,1,)</f>
        <v>113090101</v>
      </c>
    </row>
    <row r="125" spans="2:10" ht="16.149999999999999" customHeight="1">
      <c r="B125" s="724">
        <v>113090102</v>
      </c>
      <c r="C125" s="582" t="s">
        <v>949</v>
      </c>
      <c r="D125" s="622">
        <f>SUMIF('CDB 062021'!$A:$A,B125,'CDB 062021'!$C:$C)</f>
        <v>222221</v>
      </c>
      <c r="E125" s="622">
        <f>+SUMIF('AF 032021'!F:F,Consolidado!B125,'AF 032021'!C:C)</f>
        <v>3555541</v>
      </c>
      <c r="F125" s="622">
        <v>0</v>
      </c>
      <c r="G125" s="622">
        <v>0</v>
      </c>
      <c r="H125" s="607">
        <f>+D125+E125+F125-G125</f>
        <v>3777762</v>
      </c>
      <c r="I125" s="579">
        <f>VLOOKUP(B125,Clasificaciones!$C:$E,1,)</f>
        <v>113090102</v>
      </c>
    </row>
    <row r="126" spans="2:10" s="579" customFormat="1" ht="16.149999999999999" customHeight="1">
      <c r="B126" s="726">
        <v>1130902</v>
      </c>
      <c r="C126" s="725" t="s">
        <v>680</v>
      </c>
      <c r="D126" s="621">
        <f>+D127</f>
        <v>5126738</v>
      </c>
      <c r="E126" s="621">
        <f>+E127</f>
        <v>0</v>
      </c>
      <c r="F126" s="622">
        <v>0</v>
      </c>
      <c r="G126" s="622">
        <v>0</v>
      </c>
      <c r="H126" s="621">
        <f>+H127</f>
        <v>5126738</v>
      </c>
      <c r="I126" s="579">
        <f>VLOOKUP(B126,Clasificaciones!$C:$E,1,)</f>
        <v>1130902</v>
      </c>
    </row>
    <row r="127" spans="2:10" ht="16.149999999999999" customHeight="1">
      <c r="B127" s="724">
        <v>113090201</v>
      </c>
      <c r="C127" s="582" t="s">
        <v>681</v>
      </c>
      <c r="D127" s="622">
        <f>SUMIF('CDB 062021'!$A:$A,B127,'CDB 062021'!$C:$C)</f>
        <v>5126738</v>
      </c>
      <c r="E127" s="622">
        <f>+SUMIF('AF 032021'!F:F,Consolidado!B127,'AF 032021'!C:C)</f>
        <v>0</v>
      </c>
      <c r="F127" s="622">
        <v>0</v>
      </c>
      <c r="G127" s="622">
        <v>0</v>
      </c>
      <c r="H127" s="607">
        <f>+D127+E127+F127-G127</f>
        <v>5126738</v>
      </c>
      <c r="I127" s="579">
        <f>VLOOKUP(B127,Clasificaciones!$C:$E,1,)</f>
        <v>113090201</v>
      </c>
    </row>
    <row r="128" spans="2:10" s="579" customFormat="1" ht="16.149999999999999" customHeight="1">
      <c r="B128" s="726">
        <v>115</v>
      </c>
      <c r="C128" s="725" t="s">
        <v>238</v>
      </c>
      <c r="D128" s="621">
        <f>+D129+D134</f>
        <v>97722807</v>
      </c>
      <c r="E128" s="621">
        <f>+E129+E134</f>
        <v>11366070</v>
      </c>
      <c r="F128" s="622">
        <v>0</v>
      </c>
      <c r="G128" s="622">
        <v>0</v>
      </c>
      <c r="H128" s="621">
        <f>+H129+H134</f>
        <v>109088877</v>
      </c>
      <c r="I128" s="579">
        <f>VLOOKUP(B128,Clasificaciones!$C:$E,1,)</f>
        <v>115</v>
      </c>
    </row>
    <row r="129" spans="2:9" s="579" customFormat="1" ht="16.149999999999999" customHeight="1">
      <c r="B129" s="726">
        <v>11501</v>
      </c>
      <c r="C129" s="725" t="s">
        <v>206</v>
      </c>
      <c r="D129" s="621">
        <f>+SUM(D130:D133)</f>
        <v>95064270</v>
      </c>
      <c r="E129" s="621">
        <f>+SUM(E130:E136)</f>
        <v>11366070</v>
      </c>
      <c r="F129" s="622">
        <v>0</v>
      </c>
      <c r="G129" s="622">
        <v>0</v>
      </c>
      <c r="H129" s="621">
        <f>+SUM(H130:H133)</f>
        <v>96329370</v>
      </c>
      <c r="I129" s="579">
        <f>VLOOKUP(B129,Clasificaciones!$C:$E,1,)</f>
        <v>11501</v>
      </c>
    </row>
    <row r="130" spans="2:9" ht="16.149999999999999" customHeight="1">
      <c r="B130" s="724">
        <v>1150101</v>
      </c>
      <c r="C130" s="582" t="s">
        <v>682</v>
      </c>
      <c r="D130" s="622">
        <f>SUMIF('CDB 062021'!$A:$A,B130,'CDB 062021'!$C:$C)</f>
        <v>1217100</v>
      </c>
      <c r="E130" s="622">
        <f>+SUMIF('AF 032021'!F:F,Consolidado!B130,'AF 032021'!C:C)</f>
        <v>0</v>
      </c>
      <c r="F130" s="622">
        <v>0</v>
      </c>
      <c r="G130" s="622">
        <v>0</v>
      </c>
      <c r="H130" s="607">
        <f>+D130+E130+F130-G130</f>
        <v>1217100</v>
      </c>
      <c r="I130" s="579">
        <f>VLOOKUP(B130,Clasificaciones!$C:$E,1,)</f>
        <v>1150101</v>
      </c>
    </row>
    <row r="131" spans="2:9" ht="16.149999999999999" customHeight="1">
      <c r="B131" s="724">
        <v>1150102</v>
      </c>
      <c r="C131" s="582" t="s">
        <v>129</v>
      </c>
      <c r="D131" s="622">
        <f>SUMIF('CDB 062021'!$A:$A,B131,'CDB 062021'!$C:$C)</f>
        <v>40403880</v>
      </c>
      <c r="E131" s="622">
        <f>+SUMIF('AF 032021'!F:F,Consolidado!B131,'AF 032021'!C:C)</f>
        <v>1265100</v>
      </c>
      <c r="F131" s="622">
        <v>0</v>
      </c>
      <c r="G131" s="622">
        <v>0</v>
      </c>
      <c r="H131" s="607">
        <f>+D131+E131+F131-G131</f>
        <v>41668980</v>
      </c>
      <c r="I131" s="579">
        <f>VLOOKUP(B131,Clasificaciones!$C:$E,1,)</f>
        <v>1150102</v>
      </c>
    </row>
    <row r="132" spans="2:9" ht="16.149999999999999" customHeight="1">
      <c r="B132" s="724">
        <v>1150103</v>
      </c>
      <c r="C132" s="582" t="s">
        <v>955</v>
      </c>
      <c r="D132" s="622">
        <f>SUMIF('CDB 062021'!$A:$A,B132,'CDB 062021'!$C:$C)</f>
        <v>2938440</v>
      </c>
      <c r="E132" s="622">
        <f>+SUMIF('AF 032021'!F:F,Consolidado!B132,'AF 032021'!C:C)</f>
        <v>0</v>
      </c>
      <c r="F132" s="622">
        <v>0</v>
      </c>
      <c r="G132" s="622">
        <v>0</v>
      </c>
      <c r="H132" s="607">
        <f>+D132+E132+F132-G132</f>
        <v>2938440</v>
      </c>
      <c r="I132" s="579">
        <f>VLOOKUP(B132,Clasificaciones!$C:$E,1,)</f>
        <v>1150103</v>
      </c>
    </row>
    <row r="133" spans="2:9" ht="16.149999999999999" customHeight="1">
      <c r="B133" s="724">
        <v>1150104</v>
      </c>
      <c r="C133" s="582" t="s">
        <v>683</v>
      </c>
      <c r="D133" s="622">
        <f>SUMIF('CDB 062021'!$A:$A,B133,'CDB 062021'!$C:$C)</f>
        <v>50504850</v>
      </c>
      <c r="E133" s="622">
        <f>+SUMIF('AF 032021'!F:F,Consolidado!B133,'AF 032021'!C:C)</f>
        <v>0</v>
      </c>
      <c r="F133" s="622">
        <v>0</v>
      </c>
      <c r="G133" s="622">
        <v>0</v>
      </c>
      <c r="H133" s="607">
        <f>+D133+E133+F133-G133</f>
        <v>50504850</v>
      </c>
      <c r="I133" s="579">
        <f>VLOOKUP(B133,Clasificaciones!$C:$E,1,)</f>
        <v>1150104</v>
      </c>
    </row>
    <row r="134" spans="2:9" s="579" customFormat="1" ht="16.149999999999999" customHeight="1">
      <c r="B134" s="726">
        <v>11502</v>
      </c>
      <c r="C134" s="725" t="s">
        <v>684</v>
      </c>
      <c r="D134" s="621">
        <f>+SUM(D135)</f>
        <v>2658537</v>
      </c>
      <c r="E134" s="621">
        <f>+SUM(E135)</f>
        <v>0</v>
      </c>
      <c r="F134" s="622">
        <v>0</v>
      </c>
      <c r="G134" s="622">
        <v>0</v>
      </c>
      <c r="H134" s="621">
        <f>+SUM(H135:H136)</f>
        <v>12759507</v>
      </c>
      <c r="I134" s="579">
        <f>VLOOKUP(B134,Clasificaciones!$C:$E,1,)</f>
        <v>11502</v>
      </c>
    </row>
    <row r="135" spans="2:9" ht="16.149999999999999" customHeight="1">
      <c r="B135" s="724">
        <v>1150205</v>
      </c>
      <c r="C135" s="582" t="s">
        <v>456</v>
      </c>
      <c r="D135" s="622">
        <f>SUMIF('CDB 062021'!$A:$A,B135,'CDB 062021'!$C:$C)</f>
        <v>2658537</v>
      </c>
      <c r="E135" s="622">
        <f>+SUMIF('AF 032021'!F:F,Consolidado!B135,'AF 032021'!C:C)</f>
        <v>0</v>
      </c>
      <c r="F135" s="622">
        <v>0</v>
      </c>
      <c r="G135" s="622">
        <v>0</v>
      </c>
      <c r="H135" s="607">
        <f>+D135+E135+F135-G135</f>
        <v>2658537</v>
      </c>
      <c r="I135" s="579">
        <f>VLOOKUP(B135,Clasificaciones!$C:$E,1,)</f>
        <v>1150205</v>
      </c>
    </row>
    <row r="136" spans="2:9" ht="16.149999999999999" customHeight="1">
      <c r="B136" s="582">
        <v>1010401</v>
      </c>
      <c r="C136" s="582" t="s">
        <v>1227</v>
      </c>
      <c r="D136" s="622">
        <f>SUMIF('CDB 062021'!$A:$A,B136,'CDB 062021'!$C:$C)</f>
        <v>0</v>
      </c>
      <c r="E136" s="622">
        <f>+SUMIF('AF 032021'!F:F,Consolidado!B136,'AF 032021'!C:C)</f>
        <v>10100970</v>
      </c>
      <c r="F136" s="622">
        <v>0</v>
      </c>
      <c r="G136" s="622">
        <v>0</v>
      </c>
      <c r="H136" s="607">
        <f>+D136+E136+F136-G136</f>
        <v>10100970</v>
      </c>
      <c r="I136" s="579">
        <f>VLOOKUP(B136,Clasificaciones!$C:$E,1,)</f>
        <v>1010401</v>
      </c>
    </row>
    <row r="137" spans="2:9" s="579" customFormat="1" ht="16.149999999999999" customHeight="1">
      <c r="B137" s="726">
        <v>12</v>
      </c>
      <c r="C137" s="725" t="s">
        <v>7</v>
      </c>
      <c r="D137" s="621">
        <f>+D138+D148+D157+D170</f>
        <v>7015740378</v>
      </c>
      <c r="E137" s="621">
        <f>+E138+E148+E157</f>
        <v>590915748</v>
      </c>
      <c r="F137" s="622">
        <v>0</v>
      </c>
      <c r="G137" s="622">
        <v>0</v>
      </c>
      <c r="H137" s="621">
        <f>+H138+H148+H157+H170</f>
        <v>3160056231</v>
      </c>
      <c r="I137" s="579">
        <f>VLOOKUP(B137,Clasificaciones!$C:$E,1,)</f>
        <v>12</v>
      </c>
    </row>
    <row r="138" spans="2:9" s="579" customFormat="1" ht="16.149999999999999" customHeight="1">
      <c r="B138" s="726">
        <v>121</v>
      </c>
      <c r="C138" s="725" t="s">
        <v>111</v>
      </c>
      <c r="D138" s="621">
        <f>+D139+D146</f>
        <v>5347599895</v>
      </c>
      <c r="E138" s="621">
        <f>+E139+E146</f>
        <v>0</v>
      </c>
      <c r="F138" s="622">
        <v>0</v>
      </c>
      <c r="G138" s="622">
        <v>0</v>
      </c>
      <c r="H138" s="621">
        <f>+H139+H146</f>
        <v>901000000</v>
      </c>
      <c r="I138" s="579">
        <f>VLOOKUP(B138,Clasificaciones!$C:$E,1,)</f>
        <v>121</v>
      </c>
    </row>
    <row r="139" spans="2:9" s="579" customFormat="1" ht="16.149999999999999" customHeight="1">
      <c r="B139" s="726">
        <v>12101</v>
      </c>
      <c r="C139" s="725" t="s">
        <v>685</v>
      </c>
      <c r="D139" s="621">
        <f>+D140</f>
        <v>4447599895</v>
      </c>
      <c r="E139" s="621">
        <f>+E140</f>
        <v>0</v>
      </c>
      <c r="F139" s="622">
        <v>0</v>
      </c>
      <c r="G139" s="622">
        <v>0</v>
      </c>
      <c r="H139" s="621">
        <f>+H140</f>
        <v>1000000</v>
      </c>
      <c r="I139" s="579">
        <f>VLOOKUP(B139,Clasificaciones!$C:$E,1,)</f>
        <v>12101</v>
      </c>
    </row>
    <row r="140" spans="2:9" s="579" customFormat="1" ht="16.149999999999999" customHeight="1">
      <c r="B140" s="726">
        <v>121011</v>
      </c>
      <c r="C140" s="725" t="s">
        <v>686</v>
      </c>
      <c r="D140" s="621">
        <f>+D141+D144</f>
        <v>4447599895</v>
      </c>
      <c r="E140" s="621">
        <f>+E141+E144</f>
        <v>0</v>
      </c>
      <c r="F140" s="622">
        <v>0</v>
      </c>
      <c r="G140" s="622">
        <v>0</v>
      </c>
      <c r="H140" s="621">
        <f>+H141+H144</f>
        <v>1000000</v>
      </c>
      <c r="I140" s="579">
        <f>VLOOKUP(B140,Clasificaciones!$C:$E,1,)</f>
        <v>121011</v>
      </c>
    </row>
    <row r="141" spans="2:9" s="579" customFormat="1" ht="16.149999999999999" customHeight="1">
      <c r="B141" s="726">
        <v>12101103</v>
      </c>
      <c r="C141" s="725" t="s">
        <v>637</v>
      </c>
      <c r="D141" s="621">
        <f>+SUM(D142:D143)</f>
        <v>3500000000</v>
      </c>
      <c r="E141" s="621">
        <f>+SUM(E142:E143)</f>
        <v>0</v>
      </c>
      <c r="F141" s="622">
        <v>0</v>
      </c>
      <c r="G141" s="622">
        <v>0</v>
      </c>
      <c r="H141" s="621">
        <f>+SUM(H142:H143)</f>
        <v>1000000</v>
      </c>
      <c r="I141" s="579">
        <f>VLOOKUP(B141,Clasificaciones!$C:$E,1,)</f>
        <v>12101103</v>
      </c>
    </row>
    <row r="142" spans="2:9" ht="16.149999999999999" customHeight="1">
      <c r="B142" s="724">
        <v>1210110301</v>
      </c>
      <c r="C142" s="582" t="s">
        <v>347</v>
      </c>
      <c r="D142" s="622">
        <v>3499000000</v>
      </c>
      <c r="E142" s="622">
        <f>+SUMIF('AF 032021'!F:F,Consolidado!B142,'AF 032021'!C:C)</f>
        <v>0</v>
      </c>
      <c r="F142" s="622">
        <v>0</v>
      </c>
      <c r="G142" s="622">
        <v>3499000000</v>
      </c>
      <c r="H142" s="607">
        <f>+D142+E142+F142-G142</f>
        <v>0</v>
      </c>
      <c r="I142" s="579">
        <f>VLOOKUP(B142,Clasificaciones!$C:$E,1,)</f>
        <v>1210110301</v>
      </c>
    </row>
    <row r="143" spans="2:9" ht="16.149999999999999" customHeight="1">
      <c r="B143" s="724">
        <v>1210110302</v>
      </c>
      <c r="C143" s="582" t="s">
        <v>1257</v>
      </c>
      <c r="D143" s="622">
        <v>1000000</v>
      </c>
      <c r="E143" s="622"/>
      <c r="F143" s="622">
        <v>0</v>
      </c>
      <c r="G143" s="622">
        <v>0</v>
      </c>
      <c r="H143" s="607">
        <f>+D143+E143+F143-G143</f>
        <v>1000000</v>
      </c>
      <c r="I143" s="579">
        <f>VLOOKUP(B143,Clasificaciones!$C:$E,1,)</f>
        <v>1210110302</v>
      </c>
    </row>
    <row r="144" spans="2:9" s="579" customFormat="1" ht="16.149999999999999" customHeight="1">
      <c r="B144" s="726">
        <v>12101108</v>
      </c>
      <c r="C144" s="725" t="s">
        <v>444</v>
      </c>
      <c r="D144" s="621">
        <f>+D145</f>
        <v>947599895</v>
      </c>
      <c r="E144" s="621">
        <f>+E145</f>
        <v>0</v>
      </c>
      <c r="F144" s="622">
        <v>0</v>
      </c>
      <c r="G144" s="622">
        <v>0</v>
      </c>
      <c r="H144" s="621">
        <f>+H145</f>
        <v>0</v>
      </c>
      <c r="I144" s="579">
        <f>VLOOKUP(B144,Clasificaciones!$C:$E,1,)</f>
        <v>12101108</v>
      </c>
    </row>
    <row r="145" spans="2:9" ht="16.149999999999999" customHeight="1">
      <c r="B145" s="724">
        <v>1210110801</v>
      </c>
      <c r="C145" s="582" t="s">
        <v>326</v>
      </c>
      <c r="D145" s="622">
        <f>SUMIF('CDB 062021'!$A:$A,B145,'CDB 062021'!$C:$C)</f>
        <v>947599895</v>
      </c>
      <c r="E145" s="622">
        <f>+SUMIF('AF 032021'!F:F,Consolidado!B145,'AF 032021'!C:C)</f>
        <v>0</v>
      </c>
      <c r="F145" s="622">
        <v>0</v>
      </c>
      <c r="G145" s="622">
        <f>+D145</f>
        <v>947599895</v>
      </c>
      <c r="H145" s="607">
        <f>+D145+E145+F145-G145</f>
        <v>0</v>
      </c>
      <c r="I145" s="579">
        <f>VLOOKUP(B145,Clasificaciones!$C:$E,1,)</f>
        <v>1210110801</v>
      </c>
    </row>
    <row r="146" spans="2:9" s="579" customFormat="1" ht="16.149999999999999" customHeight="1">
      <c r="B146" s="726">
        <v>12103</v>
      </c>
      <c r="C146" s="725" t="s">
        <v>687</v>
      </c>
      <c r="D146" s="621">
        <f>+SUM(D147)</f>
        <v>900000000</v>
      </c>
      <c r="E146" s="621">
        <f>+SUM(E147)</f>
        <v>0</v>
      </c>
      <c r="F146" s="622">
        <v>0</v>
      </c>
      <c r="G146" s="622">
        <v>0</v>
      </c>
      <c r="H146" s="621">
        <f>+SUM(H147)</f>
        <v>900000000</v>
      </c>
      <c r="I146" s="579">
        <f>VLOOKUP(B146,Clasificaciones!$C:$E,1,)</f>
        <v>12103</v>
      </c>
    </row>
    <row r="147" spans="2:9" ht="16.149999999999999" customHeight="1">
      <c r="B147" s="724">
        <v>1210301</v>
      </c>
      <c r="C147" s="582" t="s">
        <v>688</v>
      </c>
      <c r="D147" s="622">
        <f>SUMIF('CDB 062021'!$A:$A,B147,'CDB 062021'!$C:$C)</f>
        <v>900000000</v>
      </c>
      <c r="E147" s="622">
        <f>+SUMIF('AF 032021'!F:F,Consolidado!B147,'AF 032021'!C:C)</f>
        <v>0</v>
      </c>
      <c r="F147" s="622">
        <v>0</v>
      </c>
      <c r="G147" s="622">
        <v>0</v>
      </c>
      <c r="H147" s="607">
        <f>+D147+E147+F147-G147</f>
        <v>900000000</v>
      </c>
      <c r="I147" s="579">
        <f>VLOOKUP(B147,Clasificaciones!$C:$E,1,)</f>
        <v>1210301</v>
      </c>
    </row>
    <row r="148" spans="2:9" s="579" customFormat="1" ht="16.149999999999999" customHeight="1">
      <c r="B148" s="726">
        <v>127</v>
      </c>
      <c r="C148" s="725" t="s">
        <v>689</v>
      </c>
      <c r="D148" s="621">
        <f>+D149</f>
        <v>963302645</v>
      </c>
      <c r="E148" s="621">
        <f>+E149</f>
        <v>0</v>
      </c>
      <c r="F148" s="622">
        <v>0</v>
      </c>
      <c r="G148" s="622">
        <v>0</v>
      </c>
      <c r="H148" s="621">
        <f>+H149</f>
        <v>963302645</v>
      </c>
      <c r="I148" s="579">
        <f>VLOOKUP(B148,Clasificaciones!$C:$E,1,)</f>
        <v>127</v>
      </c>
    </row>
    <row r="149" spans="2:9" s="579" customFormat="1" ht="16.149999999999999" customHeight="1">
      <c r="B149" s="726">
        <v>12701</v>
      </c>
      <c r="C149" s="725" t="s">
        <v>690</v>
      </c>
      <c r="D149" s="621">
        <f>+SUM(D150:D154)</f>
        <v>963302645</v>
      </c>
      <c r="E149" s="621">
        <f>+SUM(E150:E154)</f>
        <v>0</v>
      </c>
      <c r="F149" s="622">
        <v>0</v>
      </c>
      <c r="G149" s="622">
        <v>0</v>
      </c>
      <c r="H149" s="621">
        <f>+SUM(H150:H154)</f>
        <v>963302645</v>
      </c>
      <c r="I149" s="579">
        <f>VLOOKUP(B149,Clasificaciones!$C:$E,1,)</f>
        <v>12701</v>
      </c>
    </row>
    <row r="150" spans="2:9" ht="16.149999999999999" customHeight="1">
      <c r="B150" s="724">
        <v>1270102</v>
      </c>
      <c r="C150" s="582" t="s">
        <v>112</v>
      </c>
      <c r="D150" s="622">
        <f>SUMIF('CDB 062021'!$A:$A,B150,'CDB 062021'!$C:$C)</f>
        <v>118579522</v>
      </c>
      <c r="E150" s="622">
        <f>+SUMIF('AF 032021'!F:F,Consolidado!B150,'AF 032021'!C:C)</f>
        <v>0</v>
      </c>
      <c r="F150" s="622">
        <v>0</v>
      </c>
      <c r="G150" s="622">
        <v>0</v>
      </c>
      <c r="H150" s="607">
        <f>+D150+E150+F150-G150</f>
        <v>118579522</v>
      </c>
      <c r="I150" s="579">
        <f>VLOOKUP(B150,Clasificaciones!$C:$E,1,)</f>
        <v>1270102</v>
      </c>
    </row>
    <row r="151" spans="2:9" s="579" customFormat="1" ht="16.149999999999999" customHeight="1">
      <c r="B151" s="724">
        <v>1270103</v>
      </c>
      <c r="C151" s="582" t="s">
        <v>691</v>
      </c>
      <c r="D151" s="622">
        <f>SUMIF('CDB 062021'!$A:$A,B151,'CDB 062021'!$C:$C)</f>
        <v>241690596</v>
      </c>
      <c r="E151" s="622">
        <f>+SUMIF('AF 032021'!F:F,Consolidado!B151,'AF 032021'!C:C)</f>
        <v>0</v>
      </c>
      <c r="F151" s="622">
        <v>0</v>
      </c>
      <c r="G151" s="622">
        <v>0</v>
      </c>
      <c r="H151" s="607">
        <f>+D151+E151+F151-G151</f>
        <v>241690596</v>
      </c>
      <c r="I151" s="579">
        <f>VLOOKUP(B151,Clasificaciones!$C:$E,1,)</f>
        <v>1270103</v>
      </c>
    </row>
    <row r="152" spans="2:9" s="579" customFormat="1" ht="16.149999999999999" customHeight="1">
      <c r="B152" s="724">
        <v>1270104</v>
      </c>
      <c r="C152" s="582" t="s">
        <v>692</v>
      </c>
      <c r="D152" s="622">
        <f>SUMIF('CDB 062021'!$A:$A,B152,'CDB 062021'!$C:$C)</f>
        <v>291105376</v>
      </c>
      <c r="E152" s="622">
        <f>+SUMIF('AF 032021'!F:F,Consolidado!B152,'AF 032021'!C:C)</f>
        <v>0</v>
      </c>
      <c r="F152" s="622">
        <v>0</v>
      </c>
      <c r="G152" s="622">
        <v>0</v>
      </c>
      <c r="H152" s="607">
        <f>+D152+E152+F152-G152</f>
        <v>291105376</v>
      </c>
      <c r="I152" s="579">
        <f>VLOOKUP(B152,Clasificaciones!$C:$E,1,)</f>
        <v>1270104</v>
      </c>
    </row>
    <row r="153" spans="2:9" s="579" customFormat="1" ht="16.149999999999999" customHeight="1">
      <c r="B153" s="724">
        <v>1270107</v>
      </c>
      <c r="C153" s="582" t="s">
        <v>981</v>
      </c>
      <c r="D153" s="622">
        <f>SUMIF('CDB 062021'!$A:$A,B153,'CDB 062021'!$C:$C)</f>
        <v>316522493</v>
      </c>
      <c r="E153" s="622">
        <f>+SUMIF('AF 032021'!F:F,Consolidado!B153,'AF 032021'!C:C)</f>
        <v>0</v>
      </c>
      <c r="F153" s="622">
        <v>0</v>
      </c>
      <c r="G153" s="622">
        <v>0</v>
      </c>
      <c r="H153" s="607">
        <f>+D153+E153+F153-G153</f>
        <v>316522493</v>
      </c>
      <c r="I153" s="579">
        <f>VLOOKUP(B153,Clasificaciones!$C:$E,1,)</f>
        <v>1270107</v>
      </c>
    </row>
    <row r="154" spans="2:9" s="579" customFormat="1" ht="16.149999999999999" customHeight="1">
      <c r="B154" s="724">
        <v>1270120</v>
      </c>
      <c r="C154" s="582" t="s">
        <v>693</v>
      </c>
      <c r="D154" s="622">
        <f>SUMIF('CDB 062021'!$A:$A,B154,'CDB 062021'!$C:$C)</f>
        <v>-4595342</v>
      </c>
      <c r="E154" s="622">
        <f>+SUM(E155:E156)</f>
        <v>0</v>
      </c>
      <c r="F154" s="622">
        <v>0</v>
      </c>
      <c r="G154" s="622">
        <v>0</v>
      </c>
      <c r="H154" s="622">
        <f>+SUM(H155:H156)</f>
        <v>-4595342</v>
      </c>
      <c r="I154" s="579">
        <f>VLOOKUP(B154,Clasificaciones!$C:$E,1,)</f>
        <v>1270120</v>
      </c>
    </row>
    <row r="155" spans="2:9" s="579" customFormat="1" ht="16.149999999999999" customHeight="1">
      <c r="B155" s="724">
        <v>127012003</v>
      </c>
      <c r="C155" s="582" t="s">
        <v>694</v>
      </c>
      <c r="D155" s="622">
        <f>SUMIF('CDB 062021'!$A:$A,B155,'CDB 062021'!$C:$C)</f>
        <v>-294240</v>
      </c>
      <c r="E155" s="622">
        <f>+SUMIF('AF 032021'!F:F,Consolidado!B155,'AF 032021'!C:C)</f>
        <v>0</v>
      </c>
      <c r="F155" s="622">
        <v>0</v>
      </c>
      <c r="G155" s="622">
        <v>0</v>
      </c>
      <c r="H155" s="607">
        <f>+D155+E155+F155-G155</f>
        <v>-294240</v>
      </c>
      <c r="I155" s="579">
        <f>VLOOKUP(B155,Clasificaciones!$C:$E,1,)</f>
        <v>127012003</v>
      </c>
    </row>
    <row r="156" spans="2:9" s="579" customFormat="1" ht="16.149999999999999" customHeight="1">
      <c r="B156" s="724">
        <v>127012004</v>
      </c>
      <c r="C156" s="582" t="s">
        <v>695</v>
      </c>
      <c r="D156" s="622">
        <f>SUMIF('CDB 062021'!$A:$A,B156,'CDB 062021'!$C:$C)</f>
        <v>-4301102</v>
      </c>
      <c r="E156" s="622">
        <f>+SUMIF('AF 032021'!F:F,Consolidado!B156,'AF 032021'!C:C)</f>
        <v>0</v>
      </c>
      <c r="F156" s="622">
        <v>0</v>
      </c>
      <c r="G156" s="622">
        <v>0</v>
      </c>
      <c r="H156" s="607">
        <f>+D156+E156+F156-G156</f>
        <v>-4301102</v>
      </c>
      <c r="I156" s="579">
        <f>VLOOKUP(B156,Clasificaciones!$C:$E,1,)</f>
        <v>127012004</v>
      </c>
    </row>
    <row r="157" spans="2:9" s="579" customFormat="1" ht="16.149999999999999" customHeight="1">
      <c r="B157" s="726">
        <v>128</v>
      </c>
      <c r="C157" s="725" t="s">
        <v>696</v>
      </c>
      <c r="D157" s="621">
        <f>+D158+D160+D161+D162+D165+D164</f>
        <v>692462920</v>
      </c>
      <c r="E157" s="621">
        <f>+E158+E160+E161+E162+E165+E164</f>
        <v>590915748</v>
      </c>
      <c r="F157" s="622">
        <v>0</v>
      </c>
      <c r="G157" s="622">
        <v>0</v>
      </c>
      <c r="H157" s="621">
        <f>+H158+H160+H161+H162+H165+H164</f>
        <v>1283378668</v>
      </c>
      <c r="I157" s="579">
        <f>VLOOKUP(B157,Clasificaciones!$C:$E,1,)</f>
        <v>128</v>
      </c>
    </row>
    <row r="158" spans="2:9" s="579" customFormat="1" ht="16.149999999999999" customHeight="1">
      <c r="B158" s="726">
        <v>12801</v>
      </c>
      <c r="C158" s="725" t="s">
        <v>77</v>
      </c>
      <c r="D158" s="621">
        <f>+SUM(D159)</f>
        <v>216415507</v>
      </c>
      <c r="E158" s="621">
        <f>+SUM(E159)</f>
        <v>0</v>
      </c>
      <c r="F158" s="622">
        <v>0</v>
      </c>
      <c r="G158" s="622">
        <v>0</v>
      </c>
      <c r="H158" s="621">
        <f>+SUM(H159)</f>
        <v>216415507</v>
      </c>
      <c r="I158" s="579">
        <f>VLOOKUP(B158,Clasificaciones!$C:$E,1,)</f>
        <v>12801</v>
      </c>
    </row>
    <row r="159" spans="2:9" s="579" customFormat="1" ht="16.149999999999999" customHeight="1">
      <c r="B159" s="724">
        <v>1280102</v>
      </c>
      <c r="C159" s="582" t="s">
        <v>697</v>
      </c>
      <c r="D159" s="622">
        <f>SUMIF('CDB 062021'!$A:$A,B159,'CDB 062021'!$C:$C)</f>
        <v>216415507</v>
      </c>
      <c r="E159" s="622">
        <f>+SUMIF('AF 032021'!F:F,Consolidado!B159,'AF 032021'!C:C)</f>
        <v>0</v>
      </c>
      <c r="F159" s="622">
        <v>0</v>
      </c>
      <c r="G159" s="622">
        <v>0</v>
      </c>
      <c r="H159" s="607">
        <f>+D159+E159+F159-G159</f>
        <v>216415507</v>
      </c>
      <c r="I159" s="579">
        <f>VLOOKUP(B159,Clasificaciones!$C:$E,1,)</f>
        <v>1280102</v>
      </c>
    </row>
    <row r="160" spans="2:9" s="579" customFormat="1" ht="16.149999999999999" customHeight="1">
      <c r="B160" s="724">
        <v>12802</v>
      </c>
      <c r="C160" s="582" t="s">
        <v>698</v>
      </c>
      <c r="D160" s="622">
        <f>SUMIF('CDB 062021'!$A:$A,B160,'CDB 062021'!$C:$C)</f>
        <v>664927388</v>
      </c>
      <c r="E160" s="622">
        <f>+SUMIF('AF 032021'!F:F,Consolidado!B160,'AF 032021'!C:C)</f>
        <v>256766000</v>
      </c>
      <c r="F160" s="622">
        <v>0</v>
      </c>
      <c r="G160" s="622">
        <v>0</v>
      </c>
      <c r="H160" s="607">
        <f>+D160+E160+F160-G160</f>
        <v>921693388</v>
      </c>
      <c r="I160" s="579">
        <f>VLOOKUP(B160,Clasificaciones!$C:$E,1,)</f>
        <v>12802</v>
      </c>
    </row>
    <row r="161" spans="2:9" s="579" customFormat="1" ht="16.149999999999999" customHeight="1">
      <c r="B161" s="724">
        <v>12803</v>
      </c>
      <c r="C161" s="582" t="s">
        <v>78</v>
      </c>
      <c r="D161" s="622">
        <f>SUMIF('CDB 062021'!$A:$A,B161,'CDB 062021'!$C:$C)</f>
        <v>8000000</v>
      </c>
      <c r="E161" s="622">
        <f>+SUMIF('AF 032021'!F:F,Consolidado!B161,'AF 032021'!C:C)</f>
        <v>0</v>
      </c>
      <c r="F161" s="622">
        <v>0</v>
      </c>
      <c r="G161" s="622">
        <v>0</v>
      </c>
      <c r="H161" s="607">
        <f>+D161+E161+F161-G161</f>
        <v>8000000</v>
      </c>
      <c r="I161" s="579">
        <f>VLOOKUP(B161,Clasificaciones!$C:$E,1,)</f>
        <v>12803</v>
      </c>
    </row>
    <row r="162" spans="2:9" s="579" customFormat="1" ht="16.149999999999999" customHeight="1">
      <c r="B162" s="726">
        <v>12804</v>
      </c>
      <c r="C162" s="725" t="s">
        <v>207</v>
      </c>
      <c r="D162" s="621">
        <f>+D163</f>
        <v>57764419</v>
      </c>
      <c r="E162" s="621">
        <f>+E163</f>
        <v>399807052</v>
      </c>
      <c r="F162" s="622">
        <v>0</v>
      </c>
      <c r="G162" s="622">
        <v>0</v>
      </c>
      <c r="H162" s="621">
        <f>+H163</f>
        <v>457571471</v>
      </c>
      <c r="I162" s="579">
        <f>VLOOKUP(B162,Clasificaciones!$C:$E,1,)</f>
        <v>12804</v>
      </c>
    </row>
    <row r="163" spans="2:9" s="579" customFormat="1" ht="16.149999999999999" customHeight="1">
      <c r="B163" s="724">
        <v>1280401</v>
      </c>
      <c r="C163" s="582" t="s">
        <v>114</v>
      </c>
      <c r="D163" s="622">
        <f>SUMIF('CDB 062021'!$A:$A,B163,'CDB 062021'!$C:$C)</f>
        <v>57764419</v>
      </c>
      <c r="E163" s="622">
        <f>+SUMIF('AF 032021'!F:F,Consolidado!B163,'AF 032021'!C:C)</f>
        <v>399807052</v>
      </c>
      <c r="F163" s="622">
        <v>0</v>
      </c>
      <c r="G163" s="622">
        <v>0</v>
      </c>
      <c r="H163" s="607">
        <f>+D163+E163+F163-G163</f>
        <v>457571471</v>
      </c>
      <c r="I163" s="579">
        <f>VLOOKUP(B163,Clasificaciones!$C:$E,1,)</f>
        <v>1280401</v>
      </c>
    </row>
    <row r="164" spans="2:9" s="579" customFormat="1" ht="16.149999999999999" customHeight="1">
      <c r="B164" s="724">
        <v>12807</v>
      </c>
      <c r="C164" s="582" t="s">
        <v>699</v>
      </c>
      <c r="D164" s="622">
        <f>SUMIF('CDB 062021'!$A:$A,B164,'CDB 062021'!$C:$C)</f>
        <v>0</v>
      </c>
      <c r="E164" s="622">
        <f>+SUMIF('AF 032021'!F:F,Consolidado!B164,'AF 032021'!C:C)</f>
        <v>0</v>
      </c>
      <c r="F164" s="622">
        <v>0</v>
      </c>
      <c r="G164" s="622">
        <v>0</v>
      </c>
      <c r="H164" s="607">
        <f>+D164+E164+F164-G164</f>
        <v>0</v>
      </c>
      <c r="I164" s="579">
        <f>VLOOKUP(B164,Clasificaciones!$C:$E,1,)</f>
        <v>12807</v>
      </c>
    </row>
    <row r="165" spans="2:9" s="579" customFormat="1" ht="16.149999999999999" customHeight="1">
      <c r="B165" s="724">
        <v>12820</v>
      </c>
      <c r="C165" s="582" t="s">
        <v>700</v>
      </c>
      <c r="D165" s="621">
        <f>+SUM(D166:D169)</f>
        <v>-254644394</v>
      </c>
      <c r="E165" s="621">
        <f>+SUM(E166:E169)</f>
        <v>-65657304</v>
      </c>
      <c r="F165" s="622">
        <v>0</v>
      </c>
      <c r="G165" s="622">
        <v>0</v>
      </c>
      <c r="H165" s="621">
        <f>+SUM(H166:H169)</f>
        <v>-320301698</v>
      </c>
      <c r="I165" s="579">
        <f>VLOOKUP(B165,Clasificaciones!$C:$E,1,)</f>
        <v>12820</v>
      </c>
    </row>
    <row r="166" spans="2:9" s="579" customFormat="1" ht="16.149999999999999" customHeight="1">
      <c r="B166" s="724">
        <v>1282001</v>
      </c>
      <c r="C166" s="582" t="s">
        <v>77</v>
      </c>
      <c r="D166" s="622">
        <f>SUMIF('CDB 062021'!$A:$A,B166,'CDB 062021'!$C:$C)</f>
        <v>-20013966</v>
      </c>
      <c r="E166" s="622">
        <f>+SUMIF('AF 032021'!F:F,Consolidado!B166,'AF 032021'!C:C)</f>
        <v>0</v>
      </c>
      <c r="F166" s="622">
        <v>0</v>
      </c>
      <c r="G166" s="622">
        <v>0</v>
      </c>
      <c r="H166" s="607">
        <f>+D166+E166+F166-G166</f>
        <v>-20013966</v>
      </c>
      <c r="I166" s="579">
        <f>VLOOKUP(B166,Clasificaciones!$C:$E,1,)</f>
        <v>1282001</v>
      </c>
    </row>
    <row r="167" spans="2:9" ht="16.149999999999999" customHeight="1">
      <c r="B167" s="724">
        <v>1282002</v>
      </c>
      <c r="C167" s="582" t="s">
        <v>78</v>
      </c>
      <c r="D167" s="622">
        <f>SUMIF('CDB 062021'!$A:$A,B167,'CDB 062021'!$C:$C)</f>
        <v>-2240010</v>
      </c>
      <c r="E167" s="622">
        <f>+SUMIF('AF 032021'!F:F,Consolidado!B167,'AF 032021'!C:C)</f>
        <v>0</v>
      </c>
      <c r="F167" s="622">
        <v>0</v>
      </c>
      <c r="G167" s="622">
        <v>0</v>
      </c>
      <c r="H167" s="607">
        <f>+D167+E167+F167-G167</f>
        <v>-2240010</v>
      </c>
      <c r="I167" s="579">
        <f>VLOOKUP(B167,Clasificaciones!$C:$E,1,)</f>
        <v>1282002</v>
      </c>
    </row>
    <row r="168" spans="2:9" ht="16.149999999999999" customHeight="1">
      <c r="B168" s="724">
        <v>1282003</v>
      </c>
      <c r="C168" s="582" t="s">
        <v>114</v>
      </c>
      <c r="D168" s="622">
        <f>SUMIF('CDB 062021'!$A:$A,B168,'CDB 062021'!$C:$C)</f>
        <v>-39674804</v>
      </c>
      <c r="E168" s="622">
        <f>+SUMIF('AF 032021'!F:F,Consolidado!B168,'AF 032021'!C:C)</f>
        <v>-39980706</v>
      </c>
      <c r="F168" s="622">
        <v>0</v>
      </c>
      <c r="G168" s="622">
        <v>0</v>
      </c>
      <c r="H168" s="607">
        <f>+D168+E168+F168-G168</f>
        <v>-79655510</v>
      </c>
      <c r="I168" s="579">
        <f>VLOOKUP(B168,Clasificaciones!$C:$E,1,)</f>
        <v>1282003</v>
      </c>
    </row>
    <row r="169" spans="2:9" s="579" customFormat="1" ht="16.149999999999999" customHeight="1">
      <c r="B169" s="724">
        <v>1282004</v>
      </c>
      <c r="C169" s="582" t="s">
        <v>701</v>
      </c>
      <c r="D169" s="622">
        <f>SUMIF('CDB 062021'!$A:$A,B169,'CDB 062021'!$C:$C)</f>
        <v>-192715614</v>
      </c>
      <c r="E169" s="622">
        <f>+SUMIF('AF 032021'!F:F,Consolidado!B169,'AF 032021'!C:C)</f>
        <v>-25676598</v>
      </c>
      <c r="F169" s="622">
        <v>0</v>
      </c>
      <c r="G169" s="622">
        <v>0</v>
      </c>
      <c r="H169" s="607">
        <f>+D169+E169+F169-G169</f>
        <v>-218392212</v>
      </c>
      <c r="I169" s="579">
        <f>VLOOKUP(B169,Clasificaciones!$C:$E,1,)</f>
        <v>1282004</v>
      </c>
    </row>
    <row r="170" spans="2:9" s="579" customFormat="1" ht="16.149999999999999" customHeight="1">
      <c r="B170" s="726">
        <v>129</v>
      </c>
      <c r="C170" s="725" t="s">
        <v>1323</v>
      </c>
      <c r="D170" s="621">
        <f>+D171</f>
        <v>12374918</v>
      </c>
      <c r="E170" s="621">
        <f>+E171</f>
        <v>0</v>
      </c>
      <c r="F170" s="622">
        <v>0</v>
      </c>
      <c r="G170" s="622">
        <v>0</v>
      </c>
      <c r="H170" s="621">
        <f>+H171</f>
        <v>12374918</v>
      </c>
      <c r="I170" s="579">
        <f>VLOOKUP(B170,Clasificaciones!$C:$E,1,)</f>
        <v>129</v>
      </c>
    </row>
    <row r="171" spans="2:9" s="579" customFormat="1" ht="16.149999999999999" customHeight="1">
      <c r="B171" s="724">
        <v>12901</v>
      </c>
      <c r="C171" s="582" t="s">
        <v>1324</v>
      </c>
      <c r="D171" s="622">
        <f>SUMIF('CDB 062021'!$A:$A,B171,'CDB 062021'!$C:$C)</f>
        <v>12374918</v>
      </c>
      <c r="E171" s="622">
        <f>+SUMIF('AF 032021'!F:F,Consolidado!B171,'AF 032021'!C:C)</f>
        <v>0</v>
      </c>
      <c r="F171" s="622">
        <v>0</v>
      </c>
      <c r="G171" s="622">
        <v>0</v>
      </c>
      <c r="H171" s="607">
        <f>+D171+E171+F171-G171</f>
        <v>12374918</v>
      </c>
      <c r="I171" s="579">
        <f>VLOOKUP(B171,Clasificaciones!$C:$E,1,)</f>
        <v>12901</v>
      </c>
    </row>
    <row r="172" spans="2:9" s="579" customFormat="1" ht="16.149999999999999" customHeight="1">
      <c r="B172" s="726">
        <v>2</v>
      </c>
      <c r="C172" s="725" t="s">
        <v>8</v>
      </c>
      <c r="D172" s="621">
        <f>+D173</f>
        <v>38834780208</v>
      </c>
      <c r="E172" s="621">
        <f>+E173</f>
        <v>382066485</v>
      </c>
      <c r="F172" s="622">
        <v>0</v>
      </c>
      <c r="G172" s="622">
        <v>0</v>
      </c>
      <c r="H172" s="621">
        <f>+H173</f>
        <v>39006172018</v>
      </c>
      <c r="I172" s="579">
        <f>VLOOKUP(B172,Clasificaciones!$C:$E,1,)</f>
        <v>2</v>
      </c>
    </row>
    <row r="173" spans="2:9" s="579" customFormat="1" ht="16.149999999999999" customHeight="1">
      <c r="B173" s="726">
        <v>21</v>
      </c>
      <c r="C173" s="725" t="s">
        <v>9</v>
      </c>
      <c r="D173" s="621">
        <f>+D174+D195+D214</f>
        <v>38834780208</v>
      </c>
      <c r="E173" s="621">
        <f>+E174+E195+E214</f>
        <v>382066485</v>
      </c>
      <c r="F173" s="622">
        <v>0</v>
      </c>
      <c r="G173" s="622">
        <v>0</v>
      </c>
      <c r="H173" s="621">
        <f>+H174+H195+H214</f>
        <v>39006172018</v>
      </c>
      <c r="I173" s="579">
        <f>VLOOKUP(B173,Clasificaciones!$C:$E,1,)</f>
        <v>21</v>
      </c>
    </row>
    <row r="174" spans="2:9" s="579" customFormat="1" ht="16.149999999999999" customHeight="1">
      <c r="B174" s="726">
        <v>211</v>
      </c>
      <c r="C174" s="725" t="s">
        <v>702</v>
      </c>
      <c r="D174" s="621">
        <f>+D175+D186+D184</f>
        <v>3511986991</v>
      </c>
      <c r="E174" s="621">
        <f>+E175+E186</f>
        <v>245658880</v>
      </c>
      <c r="F174" s="622">
        <v>0</v>
      </c>
      <c r="G174" s="622">
        <v>0</v>
      </c>
      <c r="H174" s="621">
        <f>+H175+H186+H184</f>
        <v>3546971196</v>
      </c>
      <c r="I174" s="579">
        <f>VLOOKUP(B174,Clasificaciones!$C:$E,1,)</f>
        <v>211</v>
      </c>
    </row>
    <row r="175" spans="2:9" s="579" customFormat="1" ht="16.149999999999999" customHeight="1">
      <c r="B175" s="726">
        <v>21101</v>
      </c>
      <c r="C175" s="725" t="s">
        <v>703</v>
      </c>
      <c r="D175" s="621">
        <f>+D176+D181</f>
        <v>3333150833</v>
      </c>
      <c r="E175" s="621">
        <f>+E176+E181</f>
        <v>0</v>
      </c>
      <c r="F175" s="622">
        <v>0</v>
      </c>
      <c r="G175" s="622">
        <v>0</v>
      </c>
      <c r="H175" s="621">
        <f>+H176+H181</f>
        <v>3333150833</v>
      </c>
      <c r="I175" s="579">
        <f>VLOOKUP(B175,Clasificaciones!$C:$E,1,)</f>
        <v>21101</v>
      </c>
    </row>
    <row r="176" spans="2:9" s="579" customFormat="1" ht="16.149999999999999" customHeight="1">
      <c r="B176" s="726">
        <v>2110101</v>
      </c>
      <c r="C176" s="725" t="s">
        <v>455</v>
      </c>
      <c r="D176" s="621">
        <f>+SUM(D177:D180)</f>
        <v>3330263856</v>
      </c>
      <c r="E176" s="621">
        <f>+SUM(E177:E180)</f>
        <v>0</v>
      </c>
      <c r="F176" s="622">
        <v>0</v>
      </c>
      <c r="G176" s="622">
        <v>0</v>
      </c>
      <c r="H176" s="621">
        <f>+SUM(H177:H180)</f>
        <v>3330263856</v>
      </c>
      <c r="I176" s="579">
        <f>VLOOKUP(B176,Clasificaciones!$C:$E,1,)</f>
        <v>2110101</v>
      </c>
    </row>
    <row r="177" spans="2:11" ht="16.149999999999999" customHeight="1">
      <c r="B177" s="724">
        <v>211010101</v>
      </c>
      <c r="C177" s="582" t="s">
        <v>348</v>
      </c>
      <c r="D177" s="622">
        <f>SUMIF('CDB 062021'!$A:$A,B177,'CDB 062021'!$C:$C)</f>
        <v>747184</v>
      </c>
      <c r="E177" s="622">
        <f>+SUMIF('AF 032021'!F:F,Consolidado!B177,'AF 032021'!C:C)</f>
        <v>0</v>
      </c>
      <c r="F177" s="622">
        <v>0</v>
      </c>
      <c r="G177" s="622">
        <v>0</v>
      </c>
      <c r="H177" s="607">
        <f>+D177+E177-F177+G177</f>
        <v>747184</v>
      </c>
      <c r="I177" s="579">
        <f>VLOOKUP(B177,Clasificaciones!$C:$E,1,)</f>
        <v>211010101</v>
      </c>
    </row>
    <row r="178" spans="2:11" ht="16.149999999999999" customHeight="1">
      <c r="B178" s="724">
        <v>211010102</v>
      </c>
      <c r="C178" s="582" t="s">
        <v>704</v>
      </c>
      <c r="D178" s="622">
        <f>SUMIF('CDB 062021'!$A:$A,B178,'CDB 062021'!$C:$C)</f>
        <v>-60852</v>
      </c>
      <c r="E178" s="622">
        <f>+SUMIF('AF 032021'!F:F,Consolidado!B178,'AF 032021'!C:C)</f>
        <v>0</v>
      </c>
      <c r="F178" s="622">
        <v>0</v>
      </c>
      <c r="G178" s="622">
        <v>0</v>
      </c>
      <c r="H178" s="607">
        <f>+D178+E178-F178+G178</f>
        <v>-60852</v>
      </c>
      <c r="I178" s="579">
        <f>VLOOKUP(B178,Clasificaciones!$C:$E,1,)</f>
        <v>211010102</v>
      </c>
    </row>
    <row r="179" spans="2:11" ht="16.149999999999999" customHeight="1">
      <c r="B179" s="724">
        <v>211010103</v>
      </c>
      <c r="C179" s="582" t="s">
        <v>1326</v>
      </c>
      <c r="D179" s="622">
        <f>SUMIF('CDB 062021'!$A:$A,B179,'CDB 062021'!$C:$C)</f>
        <v>1051405032</v>
      </c>
      <c r="E179" s="622">
        <f>+SUMIF('AF 032021'!F:F,Consolidado!B179,'AF 032021'!C:C)</f>
        <v>0</v>
      </c>
      <c r="F179" s="622">
        <v>0</v>
      </c>
      <c r="G179" s="622">
        <v>0</v>
      </c>
      <c r="H179" s="607">
        <f>+D179+E179-F179+G179</f>
        <v>1051405032</v>
      </c>
      <c r="I179" s="727">
        <f>VLOOKUP(B179,Clasificaciones!$C:$E,1,)</f>
        <v>211010103</v>
      </c>
    </row>
    <row r="180" spans="2:11" ht="16.149999999999999" customHeight="1">
      <c r="B180" s="724">
        <v>211010104</v>
      </c>
      <c r="C180" s="582" t="s">
        <v>1327</v>
      </c>
      <c r="D180" s="622">
        <f>SUMIF('CDB 062021'!$A:$A,B180,'CDB 062021'!$C:$C)</f>
        <v>2278172492</v>
      </c>
      <c r="E180" s="622">
        <f>+SUMIF('AF 032021'!F:F,Consolidado!B180,'AF 032021'!C:C)</f>
        <v>0</v>
      </c>
      <c r="F180" s="622">
        <v>0</v>
      </c>
      <c r="G180" s="622">
        <v>0</v>
      </c>
      <c r="H180" s="607">
        <f>+D180+E180-F180+G180</f>
        <v>2278172492</v>
      </c>
      <c r="I180" s="727">
        <f>VLOOKUP(B180,Clasificaciones!$C:$E,1,)</f>
        <v>211010104</v>
      </c>
    </row>
    <row r="181" spans="2:11" s="579" customFormat="1" ht="16.149999999999999" customHeight="1">
      <c r="B181" s="726">
        <v>2110103</v>
      </c>
      <c r="C181" s="725" t="s">
        <v>705</v>
      </c>
      <c r="D181" s="621">
        <f>+SUM(D182:D183)</f>
        <v>2886977</v>
      </c>
      <c r="E181" s="621">
        <f>+SUM(E182:E183)</f>
        <v>0</v>
      </c>
      <c r="F181" s="622">
        <v>0</v>
      </c>
      <c r="G181" s="622">
        <v>0</v>
      </c>
      <c r="H181" s="621">
        <f>+SUM(H182:H183)</f>
        <v>2886977</v>
      </c>
      <c r="I181" s="579">
        <f>VLOOKUP(B181,Clasificaciones!$C:$E,1,)</f>
        <v>2110103</v>
      </c>
    </row>
    <row r="182" spans="2:11" s="613" customFormat="1" ht="16.149999999999999" customHeight="1">
      <c r="B182" s="724">
        <v>211010301</v>
      </c>
      <c r="C182" s="582" t="s">
        <v>706</v>
      </c>
      <c r="D182" s="622">
        <f>SUMIF('CDB 062021'!$A:$A,B182,'CDB 062021'!$C:$C)</f>
        <v>2886977</v>
      </c>
      <c r="E182" s="622">
        <f>+SUMIF('AF 032021'!F:F,Consolidado!B182,'AF 032021'!C:C)</f>
        <v>0</v>
      </c>
      <c r="F182" s="622">
        <v>0</v>
      </c>
      <c r="G182" s="622">
        <v>0</v>
      </c>
      <c r="H182" s="607">
        <f>+D182+E182-F182+G182</f>
        <v>2886977</v>
      </c>
      <c r="I182" s="579">
        <f>VLOOKUP(B182,Clasificaciones!$C:$E,1,)</f>
        <v>211010301</v>
      </c>
    </row>
    <row r="183" spans="2:11" s="579" customFormat="1" ht="16.149999999999999" customHeight="1">
      <c r="B183" s="724">
        <v>211010302</v>
      </c>
      <c r="C183" s="582" t="s">
        <v>349</v>
      </c>
      <c r="D183" s="622">
        <f>SUMIF('CDB 062021'!$A:$A,B183,'CDB 062021'!$C:$C)</f>
        <v>0</v>
      </c>
      <c r="E183" s="622">
        <f>+SUMIF('AF 032021'!F:F,Consolidado!B183,'AF 032021'!C:C)</f>
        <v>0</v>
      </c>
      <c r="F183" s="622">
        <v>0</v>
      </c>
      <c r="G183" s="622">
        <v>0</v>
      </c>
      <c r="H183" s="607">
        <f>+D183+E183-F183+G183</f>
        <v>0</v>
      </c>
      <c r="I183" s="579">
        <f>VLOOKUP(B183,Clasificaciones!$C:$E,1,)</f>
        <v>211010302</v>
      </c>
      <c r="K183" s="728"/>
    </row>
    <row r="184" spans="2:11" s="579" customFormat="1" ht="16.149999999999999" customHeight="1">
      <c r="B184" s="726">
        <v>21103</v>
      </c>
      <c r="C184" s="725" t="s">
        <v>987</v>
      </c>
      <c r="D184" s="621">
        <f>+D185</f>
        <v>425720</v>
      </c>
      <c r="E184" s="621">
        <v>0</v>
      </c>
      <c r="F184" s="622">
        <v>0</v>
      </c>
      <c r="G184" s="622">
        <v>0</v>
      </c>
      <c r="H184" s="621">
        <f>+SUM(H185)</f>
        <v>425720</v>
      </c>
      <c r="I184" s="579">
        <f>VLOOKUP(B184,Clasificaciones!$C:$E,1,)</f>
        <v>21103</v>
      </c>
    </row>
    <row r="185" spans="2:11" ht="16.149999999999999" customHeight="1">
      <c r="B185" s="724">
        <v>211030101</v>
      </c>
      <c r="C185" s="582" t="s">
        <v>987</v>
      </c>
      <c r="D185" s="622">
        <f>SUMIF('CDB 062021'!$A:$A,B185,'CDB 062021'!$C:$C)</f>
        <v>425720</v>
      </c>
      <c r="E185" s="622">
        <f>+SUMIF('AF 032021'!F:F,Consolidado!B185,'AF 032021'!C:C)</f>
        <v>0</v>
      </c>
      <c r="F185" s="622">
        <v>0</v>
      </c>
      <c r="G185" s="622">
        <v>0</v>
      </c>
      <c r="H185" s="607">
        <f>+D185+E185-F185+G185</f>
        <v>425720</v>
      </c>
      <c r="I185" s="579">
        <f>VLOOKUP(B185,Clasificaciones!$C:$E,1,)</f>
        <v>211030101</v>
      </c>
    </row>
    <row r="186" spans="2:11" s="579" customFormat="1" ht="16.149999999999999" customHeight="1">
      <c r="B186" s="726">
        <v>21107</v>
      </c>
      <c r="C186" s="725" t="s">
        <v>707</v>
      </c>
      <c r="D186" s="621">
        <f>+SUM(D187:D190)</f>
        <v>178410438</v>
      </c>
      <c r="E186" s="621">
        <f>+SUM(E187:E193)</f>
        <v>245658880</v>
      </c>
      <c r="F186" s="622">
        <v>0</v>
      </c>
      <c r="G186" s="622">
        <v>0</v>
      </c>
      <c r="H186" s="621">
        <f>+SUM(H187:H194)</f>
        <v>213394643</v>
      </c>
      <c r="I186" s="579">
        <f>VLOOKUP(B186,Clasificaciones!$C:$E,1,)</f>
        <v>21107</v>
      </c>
    </row>
    <row r="187" spans="2:11" ht="16.149999999999999" customHeight="1">
      <c r="B187" s="724">
        <v>2110701</v>
      </c>
      <c r="C187" s="582" t="s">
        <v>708</v>
      </c>
      <c r="D187" s="622">
        <f>SUMIF('CDB 062021'!$A:$A,B187,'CDB 062021'!$C:$C)</f>
        <v>86822069</v>
      </c>
      <c r="E187" s="622">
        <f>+SUMIF('AF 032021'!F:F,Consolidado!B187,'AF 032021'!C:C)</f>
        <v>642700</v>
      </c>
      <c r="F187" s="622">
        <v>0</v>
      </c>
      <c r="G187" s="622">
        <v>0</v>
      </c>
      <c r="H187" s="607">
        <f t="shared" ref="H187:H193" si="4">+D187+E187-F187+G187</f>
        <v>87464769</v>
      </c>
      <c r="I187" s="579">
        <f>VLOOKUP(B187,Clasificaciones!$C:$E,1,)</f>
        <v>2110701</v>
      </c>
    </row>
    <row r="188" spans="2:11" ht="16.149999999999999" customHeight="1">
      <c r="B188" s="724">
        <v>2110702</v>
      </c>
      <c r="C188" s="582" t="s">
        <v>709</v>
      </c>
      <c r="D188" s="622">
        <f>SUMIF('CDB 062021'!$A:$A,B188,'CDB 062021'!$C:$C)</f>
        <v>309874</v>
      </c>
      <c r="E188" s="622">
        <f>+SUMIF('AF 032021'!F:F,Consolidado!B188,'AF 032021'!C:C)</f>
        <v>0</v>
      </c>
      <c r="F188" s="622">
        <v>0</v>
      </c>
      <c r="G188" s="622">
        <v>0</v>
      </c>
      <c r="H188" s="607">
        <f t="shared" si="4"/>
        <v>309874</v>
      </c>
      <c r="I188" s="579">
        <f>VLOOKUP(B188,Clasificaciones!$C:$E,1,)</f>
        <v>2110702</v>
      </c>
    </row>
    <row r="189" spans="2:11" ht="16.149999999999999" customHeight="1">
      <c r="B189" s="724">
        <v>2110703</v>
      </c>
      <c r="C189" s="582" t="s">
        <v>991</v>
      </c>
      <c r="D189" s="622">
        <f>SUMIF('CDB 062021'!$A:$A,B189,'CDB 062021'!$C:$C)</f>
        <v>91278495</v>
      </c>
      <c r="E189" s="622">
        <f>+SUMIF('AF 032021'!F:F,Consolidado!B189,'AF 032021'!C:C)</f>
        <v>0</v>
      </c>
      <c r="F189" s="622">
        <v>0</v>
      </c>
      <c r="G189" s="622">
        <v>0</v>
      </c>
      <c r="H189" s="607">
        <f t="shared" si="4"/>
        <v>91278495</v>
      </c>
      <c r="I189" s="579">
        <f>VLOOKUP(B189,Clasificaciones!$C:$E,1,)</f>
        <v>2110703</v>
      </c>
    </row>
    <row r="190" spans="2:11" ht="16.149999999999999" customHeight="1">
      <c r="B190" s="582">
        <v>2010301005</v>
      </c>
      <c r="C190" s="582" t="s">
        <v>1218</v>
      </c>
      <c r="D190" s="622">
        <f>SUMIF('CDB 062021'!$A:$A,B190,'CDB 062021'!$C:$C)</f>
        <v>0</v>
      </c>
      <c r="E190" s="622">
        <f>+SUMIF('AF 032021'!F:F,Consolidado!B190,'AF 032021'!C:C)</f>
        <v>100237401</v>
      </c>
      <c r="F190" s="622">
        <f>+E190</f>
        <v>100237401</v>
      </c>
      <c r="G190" s="622">
        <v>0</v>
      </c>
      <c r="H190" s="607">
        <f t="shared" si="4"/>
        <v>0</v>
      </c>
      <c r="I190" s="579"/>
    </row>
    <row r="191" spans="2:11" ht="16.149999999999999" customHeight="1">
      <c r="B191" s="582" t="s">
        <v>1401</v>
      </c>
      <c r="C191" s="582" t="s">
        <v>1402</v>
      </c>
      <c r="D191" s="622">
        <f>SUMIF('CDB 062021'!$A:$A,B191,'CDB 062021'!$C:$C)</f>
        <v>0</v>
      </c>
      <c r="E191" s="622">
        <f>+SUMIF('AF 032021'!F:F,Consolidado!B191,'AF 032021'!C:C)</f>
        <v>33892311</v>
      </c>
      <c r="F191" s="622">
        <v>0</v>
      </c>
      <c r="G191" s="622">
        <v>0</v>
      </c>
      <c r="H191" s="607">
        <f t="shared" si="4"/>
        <v>33892311</v>
      </c>
      <c r="I191" s="727" t="str">
        <f>VLOOKUP(B191,Clasificaciones!$C:$E,1,)</f>
        <v>2010301002</v>
      </c>
    </row>
    <row r="192" spans="2:11" ht="16.149999999999999" customHeight="1">
      <c r="B192" s="582" t="s">
        <v>1403</v>
      </c>
      <c r="C192" s="582" t="s">
        <v>1404</v>
      </c>
      <c r="D192" s="622">
        <f>SUMIF('CDB 062021'!$A:$A,B192,'CDB 062021'!$C:$C)</f>
        <v>0</v>
      </c>
      <c r="E192" s="622">
        <f>+SUMIF('AF 032021'!F:F,Consolidado!B192,'AF 032021'!C:C)</f>
        <v>88573947</v>
      </c>
      <c r="F192" s="622">
        <f>+E192</f>
        <v>88573947</v>
      </c>
      <c r="G192" s="622">
        <v>0</v>
      </c>
      <c r="H192" s="607">
        <f t="shared" si="4"/>
        <v>0</v>
      </c>
      <c r="I192" s="579"/>
    </row>
    <row r="193" spans="2:9" ht="16.149999999999999" customHeight="1">
      <c r="B193" s="582" t="s">
        <v>1406</v>
      </c>
      <c r="C193" s="582" t="s">
        <v>1407</v>
      </c>
      <c r="D193" s="622">
        <f>SUMIF('CDB 062021'!$A:$A,B193,'CDB 062021'!$C:$C)</f>
        <v>0</v>
      </c>
      <c r="E193" s="622">
        <f>+SUMIF('AF 032021'!F:F,Consolidado!B193,'AF 032021'!C:C)</f>
        <v>22312521</v>
      </c>
      <c r="F193" s="622">
        <f>+E193-449194</f>
        <v>21863327</v>
      </c>
      <c r="G193" s="622">
        <v>0</v>
      </c>
      <c r="H193" s="607">
        <f t="shared" si="4"/>
        <v>449194</v>
      </c>
      <c r="I193" s="727" t="str">
        <f>VLOOKUP(B193,Clasificaciones!$C:$E,1,)</f>
        <v>2010301006</v>
      </c>
    </row>
    <row r="194" spans="2:9" ht="16.149999999999999" customHeight="1">
      <c r="B194" s="582"/>
      <c r="C194" s="582"/>
      <c r="D194" s="622"/>
      <c r="E194" s="622"/>
      <c r="F194" s="622"/>
      <c r="G194" s="622"/>
      <c r="H194" s="607"/>
      <c r="I194" s="579"/>
    </row>
    <row r="195" spans="2:9" s="579" customFormat="1" ht="16.149999999999999" customHeight="1">
      <c r="B195" s="726">
        <v>213</v>
      </c>
      <c r="C195" s="725" t="s">
        <v>710</v>
      </c>
      <c r="D195" s="621">
        <f>+D196+D201</f>
        <v>33765001925</v>
      </c>
      <c r="E195" s="621">
        <f>+E196+E201</f>
        <v>0</v>
      </c>
      <c r="F195" s="622">
        <v>0</v>
      </c>
      <c r="G195" s="622">
        <v>0</v>
      </c>
      <c r="H195" s="621">
        <f>+H196+H201</f>
        <v>33765001925</v>
      </c>
      <c r="I195" s="579">
        <f>VLOOKUP(B195,Clasificaciones!$C:$E,1,)</f>
        <v>213</v>
      </c>
    </row>
    <row r="196" spans="2:9" s="579" customFormat="1" ht="16.149999999999999" customHeight="1">
      <c r="B196" s="726">
        <v>21301</v>
      </c>
      <c r="C196" s="725" t="s">
        <v>579</v>
      </c>
      <c r="D196" s="621">
        <f>+D197+D199</f>
        <v>71321210</v>
      </c>
      <c r="E196" s="621">
        <f>+SUMIF('AF 032021'!F:F,Consolidado!B196,'AF 032021'!C:C)</f>
        <v>0</v>
      </c>
      <c r="F196" s="622">
        <v>0</v>
      </c>
      <c r="G196" s="622">
        <v>0</v>
      </c>
      <c r="H196" s="583">
        <f>+D196+E196+G196-F196</f>
        <v>71321210</v>
      </c>
      <c r="I196" s="579">
        <f>VLOOKUP(B196,Clasificaciones!$C:$E,1,)</f>
        <v>21301</v>
      </c>
    </row>
    <row r="197" spans="2:9" s="579" customFormat="1" ht="16.149999999999999" customHeight="1">
      <c r="B197" s="726">
        <v>2130101</v>
      </c>
      <c r="C197" s="725" t="s">
        <v>711</v>
      </c>
      <c r="D197" s="621">
        <f>+SUM(D198)</f>
        <v>71321210</v>
      </c>
      <c r="E197" s="621">
        <f>+SUMIF('AF 032021'!F:F,Consolidado!B197,'AF 032021'!C:C)</f>
        <v>0</v>
      </c>
      <c r="F197" s="622">
        <v>0</v>
      </c>
      <c r="G197" s="622">
        <v>0</v>
      </c>
      <c r="H197" s="583">
        <f>+D197+E197+G197-F197</f>
        <v>71321210</v>
      </c>
      <c r="I197" s="579">
        <f>VLOOKUP(B197,Clasificaciones!$C:$E,1,)</f>
        <v>2130101</v>
      </c>
    </row>
    <row r="198" spans="2:9" ht="16.149999999999999" customHeight="1">
      <c r="B198" s="724">
        <v>213010101</v>
      </c>
      <c r="C198" s="582" t="s">
        <v>712</v>
      </c>
      <c r="D198" s="622">
        <f>SUMIF('CDB 062021'!$A:$A,B198,'CDB 062021'!$C:$C)</f>
        <v>71321210</v>
      </c>
      <c r="E198" s="622">
        <f>+SUMIF('AF 032021'!F:F,Consolidado!B198,'AF 032021'!C:C)</f>
        <v>0</v>
      </c>
      <c r="F198" s="622">
        <v>0</v>
      </c>
      <c r="G198" s="622">
        <v>0</v>
      </c>
      <c r="H198" s="607">
        <f>+D198+E198-F198+G198</f>
        <v>71321210</v>
      </c>
      <c r="I198" s="579">
        <f>VLOOKUP(B198,Clasificaciones!$C:$E,1,)</f>
        <v>213010101</v>
      </c>
    </row>
    <row r="199" spans="2:9" s="579" customFormat="1" ht="16.149999999999999" customHeight="1">
      <c r="B199" s="726">
        <v>2130102</v>
      </c>
      <c r="C199" s="725" t="s">
        <v>713</v>
      </c>
      <c r="D199" s="621">
        <f>+SUM(D200)</f>
        <v>0</v>
      </c>
      <c r="E199" s="621">
        <f>+SUMIF('AF 032021'!F:F,Consolidado!B199,'AF 032021'!C:C)</f>
        <v>0</v>
      </c>
      <c r="F199" s="622">
        <v>0</v>
      </c>
      <c r="G199" s="622">
        <v>0</v>
      </c>
      <c r="H199" s="583">
        <f>+D199+E199+G199-F199</f>
        <v>0</v>
      </c>
      <c r="I199" s="579">
        <f>VLOOKUP(B199,Clasificaciones!$C:$E,1,)</f>
        <v>2130102</v>
      </c>
    </row>
    <row r="200" spans="2:9" ht="16.149999999999999" customHeight="1">
      <c r="B200" s="724">
        <v>213010201</v>
      </c>
      <c r="C200" s="582" t="s">
        <v>714</v>
      </c>
      <c r="D200" s="622">
        <f>SUMIF('CDB 062021'!$A:$A,B200,'CDB 062021'!$C:$C)</f>
        <v>0</v>
      </c>
      <c r="E200" s="622">
        <f>+SUMIF('AF 032021'!F:F,Consolidado!B200,'AF 032021'!C:C)</f>
        <v>0</v>
      </c>
      <c r="F200" s="622">
        <v>0</v>
      </c>
      <c r="G200" s="622">
        <v>0</v>
      </c>
      <c r="H200" s="607">
        <f>+D200+E200-F200+G200</f>
        <v>0</v>
      </c>
      <c r="I200" s="579">
        <f>VLOOKUP(B200,Clasificaciones!$C:$E,1,)</f>
        <v>213010201</v>
      </c>
    </row>
    <row r="201" spans="2:9" s="579" customFormat="1" ht="16.149999999999999" customHeight="1">
      <c r="B201" s="726">
        <v>21303</v>
      </c>
      <c r="C201" s="725" t="s">
        <v>715</v>
      </c>
      <c r="D201" s="621">
        <f>+D202+D210+D206</f>
        <v>33693680715</v>
      </c>
      <c r="E201" s="621">
        <f>+E202+E210</f>
        <v>0</v>
      </c>
      <c r="F201" s="622">
        <v>0</v>
      </c>
      <c r="G201" s="622">
        <v>0</v>
      </c>
      <c r="H201" s="621">
        <f>+H202+H210+H206</f>
        <v>33693680715</v>
      </c>
      <c r="I201" s="579">
        <f>VLOOKUP(B201,Clasificaciones!$C:$E,1,)</f>
        <v>21303</v>
      </c>
    </row>
    <row r="202" spans="2:9" s="579" customFormat="1" ht="16.149999999999999" customHeight="1">
      <c r="B202" s="726">
        <v>2130301</v>
      </c>
      <c r="C202" s="725" t="s">
        <v>716</v>
      </c>
      <c r="D202" s="621">
        <f>+SUM(D203:D205)</f>
        <v>188201895</v>
      </c>
      <c r="E202" s="621">
        <f>+SUM(E203)</f>
        <v>0</v>
      </c>
      <c r="F202" s="622">
        <v>0</v>
      </c>
      <c r="G202" s="622">
        <v>0</v>
      </c>
      <c r="H202" s="621">
        <f>+SUM(H203:H205)</f>
        <v>188201895</v>
      </c>
      <c r="I202" s="579">
        <f>VLOOKUP(B202,Clasificaciones!$C:$E,1,)</f>
        <v>2130301</v>
      </c>
    </row>
    <row r="203" spans="2:9" ht="16.149999999999999" customHeight="1">
      <c r="B203" s="724">
        <v>213030101</v>
      </c>
      <c r="C203" s="582" t="s">
        <v>717</v>
      </c>
      <c r="D203" s="622">
        <f>SUMIF('CDB 062021'!$A:$A,B203,'CDB 062021'!$C:$C)</f>
        <v>152102885</v>
      </c>
      <c r="E203" s="622">
        <f>+SUMIF('AF 032021'!F:F,Consolidado!B203,'AF 032021'!C:C)</f>
        <v>0</v>
      </c>
      <c r="F203" s="622">
        <v>0</v>
      </c>
      <c r="G203" s="622">
        <v>0</v>
      </c>
      <c r="H203" s="607">
        <f>+D203+E203-F203+G203</f>
        <v>152102885</v>
      </c>
      <c r="I203" s="579">
        <f>VLOOKUP(B203,Clasificaciones!$C:$E,1,)</f>
        <v>213030101</v>
      </c>
    </row>
    <row r="204" spans="2:9" ht="16.149999999999999" customHeight="1">
      <c r="B204" s="724">
        <v>213030102</v>
      </c>
      <c r="C204" s="582" t="s">
        <v>1001</v>
      </c>
      <c r="D204" s="622">
        <f>SUMIF('CDB 062021'!$A:$A,B204,'CDB 062021'!$C:$C)</f>
        <v>1102171</v>
      </c>
      <c r="E204" s="622">
        <f>+SUMIF('AF 032021'!F:F,Consolidado!B204,'AF 032021'!C:C)</f>
        <v>0</v>
      </c>
      <c r="F204" s="622">
        <v>0</v>
      </c>
      <c r="G204" s="622">
        <v>0</v>
      </c>
      <c r="H204" s="607">
        <f>+D204+E204-F204+G204</f>
        <v>1102171</v>
      </c>
      <c r="I204" s="579">
        <f>VLOOKUP(B204,Clasificaciones!$C:$E,1,)</f>
        <v>213030102</v>
      </c>
    </row>
    <row r="205" spans="2:9" ht="16.149999999999999" customHeight="1">
      <c r="B205" s="724">
        <v>213030103</v>
      </c>
      <c r="C205" s="582" t="s">
        <v>1328</v>
      </c>
      <c r="D205" s="622">
        <f>SUMIF('CDB 062021'!$A:$A,B205,'CDB 062021'!$C:$C)</f>
        <v>34996839</v>
      </c>
      <c r="E205" s="622">
        <f>+SUMIF('AF 032021'!F:F,Consolidado!B205,'AF 032021'!C:C)</f>
        <v>0</v>
      </c>
      <c r="F205" s="622">
        <v>0</v>
      </c>
      <c r="G205" s="622">
        <v>0</v>
      </c>
      <c r="H205" s="607">
        <f>+D205+E205-F205+G205</f>
        <v>34996839</v>
      </c>
      <c r="I205" s="727">
        <f>VLOOKUP(B205,Clasificaciones!$C:$E,1,)</f>
        <v>213030103</v>
      </c>
    </row>
    <row r="206" spans="2:9" s="579" customFormat="1" ht="16.149999999999999" customHeight="1">
      <c r="B206" s="726">
        <v>2130302</v>
      </c>
      <c r="C206" s="725" t="s">
        <v>1002</v>
      </c>
      <c r="D206" s="621">
        <f>+SUM(D207:D209)</f>
        <v>-157994434</v>
      </c>
      <c r="E206" s="621">
        <f>+SUM(E207)</f>
        <v>0</v>
      </c>
      <c r="F206" s="622">
        <v>0</v>
      </c>
      <c r="G206" s="622">
        <v>0</v>
      </c>
      <c r="H206" s="621">
        <f>+SUM(H207:H209)</f>
        <v>-157994434</v>
      </c>
      <c r="I206" s="579">
        <f>VLOOKUP(B206,Clasificaciones!$C:$E,1,)</f>
        <v>2130302</v>
      </c>
    </row>
    <row r="207" spans="2:9" ht="16.149999999999999" customHeight="1">
      <c r="B207" s="724">
        <v>213030201</v>
      </c>
      <c r="C207" s="582" t="s">
        <v>1003</v>
      </c>
      <c r="D207" s="622">
        <f>SUMIF('CDB 062021'!$A:$A,B207,'CDB 062021'!$C:$C)</f>
        <v>-137136051</v>
      </c>
      <c r="E207" s="622">
        <f>+SUMIF('AF 032021'!F:F,Consolidado!B207,'AF 032021'!C:C)</f>
        <v>0</v>
      </c>
      <c r="F207" s="622">
        <v>0</v>
      </c>
      <c r="G207" s="622">
        <v>0</v>
      </c>
      <c r="H207" s="607">
        <f>+D207+E207-F207+G207</f>
        <v>-137136051</v>
      </c>
      <c r="I207" s="579">
        <f>VLOOKUP(B207,Clasificaciones!$C:$E,1,)</f>
        <v>213030201</v>
      </c>
    </row>
    <row r="208" spans="2:9" ht="16.149999999999999" customHeight="1">
      <c r="B208" s="724">
        <v>213030202</v>
      </c>
      <c r="C208" s="582" t="s">
        <v>1329</v>
      </c>
      <c r="D208" s="622">
        <f>SUMIF('CDB 062021'!$A:$A,B208,'CDB 062021'!$C:$C)</f>
        <v>-1102103</v>
      </c>
      <c r="E208" s="622">
        <f>+SUMIF('AF 032021'!F:F,Consolidado!B208,'AF 032021'!C:C)</f>
        <v>0</v>
      </c>
      <c r="F208" s="622">
        <v>0</v>
      </c>
      <c r="G208" s="622">
        <v>0</v>
      </c>
      <c r="H208" s="607">
        <f>+D208+E208-F208+G208</f>
        <v>-1102103</v>
      </c>
      <c r="I208" s="579">
        <f>VLOOKUP(B208,Clasificaciones!$C:$E,1,)</f>
        <v>213030202</v>
      </c>
    </row>
    <row r="209" spans="2:9" ht="16.149999999999999" customHeight="1">
      <c r="B209" s="724">
        <v>213030203</v>
      </c>
      <c r="C209" s="582" t="s">
        <v>1330</v>
      </c>
      <c r="D209" s="622">
        <f>SUMIF('CDB 062021'!$A:$A,B209,'CDB 062021'!$C:$C)</f>
        <v>-19756280</v>
      </c>
      <c r="E209" s="622">
        <f>+SUMIF('AF 032021'!F:F,Consolidado!B209,'AF 032021'!C:C)</f>
        <v>0</v>
      </c>
      <c r="F209" s="622">
        <v>0</v>
      </c>
      <c r="G209" s="622">
        <v>0</v>
      </c>
      <c r="H209" s="607">
        <f>+D209+E209-F209+G209</f>
        <v>-19756280</v>
      </c>
      <c r="I209" s="727">
        <f>VLOOKUP(B209,Clasificaciones!$C:$E,1,)</f>
        <v>213030203</v>
      </c>
    </row>
    <row r="210" spans="2:9" s="579" customFormat="1" ht="16.149999999999999" customHeight="1">
      <c r="B210" s="726">
        <v>2130303</v>
      </c>
      <c r="C210" s="725" t="s">
        <v>718</v>
      </c>
      <c r="D210" s="621">
        <f>+SUM(D211:D213)</f>
        <v>33663473254</v>
      </c>
      <c r="E210" s="621">
        <f>+SUM(E211:E213)</f>
        <v>0</v>
      </c>
      <c r="F210" s="622">
        <v>0</v>
      </c>
      <c r="G210" s="622">
        <v>0</v>
      </c>
      <c r="H210" s="621">
        <f>+SUM(H211:H213)</f>
        <v>33663473254</v>
      </c>
      <c r="I210" s="579">
        <f>VLOOKUP(B210,Clasificaciones!$C:$E,1,)</f>
        <v>2130303</v>
      </c>
    </row>
    <row r="211" spans="2:9" ht="16.149999999999999" customHeight="1">
      <c r="B211" s="724">
        <v>213030301</v>
      </c>
      <c r="C211" s="582" t="s">
        <v>719</v>
      </c>
      <c r="D211" s="622">
        <f>SUMIF('CDB 062021'!$A:$A,B211,'CDB 062021'!$C:$C)</f>
        <v>24664362438</v>
      </c>
      <c r="E211" s="622">
        <f>+SUMIF('AF 032021'!F:F,Consolidado!B211,'AF 032021'!C:C)</f>
        <v>0</v>
      </c>
      <c r="F211" s="622">
        <v>0</v>
      </c>
      <c r="G211" s="622">
        <v>0</v>
      </c>
      <c r="H211" s="607">
        <f>+D211+E211+F211-G211</f>
        <v>24664362438</v>
      </c>
      <c r="I211" s="579">
        <f>VLOOKUP(B211,Clasificaciones!$C:$E,1,)</f>
        <v>213030301</v>
      </c>
    </row>
    <row r="212" spans="2:9" ht="16.149999999999999" customHeight="1">
      <c r="B212" s="724">
        <v>213030302</v>
      </c>
      <c r="C212" s="582" t="s">
        <v>720</v>
      </c>
      <c r="D212" s="622">
        <f>SUMIF('CDB 062021'!$A:$A,B212,'CDB 062021'!$C:$C)</f>
        <v>5747164500</v>
      </c>
      <c r="E212" s="622">
        <f>+SUMIF('AF 032021'!F:F,Consolidado!B212,'AF 032021'!C:C)</f>
        <v>0</v>
      </c>
      <c r="F212" s="622">
        <v>0</v>
      </c>
      <c r="G212" s="622">
        <v>0</v>
      </c>
      <c r="H212" s="607">
        <f>+D212+E212+F212-G212</f>
        <v>5747164500</v>
      </c>
      <c r="I212" s="579">
        <f>VLOOKUP(B212,Clasificaciones!$C:$E,1,)</f>
        <v>213030302</v>
      </c>
    </row>
    <row r="213" spans="2:9" ht="16.149999999999999" customHeight="1">
      <c r="B213" s="724">
        <v>213030303</v>
      </c>
      <c r="C213" s="582" t="s">
        <v>1331</v>
      </c>
      <c r="D213" s="622">
        <f>SUMIF('CDB 062021'!$A:$A,B213,'CDB 062021'!$C:$C)</f>
        <v>3251946316</v>
      </c>
      <c r="E213" s="622">
        <f>+SUMIF('AF 032021'!F:F,Consolidado!B213,'AF 032021'!C:C)</f>
        <v>0</v>
      </c>
      <c r="F213" s="622">
        <v>0</v>
      </c>
      <c r="G213" s="622">
        <v>0</v>
      </c>
      <c r="H213" s="607">
        <f>+D213+E213+F213-G213</f>
        <v>3251946316</v>
      </c>
      <c r="I213" s="727">
        <f>VLOOKUP(B213,Clasificaciones!$C:$E,1,)</f>
        <v>213030303</v>
      </c>
    </row>
    <row r="214" spans="2:9" s="579" customFormat="1" ht="16.149999999999999" customHeight="1">
      <c r="B214" s="726">
        <v>214</v>
      </c>
      <c r="C214" s="725" t="s">
        <v>10</v>
      </c>
      <c r="D214" s="621">
        <f>+D215+D221+D226</f>
        <v>1557791292</v>
      </c>
      <c r="E214" s="621">
        <f>+E215+E221+E226</f>
        <v>136407605</v>
      </c>
      <c r="F214" s="622">
        <v>0</v>
      </c>
      <c r="G214" s="622">
        <v>0</v>
      </c>
      <c r="H214" s="621">
        <f>+H215+H221+H226</f>
        <v>1694198897</v>
      </c>
      <c r="I214" s="579">
        <f>VLOOKUP(B214,Clasificaciones!$C:$E,1,)</f>
        <v>214</v>
      </c>
    </row>
    <row r="215" spans="2:9" s="579" customFormat="1" ht="16.149999999999999" customHeight="1">
      <c r="B215" s="726">
        <v>21401</v>
      </c>
      <c r="C215" s="725" t="s">
        <v>721</v>
      </c>
      <c r="D215" s="621">
        <f>SUM(D216:D220)</f>
        <v>312835441</v>
      </c>
      <c r="E215" s="621">
        <f>+SUM(E216:E220)</f>
        <v>14712262</v>
      </c>
      <c r="F215" s="622">
        <v>0</v>
      </c>
      <c r="G215" s="622">
        <v>0</v>
      </c>
      <c r="H215" s="621">
        <f>+SUM(H216:H220)</f>
        <v>327547703</v>
      </c>
      <c r="I215" s="579">
        <f>VLOOKUP(B215,Clasificaciones!$C:$E,1,)</f>
        <v>21401</v>
      </c>
    </row>
    <row r="216" spans="2:9" ht="16.149999999999999" customHeight="1">
      <c r="B216" s="724">
        <v>2140104</v>
      </c>
      <c r="C216" s="582" t="s">
        <v>458</v>
      </c>
      <c r="D216" s="622">
        <f>SUMIF('CDB 062021'!$A:$A,B216,'CDB 062021'!$C:$C)</f>
        <v>133780185</v>
      </c>
      <c r="E216" s="622">
        <f>+SUMIF('AF 032021'!F:F,Consolidado!B216,'AF 032021'!C:C)</f>
        <v>0</v>
      </c>
      <c r="F216" s="622">
        <v>0</v>
      </c>
      <c r="G216" s="622">
        <v>0</v>
      </c>
      <c r="H216" s="607">
        <f>+D216+E216+F216-G216</f>
        <v>133780185</v>
      </c>
      <c r="I216" s="579">
        <f>VLOOKUP(B216,Clasificaciones!$C:$E,1,)</f>
        <v>2140104</v>
      </c>
    </row>
    <row r="217" spans="2:9" ht="16.149999999999999" customHeight="1">
      <c r="B217" s="724">
        <v>2140105</v>
      </c>
      <c r="C217" s="582" t="s">
        <v>722</v>
      </c>
      <c r="D217" s="622">
        <f>SUMIF('CDB 062021'!$A:$A,B217,'CDB 062021'!$C:$C)</f>
        <v>95013288</v>
      </c>
      <c r="E217" s="622">
        <f>+SUMIF('AF 032021'!F:F,Consolidado!B217,'AF 032021'!C:C)</f>
        <v>1975001</v>
      </c>
      <c r="F217" s="622">
        <v>0</v>
      </c>
      <c r="G217" s="622">
        <v>0</v>
      </c>
      <c r="H217" s="607">
        <f>+D217+E217+F217-G217</f>
        <v>96988289</v>
      </c>
      <c r="I217" s="579">
        <f>VLOOKUP(B217,Clasificaciones!$C:$E,1,)</f>
        <v>2140105</v>
      </c>
    </row>
    <row r="218" spans="2:9" ht="16.149999999999999" customHeight="1">
      <c r="B218" s="724">
        <v>2140101</v>
      </c>
      <c r="C218" s="582" t="s">
        <v>1006</v>
      </c>
      <c r="D218" s="622">
        <f>SUMIF('CDB 062021'!$A:$A,B218,'CDB 062021'!$C:$C)</f>
        <v>21129281</v>
      </c>
      <c r="E218" s="622">
        <f>+SUMIF('AF 032021'!F:F,Consolidado!B218,'AF 032021'!C:C)</f>
        <v>10142055</v>
      </c>
      <c r="F218" s="622"/>
      <c r="G218" s="622"/>
      <c r="H218" s="607">
        <f>+D218+E218+F218-G218</f>
        <v>31271336</v>
      </c>
      <c r="I218" s="579">
        <f>VLOOKUP(B218,Clasificaciones!$C:$E,1,)</f>
        <v>2140101</v>
      </c>
    </row>
    <row r="219" spans="2:9" ht="16.149999999999999" customHeight="1">
      <c r="B219" s="724" t="s">
        <v>1417</v>
      </c>
      <c r="C219" s="582" t="s">
        <v>1418</v>
      </c>
      <c r="D219" s="622"/>
      <c r="E219" s="622">
        <f>+SUMIF('AF 032021'!F:F,Consolidado!B219,'AF 032021'!C:C)</f>
        <v>1014206</v>
      </c>
      <c r="F219" s="622"/>
      <c r="G219" s="622"/>
      <c r="H219" s="607">
        <f>+D219+E219+F219-G219</f>
        <v>1014206</v>
      </c>
      <c r="I219" s="727" t="str">
        <f>VLOOKUP(B219,Clasificaciones!$C:$E,1,)</f>
        <v>2010802</v>
      </c>
    </row>
    <row r="220" spans="2:9" s="579" customFormat="1" ht="16.149999999999999" customHeight="1">
      <c r="B220" s="724">
        <v>2140107</v>
      </c>
      <c r="C220" s="582" t="s">
        <v>115</v>
      </c>
      <c r="D220" s="622">
        <f>SUMIF('CDB 062021'!$A:$A,B220,'CDB 062021'!$C:$C)</f>
        <v>62912687</v>
      </c>
      <c r="E220" s="622">
        <f>+SUMIF('AF 032021'!F:F,Consolidado!B220,'AF 032021'!C:C)</f>
        <v>1581000</v>
      </c>
      <c r="F220" s="622">
        <v>0</v>
      </c>
      <c r="G220" s="622">
        <v>0</v>
      </c>
      <c r="H220" s="607">
        <f>+D220+E220+F220-G220</f>
        <v>64493687</v>
      </c>
      <c r="I220" s="579">
        <f>VLOOKUP(B220,Clasificaciones!$C:$E,1,)</f>
        <v>2140107</v>
      </c>
    </row>
    <row r="221" spans="2:9" s="579" customFormat="1" ht="16.149999999999999" customHeight="1">
      <c r="B221" s="726">
        <v>21402</v>
      </c>
      <c r="C221" s="725" t="s">
        <v>723</v>
      </c>
      <c r="D221" s="621">
        <f>SUM(D222:D225)</f>
        <v>174598188</v>
      </c>
      <c r="E221" s="621">
        <f>+SUM(E222:E225)</f>
        <v>121695343</v>
      </c>
      <c r="F221" s="622">
        <v>0</v>
      </c>
      <c r="G221" s="622">
        <v>0</v>
      </c>
      <c r="H221" s="621">
        <f>+SUM(H222:H225)</f>
        <v>296293531</v>
      </c>
      <c r="I221" s="579">
        <f>VLOOKUP(B221,Clasificaciones!$C:$E,1,)</f>
        <v>21402</v>
      </c>
    </row>
    <row r="222" spans="2:9" ht="16.149999999999999" customHeight="1">
      <c r="B222" s="724">
        <v>2140201</v>
      </c>
      <c r="C222" s="582" t="s">
        <v>67</v>
      </c>
      <c r="D222" s="622">
        <f>SUMIF('CDB 062021'!$A:$A,B222,'CDB 062021'!$C:$C)</f>
        <v>167544306</v>
      </c>
      <c r="E222" s="622">
        <f>+SUMIF('AF 032021'!F:F,Consolidado!B222,'AF 032021'!C:C)</f>
        <v>94147489</v>
      </c>
      <c r="F222" s="622">
        <v>0</v>
      </c>
      <c r="G222" s="622">
        <v>0</v>
      </c>
      <c r="H222" s="607">
        <f>+D222+E222+F222-G222</f>
        <v>261691795</v>
      </c>
      <c r="I222" s="579">
        <f>VLOOKUP(B222,Clasificaciones!$C:$E,1,)</f>
        <v>2140201</v>
      </c>
    </row>
    <row r="223" spans="2:9" s="579" customFormat="1" ht="16.149999999999999" customHeight="1">
      <c r="B223" s="724">
        <v>214020203</v>
      </c>
      <c r="C223" s="582" t="s">
        <v>725</v>
      </c>
      <c r="D223" s="622">
        <f>SUMIF('CDB 062021'!$A:$A,B223,'CDB 062021'!$C:$C)</f>
        <v>0</v>
      </c>
      <c r="E223" s="622">
        <f>+SUMIF('AF 032021'!F:F,Consolidado!B223,'AF 032021'!C:C)</f>
        <v>27547854</v>
      </c>
      <c r="F223" s="622">
        <v>0</v>
      </c>
      <c r="G223" s="622">
        <v>0</v>
      </c>
      <c r="H223" s="607">
        <f>+D223+E223+F223-G223</f>
        <v>27547854</v>
      </c>
      <c r="I223" s="579">
        <f>VLOOKUP(B223,Clasificaciones!$C:$E,1,)</f>
        <v>214020203</v>
      </c>
    </row>
    <row r="224" spans="2:9" ht="16.149999999999999" customHeight="1">
      <c r="B224" s="724">
        <v>2140203</v>
      </c>
      <c r="C224" s="582" t="s">
        <v>726</v>
      </c>
      <c r="D224" s="622">
        <f>SUMIF('CDB 062021'!$A:$A,B224,'CDB 062021'!$C:$C)</f>
        <v>4794630</v>
      </c>
      <c r="E224" s="622">
        <f>+SUMIF('AF 032021'!F:F,Consolidado!B224,'AF 032021'!C:C)</f>
        <v>0</v>
      </c>
      <c r="F224" s="622">
        <v>0</v>
      </c>
      <c r="G224" s="622">
        <v>0</v>
      </c>
      <c r="H224" s="607">
        <f>+D224+E224+F224-G224</f>
        <v>4794630</v>
      </c>
      <c r="I224" s="579">
        <f>VLOOKUP(B224,Clasificaciones!$C:$E,1,)</f>
        <v>2140203</v>
      </c>
    </row>
    <row r="225" spans="2:9" s="579" customFormat="1" ht="16.149999999999999" customHeight="1">
      <c r="B225" s="724">
        <v>2140204</v>
      </c>
      <c r="C225" s="582" t="s">
        <v>727</v>
      </c>
      <c r="D225" s="622">
        <f>SUMIF('CDB 062021'!$A:$A,B225,'CDB 062021'!$C:$C)</f>
        <v>2259252</v>
      </c>
      <c r="E225" s="622">
        <f>+SUMIF('AF 032021'!F:F,Consolidado!B225,'AF 032021'!C:C)</f>
        <v>0</v>
      </c>
      <c r="F225" s="622">
        <v>0</v>
      </c>
      <c r="G225" s="622">
        <v>0</v>
      </c>
      <c r="H225" s="607">
        <f>+D225+E225+F225-G225</f>
        <v>2259252</v>
      </c>
      <c r="I225" s="579">
        <f>VLOOKUP(B225,Clasificaciones!$C:$E,1,)</f>
        <v>2140204</v>
      </c>
    </row>
    <row r="226" spans="2:9" s="579" customFormat="1" ht="16.149999999999999" customHeight="1">
      <c r="B226" s="726">
        <v>21404</v>
      </c>
      <c r="C226" s="725" t="s">
        <v>728</v>
      </c>
      <c r="D226" s="621">
        <f>+SUM(D227:D238)</f>
        <v>1070357663</v>
      </c>
      <c r="E226" s="621">
        <f>+SUM(E227:E238)</f>
        <v>0</v>
      </c>
      <c r="F226" s="622">
        <v>0</v>
      </c>
      <c r="G226" s="622">
        <v>0</v>
      </c>
      <c r="H226" s="621">
        <f>+SUM(H227:H238)</f>
        <v>1070357663</v>
      </c>
      <c r="I226" s="579">
        <f>VLOOKUP(B226,Clasificaciones!$C:$E,1,)</f>
        <v>21404</v>
      </c>
    </row>
    <row r="227" spans="2:9" s="579" customFormat="1" ht="16.149999999999999" customHeight="1">
      <c r="B227" s="724">
        <v>2140402</v>
      </c>
      <c r="C227" s="582" t="s">
        <v>117</v>
      </c>
      <c r="D227" s="622">
        <f>SUMIF('CDB 062021'!$A:$A,B227,'CDB 062021'!$C:$C)</f>
        <v>2999771</v>
      </c>
      <c r="E227" s="622">
        <f>+SUMIF('AF 032021'!F:F,Consolidado!B227,'AF 032021'!C:C)</f>
        <v>0</v>
      </c>
      <c r="F227" s="622">
        <v>0</v>
      </c>
      <c r="G227" s="622">
        <v>0</v>
      </c>
      <c r="H227" s="607">
        <f t="shared" ref="H227:H238" si="5">+D227+E227+F227-G227</f>
        <v>2999771</v>
      </c>
      <c r="I227" s="579">
        <f>VLOOKUP(B227,Clasificaciones!$C:$E,1,)</f>
        <v>2140402</v>
      </c>
    </row>
    <row r="228" spans="2:9" s="579" customFormat="1" ht="16.149999999999999" customHeight="1">
      <c r="B228" s="724">
        <v>2140403</v>
      </c>
      <c r="C228" s="582" t="s">
        <v>118</v>
      </c>
      <c r="D228" s="622">
        <f>SUMIF('CDB 062021'!$A:$A,B228,'CDB 062021'!$C:$C)</f>
        <v>70525362</v>
      </c>
      <c r="E228" s="622">
        <f>+SUMIF('AF 032021'!F:F,Consolidado!B228,'AF 032021'!C:C)</f>
        <v>0</v>
      </c>
      <c r="F228" s="622">
        <v>0</v>
      </c>
      <c r="G228" s="622">
        <v>0</v>
      </c>
      <c r="H228" s="607">
        <f t="shared" si="5"/>
        <v>70525362</v>
      </c>
      <c r="I228" s="579">
        <f>VLOOKUP(B228,Clasificaciones!$C:$E,1,)</f>
        <v>2140403</v>
      </c>
    </row>
    <row r="229" spans="2:9" ht="16.149999999999999" customHeight="1">
      <c r="B229" s="724">
        <v>2140404</v>
      </c>
      <c r="C229" s="582" t="s">
        <v>119</v>
      </c>
      <c r="D229" s="622">
        <f>SUMIF('CDB 062021'!$A:$A,B229,'CDB 062021'!$C:$C)</f>
        <v>170883821</v>
      </c>
      <c r="E229" s="622">
        <f>+SUMIF('AF 032021'!F:F,Consolidado!B229,'AF 032021'!C:C)</f>
        <v>0</v>
      </c>
      <c r="F229" s="622">
        <v>0</v>
      </c>
      <c r="G229" s="622">
        <v>0</v>
      </c>
      <c r="H229" s="607">
        <f t="shared" si="5"/>
        <v>170883821</v>
      </c>
      <c r="I229" s="579">
        <f>VLOOKUP(B229,Clasificaciones!$C:$E,1,)</f>
        <v>2140404</v>
      </c>
    </row>
    <row r="230" spans="2:9" ht="16.149999999999999" customHeight="1">
      <c r="B230" s="724">
        <v>2140406</v>
      </c>
      <c r="C230" s="582" t="s">
        <v>729</v>
      </c>
      <c r="D230" s="622">
        <f>SUMIF('CDB 062021'!$A:$A,B230,'CDB 062021'!$C:$C)</f>
        <v>32287007</v>
      </c>
      <c r="E230" s="622">
        <f>+SUMIF('AF 032021'!F:F,Consolidado!B230,'AF 032021'!C:C)</f>
        <v>0</v>
      </c>
      <c r="F230" s="622">
        <v>0</v>
      </c>
      <c r="G230" s="622">
        <v>0</v>
      </c>
      <c r="H230" s="607">
        <f t="shared" si="5"/>
        <v>32287007</v>
      </c>
      <c r="I230" s="579">
        <f>VLOOKUP(B230,Clasificaciones!$C:$E,1,)</f>
        <v>2140406</v>
      </c>
    </row>
    <row r="231" spans="2:9" ht="16.149999999999999" customHeight="1">
      <c r="B231" s="724">
        <v>2140407</v>
      </c>
      <c r="C231" s="582" t="s">
        <v>239</v>
      </c>
      <c r="D231" s="622">
        <f>SUMIF('CDB 062021'!$A:$A,B231,'CDB 062021'!$C:$C)</f>
        <v>128833960</v>
      </c>
      <c r="E231" s="622">
        <f>+SUMIF('AF 032021'!F:F,Consolidado!B231,'AF 032021'!C:C)</f>
        <v>0</v>
      </c>
      <c r="F231" s="622">
        <v>0</v>
      </c>
      <c r="G231" s="622">
        <v>0</v>
      </c>
      <c r="H231" s="607">
        <f t="shared" si="5"/>
        <v>128833960</v>
      </c>
      <c r="I231" s="579">
        <f>VLOOKUP(B231,Clasificaciones!$C:$E,1,)</f>
        <v>2140407</v>
      </c>
    </row>
    <row r="232" spans="2:9" ht="16.149999999999999" customHeight="1">
      <c r="B232" s="724">
        <v>2140408</v>
      </c>
      <c r="C232" s="582" t="s">
        <v>240</v>
      </c>
      <c r="D232" s="622">
        <f>SUMIF('CDB 062021'!$A:$A,B232,'CDB 062021'!$C:$C)</f>
        <v>10779465</v>
      </c>
      <c r="E232" s="622">
        <f>+SUMIF('AF 032021'!F:F,Consolidado!B232,'AF 032021'!C:C)</f>
        <v>0</v>
      </c>
      <c r="F232" s="622">
        <v>0</v>
      </c>
      <c r="G232" s="622">
        <v>0</v>
      </c>
      <c r="H232" s="607">
        <f t="shared" si="5"/>
        <v>10779465</v>
      </c>
      <c r="I232" s="579">
        <f>VLOOKUP(B232,Clasificaciones!$C:$E,1,)</f>
        <v>2140408</v>
      </c>
    </row>
    <row r="233" spans="2:9" ht="16.149999999999999" customHeight="1">
      <c r="B233" s="724">
        <v>2140410</v>
      </c>
      <c r="C233" s="582" t="s">
        <v>242</v>
      </c>
      <c r="D233" s="622">
        <f>SUMIF('CDB 062021'!$A:$A,B233,'CDB 062021'!$C:$C)</f>
        <v>90000000</v>
      </c>
      <c r="E233" s="622">
        <f>+SUMIF('AF 032021'!F:F,Consolidado!B233,'AF 032021'!C:C)</f>
        <v>0</v>
      </c>
      <c r="F233" s="622">
        <v>0</v>
      </c>
      <c r="G233" s="622">
        <v>0</v>
      </c>
      <c r="H233" s="607">
        <f t="shared" si="5"/>
        <v>90000000</v>
      </c>
      <c r="I233" s="579">
        <f>VLOOKUP(B233,Clasificaciones!$C:$E,1,)</f>
        <v>2140410</v>
      </c>
    </row>
    <row r="234" spans="2:9" ht="16.149999999999999" customHeight="1">
      <c r="B234" s="724">
        <v>2140413</v>
      </c>
      <c r="C234" s="582" t="s">
        <v>427</v>
      </c>
      <c r="D234" s="622">
        <f>SUMIF('CDB 062021'!$A:$A,B234,'CDB 062021'!$C:$C)</f>
        <v>9114606</v>
      </c>
      <c r="E234" s="622">
        <f>+SUMIF('AF 032021'!F:F,Consolidado!B234,'AF 032021'!C:C)</f>
        <v>0</v>
      </c>
      <c r="F234" s="622">
        <v>0</v>
      </c>
      <c r="G234" s="622">
        <v>0</v>
      </c>
      <c r="H234" s="607">
        <f t="shared" si="5"/>
        <v>9114606</v>
      </c>
      <c r="I234" s="579">
        <f>VLOOKUP(B234,Clasificaciones!$C:$E,1,)</f>
        <v>2140413</v>
      </c>
    </row>
    <row r="235" spans="2:9" ht="16.149999999999999" customHeight="1">
      <c r="B235" s="724">
        <v>2140414</v>
      </c>
      <c r="C235" s="582" t="s">
        <v>457</v>
      </c>
      <c r="D235" s="622">
        <f>SUMIF('CDB 062021'!$A:$A,B235,'CDB 062021'!$C:$C)</f>
        <v>1770465</v>
      </c>
      <c r="E235" s="622">
        <f>+SUMIF('AF 032021'!F:F,Consolidado!B235,'AF 032021'!C:C)</f>
        <v>0</v>
      </c>
      <c r="F235" s="622">
        <v>0</v>
      </c>
      <c r="G235" s="622">
        <v>0</v>
      </c>
      <c r="H235" s="607">
        <f t="shared" si="5"/>
        <v>1770465</v>
      </c>
      <c r="I235" s="579">
        <f>VLOOKUP(B235,Clasificaciones!$C:$E,1,)</f>
        <v>2140414</v>
      </c>
    </row>
    <row r="236" spans="2:9" ht="16.149999999999999" customHeight="1">
      <c r="B236" s="724">
        <v>2140416</v>
      </c>
      <c r="C236" s="582" t="s">
        <v>1333</v>
      </c>
      <c r="D236" s="622">
        <f>SUMIF('CDB 062021'!$A:$A,B236,'CDB 062021'!$C:$C)</f>
        <v>170000000</v>
      </c>
      <c r="E236" s="622">
        <f>+SUMIF('AF 032021'!F:F,Consolidado!B236,'AF 032021'!C:C)</f>
        <v>0</v>
      </c>
      <c r="F236" s="622">
        <v>0</v>
      </c>
      <c r="G236" s="622">
        <v>0</v>
      </c>
      <c r="H236" s="607">
        <f t="shared" si="5"/>
        <v>170000000</v>
      </c>
      <c r="I236" s="727">
        <f>VLOOKUP(B236,Clasificaciones!$C:$E,1,)</f>
        <v>2140416</v>
      </c>
    </row>
    <row r="237" spans="2:9" ht="16.149999999999999" customHeight="1">
      <c r="B237" s="724">
        <v>2140411</v>
      </c>
      <c r="C237" s="582" t="s">
        <v>243</v>
      </c>
      <c r="D237" s="622">
        <f>SUMIF('CDB 062021'!$A:$A,B237,'CDB 062021'!$C:$C)</f>
        <v>0</v>
      </c>
      <c r="E237" s="622">
        <f>+SUMIF('AF 032021'!F:F,Consolidado!B237,'AF 032021'!C:C)</f>
        <v>0</v>
      </c>
      <c r="F237" s="622">
        <v>0</v>
      </c>
      <c r="G237" s="622">
        <v>0</v>
      </c>
      <c r="H237" s="607">
        <f t="shared" si="5"/>
        <v>0</v>
      </c>
      <c r="I237" s="579">
        <f>VLOOKUP(B237,Clasificaciones!$C:$E,1,)</f>
        <v>2140411</v>
      </c>
    </row>
    <row r="238" spans="2:9" ht="16.149999999999999" customHeight="1">
      <c r="B238" s="724">
        <v>2140412</v>
      </c>
      <c r="C238" s="582" t="s">
        <v>241</v>
      </c>
      <c r="D238" s="622">
        <f>SUMIF('CDB 062021'!$A:$A,B238,'CDB 062021'!$C:$C)</f>
        <v>383163206</v>
      </c>
      <c r="E238" s="622">
        <f>+SUMIF('AF 032021'!F:F,Consolidado!B238,'AF 032021'!C:C)</f>
        <v>0</v>
      </c>
      <c r="F238" s="622">
        <v>0</v>
      </c>
      <c r="G238" s="622">
        <v>0</v>
      </c>
      <c r="H238" s="607">
        <f t="shared" si="5"/>
        <v>383163206</v>
      </c>
      <c r="I238" s="579">
        <f>VLOOKUP(B238,Clasificaciones!$C:$E,1,)</f>
        <v>2140412</v>
      </c>
    </row>
    <row r="239" spans="2:9" s="579" customFormat="1" ht="16.149999999999999" customHeight="1">
      <c r="B239" s="726">
        <v>3</v>
      </c>
      <c r="C239" s="725" t="s">
        <v>22</v>
      </c>
      <c r="D239" s="621">
        <f>+D240+D250+D247</f>
        <v>19314233472</v>
      </c>
      <c r="E239" s="621">
        <f>+E240+E250+E247</f>
        <v>4447870715</v>
      </c>
      <c r="F239" s="622">
        <v>0</v>
      </c>
      <c r="G239" s="622">
        <v>0</v>
      </c>
      <c r="H239" s="621">
        <f>+H240+H250+H247</f>
        <v>19315504292.105301</v>
      </c>
      <c r="I239" s="579">
        <f>VLOOKUP(B239,Clasificaciones!$C:$E,1,)</f>
        <v>3</v>
      </c>
    </row>
    <row r="240" spans="2:9" s="579" customFormat="1" ht="16.149999999999999" customHeight="1">
      <c r="B240" s="726">
        <v>310</v>
      </c>
      <c r="C240" s="725" t="s">
        <v>122</v>
      </c>
      <c r="D240" s="621">
        <f>+D241+D244</f>
        <v>17710000000</v>
      </c>
      <c r="E240" s="621">
        <f>+E241+E244</f>
        <v>3598000000</v>
      </c>
      <c r="F240" s="622">
        <v>0</v>
      </c>
      <c r="G240" s="622">
        <v>0</v>
      </c>
      <c r="H240" s="621">
        <f>+H241+H244</f>
        <v>17710027914</v>
      </c>
      <c r="I240" s="579">
        <f>VLOOKUP(B240,Clasificaciones!$C:$E,1,)</f>
        <v>310</v>
      </c>
    </row>
    <row r="241" spans="1:11" s="579" customFormat="1" ht="16.149999999999999" customHeight="1">
      <c r="B241" s="726">
        <v>310101</v>
      </c>
      <c r="C241" s="725" t="s">
        <v>397</v>
      </c>
      <c r="D241" s="621">
        <f>SUM(D242:D243)</f>
        <v>15000000000</v>
      </c>
      <c r="E241" s="621">
        <f>+SUM(E242:E243)</f>
        <v>3500000000</v>
      </c>
      <c r="F241" s="622"/>
      <c r="G241" s="622">
        <v>0</v>
      </c>
      <c r="H241" s="621">
        <f>+SUM(H242:H243)</f>
        <v>15000000000</v>
      </c>
      <c r="I241" s="579">
        <f>VLOOKUP(B241,Clasificaciones!$C:$E,1,)</f>
        <v>310101</v>
      </c>
    </row>
    <row r="242" spans="1:11" ht="16.149999999999999" customHeight="1">
      <c r="B242" s="724">
        <v>31010101</v>
      </c>
      <c r="C242" s="582" t="s">
        <v>428</v>
      </c>
      <c r="D242" s="622">
        <f>SUMIF('CDB 062021'!$A:$A,B242,'CDB 062021'!$C:$C)</f>
        <v>30000000000</v>
      </c>
      <c r="E242" s="622">
        <f>+SUMIF('AF 032021'!F:F,Consolidado!B242,'AF 032021'!C:C)</f>
        <v>5000000000</v>
      </c>
      <c r="F242" s="622">
        <v>5000000000</v>
      </c>
      <c r="G242" s="622">
        <v>0</v>
      </c>
      <c r="H242" s="607">
        <f>+D242+E242-F242+G242</f>
        <v>30000000000</v>
      </c>
      <c r="I242" s="579">
        <f>VLOOKUP(B242,Clasificaciones!$C:$E,1,)</f>
        <v>31010101</v>
      </c>
    </row>
    <row r="243" spans="1:11" ht="16.149999999999999" customHeight="1">
      <c r="B243" s="724">
        <v>31010102</v>
      </c>
      <c r="C243" s="582" t="s">
        <v>430</v>
      </c>
      <c r="D243" s="622">
        <f>SUMIF('CDB 062021'!$A:$A,B243,'CDB 062021'!$C:$C)</f>
        <v>-15000000000</v>
      </c>
      <c r="E243" s="622">
        <f>+SUMIF('AF 032021'!F:F,Consolidado!B243,'AF 032021'!C:C)</f>
        <v>-1500000000</v>
      </c>
      <c r="F243" s="622">
        <v>-1500000000</v>
      </c>
      <c r="G243" s="622">
        <v>0</v>
      </c>
      <c r="H243" s="607">
        <f>+D243+E243-F243+G243</f>
        <v>-15000000000</v>
      </c>
      <c r="I243" s="579">
        <f>VLOOKUP(B243,Clasificaciones!$C:$E,1,)</f>
        <v>31010102</v>
      </c>
    </row>
    <row r="244" spans="1:11" s="579" customFormat="1" ht="16.149999999999999" customHeight="1">
      <c r="B244" s="726">
        <v>310102</v>
      </c>
      <c r="C244" s="725" t="s">
        <v>197</v>
      </c>
      <c r="D244" s="621">
        <f>+SUM(D245:D246)</f>
        <v>2710000000</v>
      </c>
      <c r="E244" s="621">
        <f>+SUM(E245:E246)</f>
        <v>98000000</v>
      </c>
      <c r="F244" s="622">
        <v>0</v>
      </c>
      <c r="G244" s="622">
        <v>0</v>
      </c>
      <c r="H244" s="621">
        <f>+SUM(H245:H246)</f>
        <v>2710027914</v>
      </c>
      <c r="I244" s="579">
        <f>VLOOKUP(B244,Clasificaciones!$C:$E,1,)</f>
        <v>310102</v>
      </c>
    </row>
    <row r="245" spans="1:11" ht="16.149999999999999" customHeight="1">
      <c r="B245" s="724">
        <v>31010201</v>
      </c>
      <c r="C245" s="582" t="s">
        <v>350</v>
      </c>
      <c r="D245" s="622">
        <f>SUMIF('CDB 062021'!$A:$A,B245,'CDB 062021'!$C:$C)</f>
        <v>2560000000</v>
      </c>
      <c r="E245" s="622">
        <f>+SUMIF('AF 032021'!F:F,Consolidado!B245,'AF 032021'!C:C)</f>
        <v>98000000</v>
      </c>
      <c r="F245" s="622">
        <v>97972086</v>
      </c>
      <c r="G245" s="622">
        <v>0</v>
      </c>
      <c r="H245" s="607">
        <f>+D245+E245-F245+G245</f>
        <v>2560027914</v>
      </c>
      <c r="I245" s="579">
        <f>VLOOKUP(B245,Clasificaciones!$C:$E,1,)</f>
        <v>31010201</v>
      </c>
    </row>
    <row r="246" spans="1:11" s="579" customFormat="1" ht="16.149999999999999" customHeight="1">
      <c r="B246" s="724">
        <v>31010202</v>
      </c>
      <c r="C246" s="582" t="s">
        <v>431</v>
      </c>
      <c r="D246" s="622">
        <f>SUMIF('CDB 062021'!$A:$A,B246,'CDB 062021'!$C:$C)</f>
        <v>150000000</v>
      </c>
      <c r="E246" s="622">
        <f>+SUMIF('AF 032021'!F:F,Consolidado!B246,'AF 032021'!C:C)</f>
        <v>0</v>
      </c>
      <c r="F246" s="622"/>
      <c r="G246" s="622">
        <v>0</v>
      </c>
      <c r="H246" s="607">
        <f>+D246+E246-F246+G246</f>
        <v>150000000</v>
      </c>
      <c r="I246" s="579">
        <f>VLOOKUP(B246,Clasificaciones!$C:$E,1,)</f>
        <v>31010202</v>
      </c>
    </row>
    <row r="247" spans="1:11" s="579" customFormat="1" ht="16.149999999999999" customHeight="1">
      <c r="B247" s="726">
        <v>315</v>
      </c>
      <c r="C247" s="725" t="s">
        <v>12</v>
      </c>
      <c r="D247" s="621">
        <f>+SUM(D248:D249)</f>
        <v>135909126</v>
      </c>
      <c r="E247" s="621">
        <f>+SUM(E248:E249)</f>
        <v>6020351</v>
      </c>
      <c r="F247" s="622"/>
      <c r="G247" s="622">
        <v>0</v>
      </c>
      <c r="H247" s="621">
        <f>+SUM(H248:H249)</f>
        <v>135910932.10530001</v>
      </c>
      <c r="I247" s="579">
        <f>VLOOKUP(B247,Clasificaciones!$C:$E,1,)</f>
        <v>315</v>
      </c>
    </row>
    <row r="248" spans="1:11" ht="16.149999999999999" customHeight="1">
      <c r="B248" s="724">
        <v>31501</v>
      </c>
      <c r="C248" s="582" t="s">
        <v>124</v>
      </c>
      <c r="D248" s="622">
        <f>SUMIF('CDB 062021'!$A:$A,B248,'CDB 062021'!$C:$C)</f>
        <v>135603954</v>
      </c>
      <c r="E248" s="622">
        <f>+SUMIF('AF 032021'!F:F,Consolidado!B248,'AF 032021'!C:C)</f>
        <v>5201018</v>
      </c>
      <c r="F248" s="622">
        <v>5199457.6946</v>
      </c>
      <c r="G248" s="622">
        <v>0</v>
      </c>
      <c r="H248" s="607">
        <f>+D248+E248-F248+G248</f>
        <v>135605514.30540001</v>
      </c>
      <c r="I248" s="579">
        <f>VLOOKUP(B248,Clasificaciones!$C:$E,1,)</f>
        <v>31501</v>
      </c>
    </row>
    <row r="249" spans="1:11" ht="16.149999999999999" customHeight="1">
      <c r="B249" s="724">
        <v>31503</v>
      </c>
      <c r="C249" s="582" t="s">
        <v>351</v>
      </c>
      <c r="D249" s="622">
        <f>SUMIF('CDB 062021'!$A:$A,B249,'CDB 062021'!$C:$C)</f>
        <v>305172</v>
      </c>
      <c r="E249" s="622">
        <f>+SUMIF('AF 032021'!F:F,Consolidado!B249,'AF 032021'!C:C)</f>
        <v>819333</v>
      </c>
      <c r="F249" s="622">
        <v>819087.20010000002</v>
      </c>
      <c r="G249" s="622">
        <v>0</v>
      </c>
      <c r="H249" s="607">
        <f>+D249+E249-F249+G249</f>
        <v>305417.79989999998</v>
      </c>
      <c r="I249" s="579">
        <f>VLOOKUP(B249,Clasificaciones!$C:$E,1,)</f>
        <v>31503</v>
      </c>
    </row>
    <row r="250" spans="1:11" s="579" customFormat="1" ht="16.149999999999999" customHeight="1">
      <c r="B250" s="726">
        <v>316</v>
      </c>
      <c r="C250" s="725" t="s">
        <v>105</v>
      </c>
      <c r="D250" s="621">
        <f>+SUM(D251:D253)</f>
        <v>1468324346</v>
      </c>
      <c r="E250" s="621">
        <f>+SUM(E251:E253)</f>
        <v>843850364</v>
      </c>
      <c r="F250" s="622">
        <v>0</v>
      </c>
      <c r="G250" s="622">
        <v>0</v>
      </c>
      <c r="H250" s="621">
        <f>+SUM(H251:H253)</f>
        <v>1469565446</v>
      </c>
      <c r="I250" s="579">
        <f>VLOOKUP(B250,Clasificaciones!$C:$E,1,)</f>
        <v>316</v>
      </c>
      <c r="K250" s="728"/>
    </row>
    <row r="251" spans="1:11" ht="16.149999999999999" customHeight="1">
      <c r="B251" s="724">
        <v>31601</v>
      </c>
      <c r="C251" s="582" t="s">
        <v>126</v>
      </c>
      <c r="D251" s="622">
        <f>SUMIF('CDB 062021'!$A:$A,B251,'CDB 062021'!$C:$C)</f>
        <v>0</v>
      </c>
      <c r="E251" s="622">
        <f>+SUMIF('AF 032021'!F:F,Consolidado!B251,'AF 032021'!C:C)</f>
        <v>0</v>
      </c>
      <c r="F251" s="622">
        <v>0</v>
      </c>
      <c r="G251" s="622">
        <v>0</v>
      </c>
      <c r="H251" s="607">
        <f>+D251+E251-F251+G251</f>
        <v>0</v>
      </c>
      <c r="I251" s="579">
        <f>VLOOKUP(B251,Clasificaciones!$C:$E,1,)</f>
        <v>31601</v>
      </c>
    </row>
    <row r="252" spans="1:11" ht="16.149999999999999" customHeight="1">
      <c r="B252" s="724">
        <v>31602</v>
      </c>
      <c r="C252" s="582" t="s">
        <v>127</v>
      </c>
      <c r="D252" s="622">
        <f>SUMIF('CDB 062021'!$A:$A,B252,'CDB 062021'!$C:$C)</f>
        <v>1468324346</v>
      </c>
      <c r="E252" s="622">
        <f>+SUMIF('AF 032021'!F:F,Consolidado!B252,'AF 032021'!C:C)</f>
        <v>843850364</v>
      </c>
      <c r="F252" s="622">
        <v>0</v>
      </c>
      <c r="G252" s="622">
        <v>0</v>
      </c>
      <c r="H252" s="607">
        <f>+H449</f>
        <v>1468565446</v>
      </c>
      <c r="I252" s="579">
        <f>VLOOKUP(B252,Clasificaciones!$C:$E,1,)</f>
        <v>31602</v>
      </c>
    </row>
    <row r="253" spans="1:11" ht="16.149999999999999" customHeight="1">
      <c r="B253" s="724">
        <v>31603</v>
      </c>
      <c r="C253" s="582" t="s">
        <v>1256</v>
      </c>
      <c r="D253" s="622">
        <v>0</v>
      </c>
      <c r="E253" s="622">
        <f>+SUMIF('AF 032021'!F:F,Consolidado!B253,'AF 032021'!C:C)</f>
        <v>0</v>
      </c>
      <c r="F253" s="622">
        <v>0</v>
      </c>
      <c r="G253" s="622">
        <v>1000000</v>
      </c>
      <c r="H253" s="607">
        <f>+D253+E253-F253+G253</f>
        <v>1000000</v>
      </c>
      <c r="I253" s="579">
        <f>VLOOKUP(B253,Clasificaciones!$C:$E,1,)</f>
        <v>31603</v>
      </c>
    </row>
    <row r="254" spans="1:11" s="729" customFormat="1" ht="16.149999999999999" customHeight="1">
      <c r="A254" s="608"/>
      <c r="B254" s="609"/>
      <c r="C254" s="610" t="s">
        <v>1254</v>
      </c>
      <c r="D254" s="623">
        <f>+D6-D172-D239</f>
        <v>0</v>
      </c>
      <c r="E254" s="623">
        <f>+E6-E172-E239</f>
        <v>0</v>
      </c>
      <c r="F254" s="624"/>
      <c r="G254" s="624"/>
      <c r="H254" s="623">
        <f>+H6-H172-H239</f>
        <v>-0.1053009033203125</v>
      </c>
      <c r="I254" s="579"/>
    </row>
    <row r="255" spans="1:11" s="729" customFormat="1" ht="16.149999999999999" customHeight="1">
      <c r="B255" s="731"/>
      <c r="C255" s="730"/>
      <c r="D255" s="717"/>
      <c r="E255" s="717"/>
      <c r="F255" s="718"/>
      <c r="G255" s="718"/>
      <c r="H255" s="717"/>
      <c r="I255" s="579"/>
    </row>
    <row r="256" spans="1:11" s="579" customFormat="1" ht="16.149999999999999" customHeight="1">
      <c r="B256" s="726">
        <v>4</v>
      </c>
      <c r="C256" s="725" t="s">
        <v>128</v>
      </c>
      <c r="D256" s="621">
        <f>+D257+D272+D276+D313+D324+D329</f>
        <v>16181819590</v>
      </c>
      <c r="E256" s="621">
        <f>+E257+E272+E276+E313+E324+E329</f>
        <v>1495696042</v>
      </c>
      <c r="F256" s="622">
        <v>0</v>
      </c>
      <c r="G256" s="622">
        <v>0</v>
      </c>
      <c r="H256" s="621">
        <f>+H257+H272+H276+H313+H324+H329</f>
        <v>16833906368</v>
      </c>
      <c r="I256" s="579">
        <f>VLOOKUP(B256,Clasificaciones!$C:$E,1,)</f>
        <v>4</v>
      </c>
      <c r="J256" s="728"/>
    </row>
    <row r="257" spans="2:9" s="579" customFormat="1" ht="16.149999999999999" customHeight="1">
      <c r="B257" s="726">
        <v>401</v>
      </c>
      <c r="C257" s="725" t="s">
        <v>730</v>
      </c>
      <c r="D257" s="621">
        <f>+D258+D264+D268</f>
        <v>743363221</v>
      </c>
      <c r="E257" s="621">
        <f>+E258+E264+E268</f>
        <v>1387827640</v>
      </c>
      <c r="F257" s="622">
        <v>0</v>
      </c>
      <c r="G257" s="622">
        <v>0</v>
      </c>
      <c r="H257" s="621">
        <f>+H258+H264+H268</f>
        <v>2131190861</v>
      </c>
      <c r="I257" s="579">
        <f>VLOOKUP(B257,Clasificaciones!$C:$E,1,)</f>
        <v>401</v>
      </c>
    </row>
    <row r="258" spans="2:9" s="579" customFormat="1" ht="16.149999999999999" customHeight="1">
      <c r="B258" s="726">
        <v>40101</v>
      </c>
      <c r="C258" s="725" t="s">
        <v>90</v>
      </c>
      <c r="D258" s="621">
        <f>+D259+D261</f>
        <v>343363221</v>
      </c>
      <c r="E258" s="621">
        <f>+E259+E261</f>
        <v>0</v>
      </c>
      <c r="F258" s="622">
        <v>0</v>
      </c>
      <c r="G258" s="622">
        <v>0</v>
      </c>
      <c r="H258" s="621">
        <f>+H259+H261</f>
        <v>343363221</v>
      </c>
      <c r="I258" s="579">
        <f>VLOOKUP(B258,Clasificaciones!$C:$E,1,)</f>
        <v>40101</v>
      </c>
    </row>
    <row r="259" spans="2:9" s="579" customFormat="1" ht="16.149999999999999" customHeight="1">
      <c r="B259" s="726">
        <v>4010101</v>
      </c>
      <c r="C259" s="725" t="s">
        <v>731</v>
      </c>
      <c r="D259" s="621">
        <f>+D260</f>
        <v>23918795</v>
      </c>
      <c r="E259" s="621">
        <f>+E260</f>
        <v>0</v>
      </c>
      <c r="F259" s="622">
        <v>0</v>
      </c>
      <c r="G259" s="622">
        <v>0</v>
      </c>
      <c r="H259" s="621">
        <f>+H260</f>
        <v>23918795</v>
      </c>
      <c r="I259" s="579">
        <f>VLOOKUP(B259,Clasificaciones!$C:$E,1,)</f>
        <v>4010101</v>
      </c>
    </row>
    <row r="260" spans="2:9" ht="16.149999999999999" customHeight="1">
      <c r="B260" s="724">
        <v>401010101</v>
      </c>
      <c r="C260" s="582" t="s">
        <v>732</v>
      </c>
      <c r="D260" s="622">
        <f>SUMIF('CDB 062021'!$A:$A,B260,'CDB 062021'!$C:$C)</f>
        <v>23918795</v>
      </c>
      <c r="E260" s="622">
        <v>0</v>
      </c>
      <c r="F260" s="622">
        <v>0</v>
      </c>
      <c r="G260" s="622">
        <v>0</v>
      </c>
      <c r="H260" s="607">
        <f>+D260+E260+F260-G260</f>
        <v>23918795</v>
      </c>
      <c r="I260" s="579">
        <f>VLOOKUP(B260,Clasificaciones!$C:$E,1,)</f>
        <v>401010101</v>
      </c>
    </row>
    <row r="261" spans="2:9" s="579" customFormat="1" ht="16.149999999999999" customHeight="1">
      <c r="B261" s="726">
        <v>4010102</v>
      </c>
      <c r="C261" s="725" t="s">
        <v>733</v>
      </c>
      <c r="D261" s="621">
        <f>+SUM(D262:D263)</f>
        <v>319444426</v>
      </c>
      <c r="E261" s="621">
        <f>+SUM(E262:E263)</f>
        <v>0</v>
      </c>
      <c r="F261" s="622">
        <v>0</v>
      </c>
      <c r="G261" s="622">
        <v>0</v>
      </c>
      <c r="H261" s="621">
        <f>+SUM(H262:H263)</f>
        <v>319444426</v>
      </c>
      <c r="I261" s="579">
        <f>VLOOKUP(B261,Clasificaciones!$C:$E,1,)</f>
        <v>4010102</v>
      </c>
    </row>
    <row r="262" spans="2:9" ht="16.149999999999999" customHeight="1">
      <c r="B262" s="724">
        <v>401010201</v>
      </c>
      <c r="C262" s="582" t="s">
        <v>734</v>
      </c>
      <c r="D262" s="622">
        <f>SUMIF('CDB 062021'!$A:$A,B262,'CDB 062021'!$C:$C)</f>
        <v>237632194</v>
      </c>
      <c r="E262" s="622">
        <f>+SUMIF('AF 032021'!F:F,Consolidado!B262,'AF 032021'!C:C)</f>
        <v>0</v>
      </c>
      <c r="F262" s="622">
        <v>0</v>
      </c>
      <c r="G262" s="622">
        <v>0</v>
      </c>
      <c r="H262" s="607">
        <f>+D262+E262+F262-G262</f>
        <v>237632194</v>
      </c>
      <c r="I262" s="579">
        <f>VLOOKUP(B262,Clasificaciones!$C:$E,1,)</f>
        <v>401010201</v>
      </c>
    </row>
    <row r="263" spans="2:9" ht="16.149999999999999" customHeight="1">
      <c r="B263" s="724">
        <v>401010202</v>
      </c>
      <c r="C263" s="582" t="s">
        <v>735</v>
      </c>
      <c r="D263" s="622">
        <f>SUMIF('CDB 062021'!$A:$A,B263,'CDB 062021'!$C:$C)</f>
        <v>81812232</v>
      </c>
      <c r="E263" s="622">
        <f>+SUMIF('AF 032021'!F:F,Consolidado!B263,'AF 032021'!C:C)</f>
        <v>0</v>
      </c>
      <c r="F263" s="622">
        <v>0</v>
      </c>
      <c r="G263" s="622">
        <v>0</v>
      </c>
      <c r="H263" s="607">
        <f>+D263+E263+F263-G263</f>
        <v>81812232</v>
      </c>
      <c r="I263" s="579">
        <f>VLOOKUP(B263,Clasificaciones!$C:$E,1,)</f>
        <v>401010202</v>
      </c>
    </row>
    <row r="264" spans="2:9" s="579" customFormat="1" ht="16.149999999999999" customHeight="1">
      <c r="B264" s="726">
        <v>40102</v>
      </c>
      <c r="C264" s="725" t="s">
        <v>736</v>
      </c>
      <c r="D264" s="621">
        <f>+D265</f>
        <v>0</v>
      </c>
      <c r="E264" s="621">
        <f>+E265</f>
        <v>0</v>
      </c>
      <c r="F264" s="622">
        <v>0</v>
      </c>
      <c r="G264" s="622">
        <v>0</v>
      </c>
      <c r="H264" s="621">
        <f>+H265</f>
        <v>0</v>
      </c>
      <c r="I264" s="579">
        <f>VLOOKUP(B264,Clasificaciones!$C:$E,1,)</f>
        <v>40102</v>
      </c>
    </row>
    <row r="265" spans="2:9" s="579" customFormat="1" ht="16.149999999999999" customHeight="1">
      <c r="B265" s="726">
        <v>4010202</v>
      </c>
      <c r="C265" s="725" t="s">
        <v>733</v>
      </c>
      <c r="D265" s="621">
        <f>+SUM(D266:D267)</f>
        <v>0</v>
      </c>
      <c r="E265" s="621">
        <f>+SUM(E266:E267)</f>
        <v>0</v>
      </c>
      <c r="F265" s="622">
        <v>0</v>
      </c>
      <c r="G265" s="622">
        <v>0</v>
      </c>
      <c r="H265" s="621">
        <f>+SUM(H266:H267)</f>
        <v>0</v>
      </c>
      <c r="I265" s="579">
        <f>VLOOKUP(B265,Clasificaciones!$C:$E,1,)</f>
        <v>4010202</v>
      </c>
    </row>
    <row r="266" spans="2:9" ht="16.149999999999999" customHeight="1">
      <c r="B266" s="724">
        <v>401020201</v>
      </c>
      <c r="C266" s="582" t="s">
        <v>734</v>
      </c>
      <c r="D266" s="622">
        <f>SUMIF('CDB 062021'!$A:$A,B266,'CDB 062021'!$C:$C)</f>
        <v>0</v>
      </c>
      <c r="E266" s="622">
        <f>+SUMIF('AF 032021'!F:F,Consolidado!B266,'AF 032021'!C:C)</f>
        <v>0</v>
      </c>
      <c r="F266" s="622">
        <v>0</v>
      </c>
      <c r="G266" s="622">
        <v>0</v>
      </c>
      <c r="H266" s="607">
        <f>+D266+E266+F266-G266</f>
        <v>0</v>
      </c>
      <c r="I266" s="579">
        <f>VLOOKUP(B266,Clasificaciones!$C:$E,1,)</f>
        <v>401020201</v>
      </c>
    </row>
    <row r="267" spans="2:9" ht="16.149999999999999" customHeight="1">
      <c r="B267" s="724">
        <v>401020202</v>
      </c>
      <c r="C267" s="582" t="s">
        <v>735</v>
      </c>
      <c r="D267" s="622">
        <f>SUMIF('CDB 062021'!$A:$A,B267,'CDB 062021'!$C:$C)</f>
        <v>0</v>
      </c>
      <c r="E267" s="622">
        <f>+SUMIF('AF 032021'!F:F,Consolidado!B267,'AF 032021'!C:C)</f>
        <v>0</v>
      </c>
      <c r="F267" s="622">
        <v>0</v>
      </c>
      <c r="G267" s="622">
        <v>0</v>
      </c>
      <c r="H267" s="607">
        <f>+D267+E267+F267-G267</f>
        <v>0</v>
      </c>
      <c r="I267" s="579">
        <f>VLOOKUP(B267,Clasificaciones!$C:$E,1,)</f>
        <v>401020202</v>
      </c>
    </row>
    <row r="268" spans="2:9" s="579" customFormat="1" ht="16.149999999999999" customHeight="1">
      <c r="B268" s="726">
        <v>40103</v>
      </c>
      <c r="C268" s="725" t="s">
        <v>737</v>
      </c>
      <c r="D268" s="621">
        <f>+SUM(D269:D271)</f>
        <v>400000000</v>
      </c>
      <c r="E268" s="621">
        <f>+SUM(E269:E271)</f>
        <v>1387827640</v>
      </c>
      <c r="F268" s="622">
        <v>0</v>
      </c>
      <c r="G268" s="622">
        <v>0</v>
      </c>
      <c r="H268" s="621">
        <f>+SUM(H269:H271)</f>
        <v>1787827640</v>
      </c>
      <c r="I268" s="579">
        <f>VLOOKUP(B268,Clasificaciones!$C:$E,1,)</f>
        <v>40103</v>
      </c>
    </row>
    <row r="269" spans="2:9" ht="16.149999999999999" customHeight="1">
      <c r="B269" s="724">
        <v>4010301</v>
      </c>
      <c r="C269" s="582" t="s">
        <v>738</v>
      </c>
      <c r="D269" s="622">
        <f>SUMIF('CDB 062021'!$A:$A,B269,'CDB 062021'!$C:$C)</f>
        <v>400000000</v>
      </c>
      <c r="E269" s="622">
        <f>+SUMIF('AF 032021'!F:F,Consolidado!B269,'AF 032021'!C:C)</f>
        <v>0</v>
      </c>
      <c r="F269" s="622">
        <v>0</v>
      </c>
      <c r="G269" s="622">
        <v>0</v>
      </c>
      <c r="H269" s="607">
        <f>+D269+E269+F269-G269</f>
        <v>400000000</v>
      </c>
      <c r="I269" s="579">
        <f>VLOOKUP(B269,Clasificaciones!$C:$E,1,)</f>
        <v>4010301</v>
      </c>
    </row>
    <row r="270" spans="2:9" ht="16.149999999999999" customHeight="1">
      <c r="B270" s="582">
        <v>4010101010</v>
      </c>
      <c r="C270" s="582" t="s">
        <v>1209</v>
      </c>
      <c r="D270" s="622">
        <f>SUMIF('CDB 062021'!$A:$A,B270,'CDB 062021'!$C:$C)</f>
        <v>0</v>
      </c>
      <c r="E270" s="622">
        <f>+SUMIF('AF 032021'!F:F,Consolidado!B270,'AF 032021'!C:C)</f>
        <v>885398880</v>
      </c>
      <c r="F270" s="622">
        <v>0</v>
      </c>
      <c r="G270" s="622">
        <v>0</v>
      </c>
      <c r="H270" s="607">
        <f>+D270+E270+F270-G270</f>
        <v>885398880</v>
      </c>
      <c r="I270" s="579">
        <f>VLOOKUP(B270,Clasificaciones!$C:$E,1,)</f>
        <v>4010101010</v>
      </c>
    </row>
    <row r="271" spans="2:9" ht="16.149999999999999" customHeight="1">
      <c r="B271" s="582">
        <v>4010101020</v>
      </c>
      <c r="C271" s="582" t="s">
        <v>1208</v>
      </c>
      <c r="D271" s="622">
        <f>SUMIF('CDB 062021'!$A:$A,B271,'CDB 062021'!$C:$C)</f>
        <v>0</v>
      </c>
      <c r="E271" s="622">
        <f>+SUMIF('AF 032021'!F:F,Consolidado!B271,'AF 032021'!C:C)</f>
        <v>502428760</v>
      </c>
      <c r="F271" s="622">
        <v>0</v>
      </c>
      <c r="G271" s="622">
        <v>0</v>
      </c>
      <c r="H271" s="607">
        <f>+D271+E271+F271-G271</f>
        <v>502428760</v>
      </c>
      <c r="I271" s="579">
        <f>VLOOKUP(B271,Clasificaciones!$C:$E,1,)</f>
        <v>4010101020</v>
      </c>
    </row>
    <row r="272" spans="2:9" s="579" customFormat="1" ht="16.149999999999999" customHeight="1">
      <c r="B272" s="726">
        <v>402</v>
      </c>
      <c r="C272" s="725" t="s">
        <v>739</v>
      </c>
      <c r="D272" s="621">
        <f>+D274+D273</f>
        <v>221279718</v>
      </c>
      <c r="E272" s="621">
        <f>+SUM(E274)</f>
        <v>0</v>
      </c>
      <c r="F272" s="622">
        <v>0</v>
      </c>
      <c r="G272" s="622">
        <v>0</v>
      </c>
      <c r="H272" s="621">
        <f>+SUM(H274)+H273</f>
        <v>221279718</v>
      </c>
      <c r="I272" s="579">
        <f>VLOOKUP(B272,Clasificaciones!$C:$E,1,)</f>
        <v>402</v>
      </c>
    </row>
    <row r="273" spans="2:9" ht="16.149999999999999" customHeight="1">
      <c r="B273" s="724">
        <v>40202</v>
      </c>
      <c r="C273" s="582" t="s">
        <v>1033</v>
      </c>
      <c r="D273" s="622">
        <f>SUMIF('CDB 062021'!$A:$A,B273,'CDB 062021'!$C:$C)</f>
        <v>181818</v>
      </c>
      <c r="E273" s="622">
        <f>+SUM(E274)</f>
        <v>0</v>
      </c>
      <c r="F273" s="622">
        <v>0</v>
      </c>
      <c r="G273" s="622">
        <v>0</v>
      </c>
      <c r="H273" s="622">
        <f>+D273</f>
        <v>181818</v>
      </c>
      <c r="I273" s="579">
        <f>VLOOKUP(B273,Clasificaciones!$C:$E,1,)</f>
        <v>40202</v>
      </c>
    </row>
    <row r="274" spans="2:9" s="579" customFormat="1" ht="16.149999999999999" customHeight="1">
      <c r="B274" s="726">
        <v>40203</v>
      </c>
      <c r="C274" s="725" t="s">
        <v>740</v>
      </c>
      <c r="D274" s="621">
        <f>+SUM(D275)</f>
        <v>221097900</v>
      </c>
      <c r="E274" s="621">
        <f>+SUM(E275)</f>
        <v>0</v>
      </c>
      <c r="F274" s="622">
        <v>0</v>
      </c>
      <c r="G274" s="622">
        <v>0</v>
      </c>
      <c r="H274" s="621">
        <f>+SUM(H275)</f>
        <v>221097900</v>
      </c>
      <c r="I274" s="579">
        <f>VLOOKUP(B274,Clasificaciones!$C:$E,1,)</f>
        <v>40203</v>
      </c>
    </row>
    <row r="275" spans="2:9" ht="16.149999999999999" customHeight="1">
      <c r="B275" s="724">
        <v>4020302</v>
      </c>
      <c r="C275" s="582" t="s">
        <v>741</v>
      </c>
      <c r="D275" s="622">
        <f>SUMIF('CDB 062021'!$A:$A,B275,'CDB 062021'!$C:$C)</f>
        <v>221097900</v>
      </c>
      <c r="E275" s="622">
        <f>+SUMIF('AF 032021'!F:F,Consolidado!B275,'AF 032021'!C:C)</f>
        <v>0</v>
      </c>
      <c r="F275" s="622">
        <v>0</v>
      </c>
      <c r="G275" s="622">
        <v>0</v>
      </c>
      <c r="H275" s="607">
        <f>+D275+E275+F275-G275</f>
        <v>221097900</v>
      </c>
      <c r="I275" s="579">
        <f>VLOOKUP(B275,Clasificaciones!$C:$E,1,)</f>
        <v>4020302</v>
      </c>
    </row>
    <row r="276" spans="2:9" s="579" customFormat="1" ht="16.149999999999999" customHeight="1">
      <c r="B276" s="726">
        <v>403</v>
      </c>
      <c r="C276" s="725" t="s">
        <v>742</v>
      </c>
      <c r="D276" s="621">
        <f>+D277+D294</f>
        <v>11817658499</v>
      </c>
      <c r="E276" s="621">
        <f>+E277+E294</f>
        <v>85381699</v>
      </c>
      <c r="F276" s="622">
        <v>0</v>
      </c>
      <c r="G276" s="622">
        <v>0</v>
      </c>
      <c r="H276" s="621">
        <f>+H277+H294</f>
        <v>11903040198</v>
      </c>
      <c r="I276" s="579">
        <f>VLOOKUP(B276,Clasificaciones!$C:$E,1,)</f>
        <v>403</v>
      </c>
    </row>
    <row r="277" spans="2:9" s="579" customFormat="1" ht="16.149999999999999" customHeight="1">
      <c r="B277" s="726">
        <v>40301</v>
      </c>
      <c r="C277" s="725" t="s">
        <v>743</v>
      </c>
      <c r="D277" s="621">
        <f>+D278+D292</f>
        <v>567759022</v>
      </c>
      <c r="E277" s="621">
        <f>+E278+E292</f>
        <v>85381699</v>
      </c>
      <c r="F277" s="622">
        <v>0</v>
      </c>
      <c r="G277" s="622">
        <v>0</v>
      </c>
      <c r="H277" s="621">
        <f>+H278+H292</f>
        <v>653140721</v>
      </c>
      <c r="I277" s="579">
        <f>VLOOKUP(B277,Clasificaciones!$C:$E,1,)</f>
        <v>40301</v>
      </c>
    </row>
    <row r="278" spans="2:9" s="579" customFormat="1" ht="16.149999999999999" customHeight="1">
      <c r="B278" s="726">
        <v>4030101</v>
      </c>
      <c r="C278" s="725" t="s">
        <v>743</v>
      </c>
      <c r="D278" s="621">
        <f>+SUM(D279:D291)</f>
        <v>567563406</v>
      </c>
      <c r="E278" s="621">
        <f>+SUM(E279:E291)</f>
        <v>85381699</v>
      </c>
      <c r="F278" s="622">
        <v>0</v>
      </c>
      <c r="G278" s="622">
        <v>0</v>
      </c>
      <c r="H278" s="621">
        <f>+SUM(H279:H291)</f>
        <v>652945105</v>
      </c>
      <c r="I278" s="579">
        <f>VLOOKUP(B278,Clasificaciones!$C:$E,1,)</f>
        <v>4030101</v>
      </c>
    </row>
    <row r="279" spans="2:9" ht="16.149999999999999" customHeight="1">
      <c r="B279" s="724">
        <v>403010101</v>
      </c>
      <c r="C279" s="582" t="s">
        <v>744</v>
      </c>
      <c r="D279" s="622">
        <f>SUMIF('CDB 062021'!$A:$A,B279,'CDB 062021'!$C:$C)</f>
        <v>54114527</v>
      </c>
      <c r="E279" s="622">
        <f>+SUMIF('AF 032021'!F:F,Consolidado!B279,'AF 032021'!C:C)</f>
        <v>0</v>
      </c>
      <c r="F279" s="622">
        <v>0</v>
      </c>
      <c r="G279" s="622">
        <v>0</v>
      </c>
      <c r="H279" s="607">
        <f t="shared" ref="H279:H291" si="6">+D279+E279+F279-G279</f>
        <v>54114527</v>
      </c>
      <c r="I279" s="579">
        <f>VLOOKUP(B279,Clasificaciones!$C:$E,1,)</f>
        <v>403010101</v>
      </c>
    </row>
    <row r="280" spans="2:9" ht="16.149999999999999" customHeight="1">
      <c r="B280" s="724">
        <v>403010103</v>
      </c>
      <c r="C280" s="582" t="s">
        <v>745</v>
      </c>
      <c r="D280" s="622">
        <f>SUMIF('CDB 062021'!$A:$A,B280,'CDB 062021'!$C:$C)</f>
        <v>15441425</v>
      </c>
      <c r="E280" s="622">
        <f>+SUMIF('AF 032021'!F:F,Consolidado!B280,'AF 032021'!C:C)</f>
        <v>0</v>
      </c>
      <c r="F280" s="622">
        <v>0</v>
      </c>
      <c r="G280" s="622">
        <v>0</v>
      </c>
      <c r="H280" s="607">
        <f t="shared" si="6"/>
        <v>15441425</v>
      </c>
      <c r="I280" s="579">
        <f>VLOOKUP(B280,Clasificaciones!$C:$E,1,)</f>
        <v>403010103</v>
      </c>
    </row>
    <row r="281" spans="2:9" ht="16.149999999999999" customHeight="1">
      <c r="B281" s="724">
        <v>403010104</v>
      </c>
      <c r="C281" s="582" t="s">
        <v>746</v>
      </c>
      <c r="D281" s="622">
        <f>SUMIF('CDB 062021'!$A:$A,B281,'CDB 062021'!$C:$C)</f>
        <v>4986420</v>
      </c>
      <c r="E281" s="622">
        <f>+SUMIF('AF 032021'!F:F,Consolidado!B281,'AF 032021'!C:C)</f>
        <v>0</v>
      </c>
      <c r="F281" s="622">
        <v>0</v>
      </c>
      <c r="G281" s="622">
        <v>0</v>
      </c>
      <c r="H281" s="607">
        <f t="shared" si="6"/>
        <v>4986420</v>
      </c>
      <c r="I281" s="579">
        <f>VLOOKUP(B281,Clasificaciones!$C:$E,1,)</f>
        <v>403010104</v>
      </c>
    </row>
    <row r="282" spans="2:9" ht="16.149999999999999" customHeight="1">
      <c r="B282" s="724">
        <v>403010105</v>
      </c>
      <c r="C282" s="582" t="s">
        <v>747</v>
      </c>
      <c r="D282" s="622">
        <f>SUMIF('CDB 062021'!$A:$A,B282,'CDB 062021'!$C:$C)</f>
        <v>173718071</v>
      </c>
      <c r="E282" s="622">
        <f>+SUMIF('AF 032021'!F:F,Consolidado!B282,'AF 032021'!C:C)</f>
        <v>78106986</v>
      </c>
      <c r="F282" s="622">
        <v>0</v>
      </c>
      <c r="G282" s="622">
        <v>0</v>
      </c>
      <c r="H282" s="607">
        <f t="shared" si="6"/>
        <v>251825057</v>
      </c>
      <c r="I282" s="579">
        <f>VLOOKUP(B282,Clasificaciones!$C:$E,1,)</f>
        <v>403010105</v>
      </c>
    </row>
    <row r="283" spans="2:9" ht="16.149999999999999" customHeight="1">
      <c r="B283" s="724">
        <v>403010106</v>
      </c>
      <c r="C283" s="582" t="s">
        <v>631</v>
      </c>
      <c r="D283" s="622">
        <f>SUMIF('CDB 062021'!$A:$A,B283,'CDB 062021'!$C:$C)</f>
        <v>110247504</v>
      </c>
      <c r="E283" s="622">
        <f>+SUMIF('AF 032021'!F:F,Consolidado!B283,'AF 032021'!C:C)</f>
        <v>0</v>
      </c>
      <c r="F283" s="622">
        <v>0</v>
      </c>
      <c r="G283" s="622">
        <v>0</v>
      </c>
      <c r="H283" s="607">
        <f t="shared" si="6"/>
        <v>110247504</v>
      </c>
      <c r="I283" s="579">
        <f>VLOOKUP(B283,Clasificaciones!$C:$E,1,)</f>
        <v>403010106</v>
      </c>
    </row>
    <row r="284" spans="2:9" ht="16.149999999999999" customHeight="1">
      <c r="B284" s="724">
        <v>403010107</v>
      </c>
      <c r="C284" s="582" t="s">
        <v>748</v>
      </c>
      <c r="D284" s="622">
        <f>SUMIF('CDB 062021'!$A:$A,B284,'CDB 062021'!$C:$C)</f>
        <v>125799895</v>
      </c>
      <c r="E284" s="622">
        <f>+SUMIF('AF 032021'!F:F,Consolidado!B284,'AF 032021'!C:C)</f>
        <v>7274713</v>
      </c>
      <c r="F284" s="622">
        <v>0</v>
      </c>
      <c r="G284" s="622">
        <v>0</v>
      </c>
      <c r="H284" s="607">
        <f t="shared" si="6"/>
        <v>133074608</v>
      </c>
      <c r="I284" s="579">
        <f>VLOOKUP(B284,Clasificaciones!$C:$E,1,)</f>
        <v>403010107</v>
      </c>
    </row>
    <row r="285" spans="2:9" ht="16.149999999999999" customHeight="1">
      <c r="B285" s="724">
        <v>403010108</v>
      </c>
      <c r="C285" s="582" t="s">
        <v>749</v>
      </c>
      <c r="D285" s="622">
        <f>SUMIF('CDB 062021'!$A:$A,B285,'CDB 062021'!$C:$C)</f>
        <v>21895</v>
      </c>
      <c r="E285" s="622">
        <f>+SUMIF('AF 032021'!F:F,Consolidado!B285,'AF 032021'!C:C)</f>
        <v>0</v>
      </c>
      <c r="F285" s="622">
        <v>0</v>
      </c>
      <c r="G285" s="622">
        <v>0</v>
      </c>
      <c r="H285" s="607">
        <f t="shared" si="6"/>
        <v>21895</v>
      </c>
      <c r="I285" s="579">
        <f>VLOOKUP(B285,Clasificaciones!$C:$E,1,)</f>
        <v>403010108</v>
      </c>
    </row>
    <row r="286" spans="2:9" ht="16.149999999999999" customHeight="1">
      <c r="B286" s="724">
        <v>403010109</v>
      </c>
      <c r="C286" s="582" t="s">
        <v>750</v>
      </c>
      <c r="D286" s="622">
        <f>SUMIF('CDB 062021'!$A:$A,B286,'CDB 062021'!$C:$C)</f>
        <v>848877</v>
      </c>
      <c r="E286" s="622">
        <f>+SUMIF('AF 032021'!F:F,Consolidado!B286,'AF 032021'!C:C)</f>
        <v>0</v>
      </c>
      <c r="F286" s="622">
        <v>0</v>
      </c>
      <c r="G286" s="622">
        <v>0</v>
      </c>
      <c r="H286" s="607">
        <f t="shared" si="6"/>
        <v>848877</v>
      </c>
      <c r="I286" s="579">
        <f>VLOOKUP(B286,Clasificaciones!$C:$E,1,)</f>
        <v>403010109</v>
      </c>
    </row>
    <row r="287" spans="2:9" ht="16.149999999999999" customHeight="1">
      <c r="B287" s="724">
        <v>403010114</v>
      </c>
      <c r="C287" s="582" t="s">
        <v>751</v>
      </c>
      <c r="D287" s="622">
        <f>SUMIF('CDB 062021'!$A:$A,B287,'CDB 062021'!$C:$C)</f>
        <v>413577</v>
      </c>
      <c r="E287" s="622">
        <f>+SUMIF('AF 032021'!F:F,Consolidado!B287,'AF 032021'!C:C)</f>
        <v>0</v>
      </c>
      <c r="F287" s="622">
        <v>0</v>
      </c>
      <c r="G287" s="622">
        <v>0</v>
      </c>
      <c r="H287" s="607">
        <f t="shared" si="6"/>
        <v>413577</v>
      </c>
      <c r="I287" s="579">
        <f>VLOOKUP(B287,Clasificaciones!$C:$E,1,)</f>
        <v>403010114</v>
      </c>
    </row>
    <row r="288" spans="2:9" ht="16.149999999999999" customHeight="1">
      <c r="B288" s="724">
        <v>403010116</v>
      </c>
      <c r="C288" s="582" t="s">
        <v>752</v>
      </c>
      <c r="D288" s="622">
        <f>SUMIF('CDB 062021'!$A:$A,B288,'CDB 062021'!$C:$C)</f>
        <v>22700048</v>
      </c>
      <c r="E288" s="622">
        <f>+SUMIF('AF 032021'!F:F,Consolidado!B288,'AF 032021'!C:C)</f>
        <v>0</v>
      </c>
      <c r="F288" s="622">
        <v>0</v>
      </c>
      <c r="G288" s="622">
        <v>0</v>
      </c>
      <c r="H288" s="607">
        <f t="shared" si="6"/>
        <v>22700048</v>
      </c>
      <c r="I288" s="579">
        <f>VLOOKUP(B288,Clasificaciones!$C:$E,1,)</f>
        <v>403010116</v>
      </c>
    </row>
    <row r="289" spans="2:9" ht="16.149999999999999" customHeight="1">
      <c r="B289" s="724">
        <v>403010117</v>
      </c>
      <c r="C289" s="582" t="s">
        <v>753</v>
      </c>
      <c r="D289" s="622">
        <f>SUMIF('CDB 062021'!$A:$A,B289,'CDB 062021'!$C:$C)</f>
        <v>42493848</v>
      </c>
      <c r="E289" s="622">
        <f>+SUMIF('AF 032021'!F:F,Consolidado!B289,'AF 032021'!C:C)</f>
        <v>0</v>
      </c>
      <c r="F289" s="622">
        <v>0</v>
      </c>
      <c r="G289" s="622">
        <v>0</v>
      </c>
      <c r="H289" s="607">
        <f t="shared" si="6"/>
        <v>42493848</v>
      </c>
      <c r="I289" s="579">
        <f>VLOOKUP(B289,Clasificaciones!$C:$E,1,)</f>
        <v>403010117</v>
      </c>
    </row>
    <row r="290" spans="2:9" ht="16.149999999999999" customHeight="1">
      <c r="B290" s="724">
        <v>403010118</v>
      </c>
      <c r="C290" s="582" t="s">
        <v>754</v>
      </c>
      <c r="D290" s="622">
        <f>SUMIF('CDB 062021'!$A:$A,B290,'CDB 062021'!$C:$C)</f>
        <v>13614357</v>
      </c>
      <c r="E290" s="622">
        <f>+SUMIF('AF 032021'!F:F,Consolidado!B290,'AF 032021'!C:C)</f>
        <v>0</v>
      </c>
      <c r="F290" s="622">
        <v>0</v>
      </c>
      <c r="G290" s="622">
        <v>0</v>
      </c>
      <c r="H290" s="607">
        <f t="shared" si="6"/>
        <v>13614357</v>
      </c>
      <c r="I290" s="579">
        <f>VLOOKUP(B290,Clasificaciones!$C:$E,1,)</f>
        <v>403010118</v>
      </c>
    </row>
    <row r="291" spans="2:9" ht="16.149999999999999" customHeight="1">
      <c r="B291" s="724">
        <v>403010129</v>
      </c>
      <c r="C291" s="582" t="s">
        <v>755</v>
      </c>
      <c r="D291" s="622">
        <f>SUMIF('CDB 062021'!$A:$A,B291,'CDB 062021'!$C:$C)</f>
        <v>3162962</v>
      </c>
      <c r="E291" s="622">
        <f>+SUMIF('AF 032021'!F:F,Consolidado!B291,'AF 032021'!C:C)</f>
        <v>0</v>
      </c>
      <c r="F291" s="622">
        <v>0</v>
      </c>
      <c r="G291" s="622">
        <v>0</v>
      </c>
      <c r="H291" s="607">
        <f t="shared" si="6"/>
        <v>3162962</v>
      </c>
      <c r="I291" s="579">
        <f>VLOOKUP(B291,Clasificaciones!$C:$E,1,)</f>
        <v>403010129</v>
      </c>
    </row>
    <row r="292" spans="2:9" s="579" customFormat="1" ht="16.149999999999999" customHeight="1">
      <c r="B292" s="726">
        <v>4030102</v>
      </c>
      <c r="C292" s="725" t="s">
        <v>756</v>
      </c>
      <c r="D292" s="621">
        <f>+SUM(D293)</f>
        <v>195616</v>
      </c>
      <c r="E292" s="621">
        <f>+SUM(E293)</f>
        <v>0</v>
      </c>
      <c r="F292" s="622">
        <v>0</v>
      </c>
      <c r="G292" s="622">
        <v>0</v>
      </c>
      <c r="H292" s="621">
        <f>+SUM(H293)</f>
        <v>195616</v>
      </c>
      <c r="I292" s="579">
        <f>VLOOKUP(B292,Clasificaciones!$C:$E,1,)</f>
        <v>4030102</v>
      </c>
    </row>
    <row r="293" spans="2:9" ht="16.149999999999999" customHeight="1">
      <c r="B293" s="724">
        <v>403010201</v>
      </c>
      <c r="C293" s="582" t="s">
        <v>756</v>
      </c>
      <c r="D293" s="622">
        <f>SUMIF('CDB 062021'!$A:$A,B293,'CDB 062021'!$C:$C)</f>
        <v>195616</v>
      </c>
      <c r="E293" s="622">
        <f>+SUMIF('AF 032021'!F:F,Consolidado!B293,'AF 032021'!C:C)</f>
        <v>0</v>
      </c>
      <c r="F293" s="622">
        <v>0</v>
      </c>
      <c r="G293" s="622">
        <v>0</v>
      </c>
      <c r="H293" s="607">
        <f>+D293+E293+F293-G293</f>
        <v>195616</v>
      </c>
      <c r="I293" s="579">
        <f>VLOOKUP(B293,Clasificaciones!$C:$E,1,)</f>
        <v>403010201</v>
      </c>
    </row>
    <row r="294" spans="2:9" s="579" customFormat="1" ht="16.149999999999999" customHeight="1">
      <c r="B294" s="726">
        <v>40302</v>
      </c>
      <c r="C294" s="725" t="s">
        <v>757</v>
      </c>
      <c r="D294" s="621">
        <f>+SUM(D295)</f>
        <v>11249899477</v>
      </c>
      <c r="E294" s="621">
        <f>+SUM(E295)</f>
        <v>0</v>
      </c>
      <c r="F294" s="622">
        <v>0</v>
      </c>
      <c r="G294" s="622">
        <v>0</v>
      </c>
      <c r="H294" s="621">
        <f>+SUM(H295)</f>
        <v>11249899477</v>
      </c>
      <c r="I294" s="579">
        <f>VLOOKUP(B294,Clasificaciones!$C:$E,1,)</f>
        <v>40302</v>
      </c>
    </row>
    <row r="295" spans="2:9" s="579" customFormat="1" ht="16.149999999999999" customHeight="1">
      <c r="B295" s="726">
        <v>4030201</v>
      </c>
      <c r="C295" s="725" t="s">
        <v>758</v>
      </c>
      <c r="D295" s="621">
        <f>+SUM(D296:D312)</f>
        <v>11249899477</v>
      </c>
      <c r="E295" s="621">
        <f>+SUM(E296:E312)</f>
        <v>0</v>
      </c>
      <c r="F295" s="622">
        <v>0</v>
      </c>
      <c r="G295" s="622">
        <v>0</v>
      </c>
      <c r="H295" s="621">
        <f>+SUM(H296:H312)</f>
        <v>11249899477</v>
      </c>
      <c r="I295" s="579">
        <f>VLOOKUP(B295,Clasificaciones!$C:$E,1,)</f>
        <v>4030201</v>
      </c>
    </row>
    <row r="296" spans="2:9" ht="16.149999999999999" customHeight="1">
      <c r="B296" s="724">
        <v>403020101</v>
      </c>
      <c r="C296" s="582" t="s">
        <v>744</v>
      </c>
      <c r="D296" s="622">
        <f>SUMIF('CDB 062021'!$A:$A,B296,'CDB 062021'!$C:$C)</f>
        <v>287339506</v>
      </c>
      <c r="E296" s="622">
        <f>+SUMIF('AF 032021'!F:F,Consolidado!B296,'AF 032021'!C:C)</f>
        <v>0</v>
      </c>
      <c r="F296" s="622">
        <v>0</v>
      </c>
      <c r="G296" s="622">
        <v>0</v>
      </c>
      <c r="H296" s="607">
        <f t="shared" ref="H296:H312" si="7">+D296+E296+F296-G296</f>
        <v>287339506</v>
      </c>
      <c r="I296" s="579">
        <f>VLOOKUP(B296,Clasificaciones!$C:$E,1,)</f>
        <v>403020101</v>
      </c>
    </row>
    <row r="297" spans="2:9" ht="16.149999999999999" customHeight="1">
      <c r="B297" s="724">
        <v>403020102</v>
      </c>
      <c r="C297" s="582" t="s">
        <v>759</v>
      </c>
      <c r="D297" s="622">
        <f>SUMIF('CDB 062021'!$A:$A,B297,'CDB 062021'!$C:$C)</f>
        <v>27754157</v>
      </c>
      <c r="E297" s="622">
        <f>+SUMIF('AF 032021'!F:F,Consolidado!B297,'AF 032021'!C:C)</f>
        <v>0</v>
      </c>
      <c r="F297" s="622">
        <v>0</v>
      </c>
      <c r="G297" s="622">
        <v>0</v>
      </c>
      <c r="H297" s="607">
        <f t="shared" si="7"/>
        <v>27754157</v>
      </c>
      <c r="I297" s="579">
        <f>VLOOKUP(B297,Clasificaciones!$C:$E,1,)</f>
        <v>403020102</v>
      </c>
    </row>
    <row r="298" spans="2:9" ht="16.149999999999999" customHeight="1">
      <c r="B298" s="724">
        <v>403020103</v>
      </c>
      <c r="C298" s="582" t="s">
        <v>745</v>
      </c>
      <c r="D298" s="622">
        <f>SUMIF('CDB 062021'!$A:$A,B298,'CDB 062021'!$C:$C)</f>
        <v>4652592</v>
      </c>
      <c r="E298" s="622">
        <f>+SUMIF('AF 032021'!F:F,Consolidado!B298,'AF 032021'!C:C)</f>
        <v>0</v>
      </c>
      <c r="F298" s="622">
        <v>0</v>
      </c>
      <c r="G298" s="622">
        <v>0</v>
      </c>
      <c r="H298" s="607">
        <f t="shared" si="7"/>
        <v>4652592</v>
      </c>
      <c r="I298" s="579">
        <f>VLOOKUP(B298,Clasificaciones!$C:$E,1,)</f>
        <v>403020103</v>
      </c>
    </row>
    <row r="299" spans="2:9" ht="16.149999999999999" customHeight="1">
      <c r="B299" s="724">
        <v>403020104</v>
      </c>
      <c r="C299" s="582" t="s">
        <v>760</v>
      </c>
      <c r="D299" s="622">
        <f>SUMIF('CDB 062021'!$A:$A,B299,'CDB 062021'!$C:$C)</f>
        <v>954305223</v>
      </c>
      <c r="E299" s="622">
        <f>+SUMIF('AF 032021'!F:F,Consolidado!B299,'AF 032021'!C:C)</f>
        <v>0</v>
      </c>
      <c r="F299" s="622">
        <v>0</v>
      </c>
      <c r="G299" s="622">
        <v>0</v>
      </c>
      <c r="H299" s="607">
        <f t="shared" si="7"/>
        <v>954305223</v>
      </c>
      <c r="I299" s="579">
        <f>VLOOKUP(B299,Clasificaciones!$C:$E,1,)</f>
        <v>403020104</v>
      </c>
    </row>
    <row r="300" spans="2:9" ht="16.149999999999999" customHeight="1">
      <c r="B300" s="724">
        <v>403020105</v>
      </c>
      <c r="C300" s="582" t="s">
        <v>747</v>
      </c>
      <c r="D300" s="622">
        <f>SUMIF('CDB 062021'!$A:$A,B300,'CDB 062021'!$C:$C)</f>
        <v>653146861</v>
      </c>
      <c r="E300" s="622">
        <f>+SUMIF('AF 032021'!F:F,Consolidado!B300,'AF 032021'!C:C)</f>
        <v>0</v>
      </c>
      <c r="F300" s="622">
        <v>0</v>
      </c>
      <c r="G300" s="622">
        <v>0</v>
      </c>
      <c r="H300" s="607">
        <f t="shared" si="7"/>
        <v>653146861</v>
      </c>
      <c r="I300" s="579">
        <f>VLOOKUP(B300,Clasificaciones!$C:$E,1,)</f>
        <v>403020105</v>
      </c>
    </row>
    <row r="301" spans="2:9" ht="16.149999999999999" customHeight="1">
      <c r="B301" s="724">
        <v>403020106</v>
      </c>
      <c r="C301" s="582" t="s">
        <v>631</v>
      </c>
      <c r="D301" s="622">
        <f>SUMIF('CDB 062021'!$A:$A,B301,'CDB 062021'!$C:$C)</f>
        <v>1475844627</v>
      </c>
      <c r="E301" s="622">
        <f>+SUMIF('AF 032021'!F:F,Consolidado!B301,'AF 032021'!C:C)</f>
        <v>0</v>
      </c>
      <c r="F301" s="622">
        <v>0</v>
      </c>
      <c r="G301" s="622">
        <v>0</v>
      </c>
      <c r="H301" s="607">
        <f t="shared" si="7"/>
        <v>1475844627</v>
      </c>
      <c r="I301" s="579">
        <f>VLOOKUP(B301,Clasificaciones!$C:$E,1,)</f>
        <v>403020106</v>
      </c>
    </row>
    <row r="302" spans="2:9" ht="16.149999999999999" customHeight="1">
      <c r="B302" s="724">
        <v>403020107</v>
      </c>
      <c r="C302" s="582" t="s">
        <v>748</v>
      </c>
      <c r="D302" s="622">
        <f>SUMIF('CDB 062021'!$A:$A,B302,'CDB 062021'!$C:$C)</f>
        <v>771423311</v>
      </c>
      <c r="E302" s="622">
        <f>+SUMIF('AF 032021'!F:F,Consolidado!B302,'AF 032021'!C:C)</f>
        <v>0</v>
      </c>
      <c r="F302" s="622">
        <v>0</v>
      </c>
      <c r="G302" s="622">
        <v>0</v>
      </c>
      <c r="H302" s="607">
        <f t="shared" si="7"/>
        <v>771423311</v>
      </c>
      <c r="I302" s="579">
        <f>VLOOKUP(B302,Clasificaciones!$C:$E,1,)</f>
        <v>403020107</v>
      </c>
    </row>
    <row r="303" spans="2:9" ht="16.149999999999999" customHeight="1">
      <c r="B303" s="724">
        <v>403020108</v>
      </c>
      <c r="C303" s="582" t="s">
        <v>749</v>
      </c>
      <c r="D303" s="622">
        <f>SUMIF('CDB 062021'!$A:$A,B303,'CDB 062021'!$C:$C)</f>
        <v>629923</v>
      </c>
      <c r="E303" s="622">
        <f>+SUMIF('AF 032021'!F:F,Consolidado!B303,'AF 032021'!C:C)</f>
        <v>0</v>
      </c>
      <c r="F303" s="622">
        <v>0</v>
      </c>
      <c r="G303" s="622">
        <v>0</v>
      </c>
      <c r="H303" s="607">
        <f t="shared" si="7"/>
        <v>629923</v>
      </c>
      <c r="I303" s="579">
        <f>VLOOKUP(B303,Clasificaciones!$C:$E,1,)</f>
        <v>403020108</v>
      </c>
    </row>
    <row r="304" spans="2:9" ht="16.149999999999999" customHeight="1">
      <c r="B304" s="724">
        <v>403020109</v>
      </c>
      <c r="C304" s="582" t="s">
        <v>750</v>
      </c>
      <c r="D304" s="622">
        <f>SUMIF('CDB 062021'!$A:$A,B304,'CDB 062021'!$C:$C)</f>
        <v>4845379</v>
      </c>
      <c r="E304" s="622">
        <f>+SUMIF('AF 032021'!F:F,Consolidado!B304,'AF 032021'!C:C)</f>
        <v>0</v>
      </c>
      <c r="F304" s="622">
        <v>0</v>
      </c>
      <c r="G304" s="622">
        <v>0</v>
      </c>
      <c r="H304" s="607">
        <f t="shared" si="7"/>
        <v>4845379</v>
      </c>
      <c r="I304" s="579">
        <f>VLOOKUP(B304,Clasificaciones!$C:$E,1,)</f>
        <v>403020109</v>
      </c>
    </row>
    <row r="305" spans="2:9" ht="16.149999999999999" customHeight="1">
      <c r="B305" s="724">
        <v>403020113</v>
      </c>
      <c r="C305" s="582" t="s">
        <v>761</v>
      </c>
      <c r="D305" s="622">
        <f>SUMIF('CDB 062021'!$A:$A,B305,'CDB 062021'!$C:$C)</f>
        <v>1138</v>
      </c>
      <c r="E305" s="622">
        <f>+SUMIF('AF 032021'!F:F,Consolidado!B305,'AF 032021'!C:C)</f>
        <v>0</v>
      </c>
      <c r="F305" s="622">
        <v>0</v>
      </c>
      <c r="G305" s="622">
        <v>0</v>
      </c>
      <c r="H305" s="607">
        <f t="shared" si="7"/>
        <v>1138</v>
      </c>
      <c r="I305" s="579">
        <f>VLOOKUP(B305,Clasificaciones!$C:$E,1,)</f>
        <v>403020113</v>
      </c>
    </row>
    <row r="306" spans="2:9" ht="16.149999999999999" customHeight="1">
      <c r="B306" s="724">
        <v>403020117</v>
      </c>
      <c r="C306" s="582" t="s">
        <v>753</v>
      </c>
      <c r="D306" s="622">
        <f>SUMIF('CDB 062021'!$A:$A,B306,'CDB 062021'!$C:$C)</f>
        <v>4419924311</v>
      </c>
      <c r="E306" s="622">
        <f>+SUMIF('AF 032021'!F:F,Consolidado!B306,'AF 032021'!C:C)</f>
        <v>0</v>
      </c>
      <c r="F306" s="622">
        <v>0</v>
      </c>
      <c r="G306" s="622">
        <v>0</v>
      </c>
      <c r="H306" s="607">
        <f t="shared" si="7"/>
        <v>4419924311</v>
      </c>
      <c r="I306" s="579">
        <f>VLOOKUP(B306,Clasificaciones!$C:$E,1,)</f>
        <v>403020117</v>
      </c>
    </row>
    <row r="307" spans="2:9" ht="16.149999999999999" customHeight="1">
      <c r="B307" s="724">
        <v>403020118</v>
      </c>
      <c r="C307" s="582" t="s">
        <v>754</v>
      </c>
      <c r="D307" s="622">
        <f>SUMIF('CDB 062021'!$A:$A,B307,'CDB 062021'!$C:$C)</f>
        <v>326940640</v>
      </c>
      <c r="E307" s="622">
        <f>+SUMIF('AF 032021'!F:F,Consolidado!B307,'AF 032021'!C:C)</f>
        <v>0</v>
      </c>
      <c r="F307" s="622">
        <v>0</v>
      </c>
      <c r="G307" s="622">
        <v>0</v>
      </c>
      <c r="H307" s="607">
        <f t="shared" si="7"/>
        <v>326940640</v>
      </c>
      <c r="I307" s="579">
        <f>VLOOKUP(B307,Clasificaciones!$C:$E,1,)</f>
        <v>403020118</v>
      </c>
    </row>
    <row r="308" spans="2:9" ht="16.149999999999999" customHeight="1">
      <c r="B308" s="724">
        <v>403020119</v>
      </c>
      <c r="C308" s="582" t="s">
        <v>1036</v>
      </c>
      <c r="D308" s="622">
        <f>SUMIF('CDB 062021'!$A:$A,B308,'CDB 062021'!$C:$C)</f>
        <v>1241615813</v>
      </c>
      <c r="E308" s="622">
        <f>+SUMIF('AF 032021'!F:F,Consolidado!B308,'AF 032021'!C:C)</f>
        <v>0</v>
      </c>
      <c r="F308" s="622">
        <v>0</v>
      </c>
      <c r="G308" s="622">
        <v>0</v>
      </c>
      <c r="H308" s="607">
        <f t="shared" si="7"/>
        <v>1241615813</v>
      </c>
      <c r="I308" s="579">
        <f>VLOOKUP(B308,Clasificaciones!$C:$E,1,)</f>
        <v>403020119</v>
      </c>
    </row>
    <row r="309" spans="2:9" ht="16.149999999999999" customHeight="1">
      <c r="B309" s="724">
        <v>403020121</v>
      </c>
      <c r="C309" s="582" t="s">
        <v>762</v>
      </c>
      <c r="D309" s="622">
        <f>SUMIF('CDB 062021'!$A:$A,B309,'CDB 062021'!$C:$C)</f>
        <v>226700074</v>
      </c>
      <c r="E309" s="622">
        <f>+SUMIF('AF 032021'!F:F,Consolidado!B309,'AF 032021'!C:C)</f>
        <v>0</v>
      </c>
      <c r="F309" s="622">
        <v>0</v>
      </c>
      <c r="G309" s="622">
        <v>0</v>
      </c>
      <c r="H309" s="607">
        <f t="shared" si="7"/>
        <v>226700074</v>
      </c>
      <c r="I309" s="579">
        <f>VLOOKUP(B309,Clasificaciones!$C:$E,1,)</f>
        <v>403020121</v>
      </c>
    </row>
    <row r="310" spans="2:9" ht="16.149999999999999" customHeight="1">
      <c r="B310" s="724">
        <v>403020129</v>
      </c>
      <c r="C310" s="582" t="s">
        <v>755</v>
      </c>
      <c r="D310" s="622">
        <f>SUMIF('CDB 062021'!$A:$A,B310,'CDB 062021'!$C:$C)</f>
        <v>200857319</v>
      </c>
      <c r="E310" s="622">
        <f>+SUMIF('AF 032021'!F:F,Consolidado!B310,'AF 032021'!C:C)</f>
        <v>0</v>
      </c>
      <c r="F310" s="622">
        <v>0</v>
      </c>
      <c r="G310" s="622">
        <v>0</v>
      </c>
      <c r="H310" s="607">
        <f t="shared" si="7"/>
        <v>200857319</v>
      </c>
      <c r="I310" s="579">
        <f>VLOOKUP(B310,Clasificaciones!$C:$E,1,)</f>
        <v>403020129</v>
      </c>
    </row>
    <row r="311" spans="2:9" ht="16.149999999999999" customHeight="1">
      <c r="B311" s="724">
        <v>403020131</v>
      </c>
      <c r="C311" s="582" t="s">
        <v>763</v>
      </c>
      <c r="D311" s="622">
        <f>SUMIF('CDB 062021'!$A:$A,B311,'CDB 062021'!$C:$C)</f>
        <v>43916900</v>
      </c>
      <c r="E311" s="622">
        <f>+SUMIF('AF 032021'!F:F,Consolidado!B311,'AF 032021'!C:C)</f>
        <v>0</v>
      </c>
      <c r="F311" s="622">
        <v>0</v>
      </c>
      <c r="G311" s="622">
        <v>0</v>
      </c>
      <c r="H311" s="607">
        <f t="shared" si="7"/>
        <v>43916900</v>
      </c>
      <c r="I311" s="579">
        <f>VLOOKUP(B311,Clasificaciones!$C:$E,1,)</f>
        <v>403020131</v>
      </c>
    </row>
    <row r="312" spans="2:9" ht="16.149999999999999" customHeight="1">
      <c r="B312" s="724">
        <v>403020133</v>
      </c>
      <c r="C312" s="582" t="s">
        <v>764</v>
      </c>
      <c r="D312" s="622">
        <f>SUMIF('CDB 062021'!$A:$A,B312,'CDB 062021'!$C:$C)</f>
        <v>610001703</v>
      </c>
      <c r="E312" s="622">
        <f>+SUMIF('AF 032021'!F:F,Consolidado!B312,'AF 032021'!C:C)</f>
        <v>0</v>
      </c>
      <c r="F312" s="622">
        <v>0</v>
      </c>
      <c r="G312" s="622">
        <v>0</v>
      </c>
      <c r="H312" s="607">
        <f t="shared" si="7"/>
        <v>610001703</v>
      </c>
      <c r="I312" s="579">
        <f>VLOOKUP(B312,Clasificaciones!$C:$E,1,)</f>
        <v>403020133</v>
      </c>
    </row>
    <row r="313" spans="2:9" s="579" customFormat="1" ht="16.149999999999999" customHeight="1">
      <c r="B313" s="726">
        <v>406</v>
      </c>
      <c r="C313" s="725" t="s">
        <v>765</v>
      </c>
      <c r="D313" s="621">
        <f>+D316+D319+D322+D314</f>
        <v>57114224</v>
      </c>
      <c r="E313" s="621">
        <f>+E316+E319+E322</f>
        <v>268</v>
      </c>
      <c r="F313" s="622">
        <v>0</v>
      </c>
      <c r="G313" s="622">
        <v>0</v>
      </c>
      <c r="H313" s="621">
        <f>+H316+H319+H322+H314</f>
        <v>57114492</v>
      </c>
      <c r="I313" s="579">
        <f>VLOOKUP(B313,Clasificaciones!$C:$E,1,)</f>
        <v>406</v>
      </c>
    </row>
    <row r="314" spans="2:9" s="579" customFormat="1" ht="16.149999999999999" customHeight="1">
      <c r="B314" s="726">
        <v>40601</v>
      </c>
      <c r="C314" s="725" t="s">
        <v>1051</v>
      </c>
      <c r="D314" s="621">
        <f>+D315</f>
        <v>3000000</v>
      </c>
      <c r="E314" s="621">
        <f>+SUMIF('AF 032021'!F:F,Consolidado!B314,'AF 032021'!C:C)</f>
        <v>0</v>
      </c>
      <c r="F314" s="621">
        <v>0</v>
      </c>
      <c r="G314" s="621">
        <v>0</v>
      </c>
      <c r="H314" s="583">
        <f>+D314+E314+F314-G314</f>
        <v>3000000</v>
      </c>
      <c r="I314" s="579">
        <f>VLOOKUP(B314,Clasificaciones!$C:$E,1,)</f>
        <v>40601</v>
      </c>
    </row>
    <row r="315" spans="2:9" ht="16.149999999999999" customHeight="1">
      <c r="B315" s="724">
        <v>4060101</v>
      </c>
      <c r="C315" s="582" t="s">
        <v>1052</v>
      </c>
      <c r="D315" s="622">
        <f>SUMIF('CDB 062021'!$A:$A,B315,'CDB 062021'!$C:$C)</f>
        <v>3000000</v>
      </c>
      <c r="E315" s="622">
        <f>+SUMIF('AF 032021'!F:F,Consolidado!B315,'AF 032021'!C:C)</f>
        <v>0</v>
      </c>
      <c r="F315" s="622">
        <v>0</v>
      </c>
      <c r="G315" s="622">
        <v>0</v>
      </c>
      <c r="H315" s="607">
        <f>+D315+E315+F315-G315</f>
        <v>3000000</v>
      </c>
      <c r="I315" s="579">
        <f>VLOOKUP(B315,Clasificaciones!$C:$E,1,)</f>
        <v>4060101</v>
      </c>
    </row>
    <row r="316" spans="2:9" s="579" customFormat="1" ht="16.149999999999999" customHeight="1">
      <c r="B316" s="726">
        <v>40604</v>
      </c>
      <c r="C316" s="725" t="s">
        <v>766</v>
      </c>
      <c r="D316" s="621">
        <f>+SUM(D317:D318)</f>
        <v>43191671</v>
      </c>
      <c r="E316" s="621">
        <f>+SUM(E317:E318)</f>
        <v>0</v>
      </c>
      <c r="F316" s="622">
        <v>0</v>
      </c>
      <c r="G316" s="622">
        <v>0</v>
      </c>
      <c r="H316" s="621">
        <f>+SUM(H317:H318)</f>
        <v>43191671</v>
      </c>
      <c r="I316" s="579">
        <f>VLOOKUP(B316,Clasificaciones!$C:$E,1,)</f>
        <v>40604</v>
      </c>
    </row>
    <row r="317" spans="2:9" ht="16.149999999999999" customHeight="1">
      <c r="B317" s="724">
        <v>4060401</v>
      </c>
      <c r="C317" s="582" t="s">
        <v>767</v>
      </c>
      <c r="D317" s="622">
        <f>SUMIF('CDB 062021'!$A:$A,B317,'CDB 062021'!$C:$C)</f>
        <v>38742703</v>
      </c>
      <c r="E317" s="622">
        <f>+SUMIF('AF 032021'!F:F,Consolidado!B317,'AF 032021'!C:C)</f>
        <v>0</v>
      </c>
      <c r="F317" s="622">
        <v>0</v>
      </c>
      <c r="G317" s="622">
        <v>0</v>
      </c>
      <c r="H317" s="607">
        <f>+D317+E317+F317-G317</f>
        <v>38742703</v>
      </c>
      <c r="I317" s="579">
        <f>VLOOKUP(B317,Clasificaciones!$C:$E,1,)</f>
        <v>4060401</v>
      </c>
    </row>
    <row r="318" spans="2:9" ht="16.149999999999999" customHeight="1">
      <c r="B318" s="724">
        <v>4060402</v>
      </c>
      <c r="C318" s="582" t="s">
        <v>768</v>
      </c>
      <c r="D318" s="622">
        <f>SUMIF('CDB 062021'!$A:$A,B318,'CDB 062021'!$C:$C)</f>
        <v>4448968</v>
      </c>
      <c r="E318" s="622">
        <f>+SUMIF('AF 032021'!F:F,Consolidado!B318,'AF 032021'!C:C)</f>
        <v>0</v>
      </c>
      <c r="F318" s="622">
        <v>0</v>
      </c>
      <c r="G318" s="622">
        <v>0</v>
      </c>
      <c r="H318" s="607">
        <f>+D318+E318+F318-G318</f>
        <v>4448968</v>
      </c>
      <c r="I318" s="579">
        <f>VLOOKUP(B318,Clasificaciones!$C:$E,1,)</f>
        <v>4060402</v>
      </c>
    </row>
    <row r="319" spans="2:9" s="579" customFormat="1" ht="16.149999999999999" customHeight="1">
      <c r="B319" s="726">
        <v>40605</v>
      </c>
      <c r="C319" s="725" t="s">
        <v>187</v>
      </c>
      <c r="D319" s="621">
        <f>+SUM(D320:D321)</f>
        <v>10687403</v>
      </c>
      <c r="E319" s="621">
        <f>+SUM(E320:E321)</f>
        <v>0</v>
      </c>
      <c r="F319" s="622">
        <v>0</v>
      </c>
      <c r="G319" s="622">
        <v>0</v>
      </c>
      <c r="H319" s="621">
        <f>+SUM(H320:H321)</f>
        <v>10687403</v>
      </c>
      <c r="I319" s="579">
        <f>VLOOKUP(B319,Clasificaciones!$C:$E,1,)</f>
        <v>40605</v>
      </c>
    </row>
    <row r="320" spans="2:9" ht="16.149999999999999" customHeight="1">
      <c r="B320" s="724">
        <v>4060501</v>
      </c>
      <c r="C320" s="582" t="s">
        <v>769</v>
      </c>
      <c r="D320" s="622">
        <f>SUMIF('CDB 062021'!$A:$A,B320,'CDB 062021'!$C:$C)</f>
        <v>9579732</v>
      </c>
      <c r="E320" s="622">
        <f>+SUMIF('AF 032021'!F:F,Consolidado!B320,'AF 032021'!C:C)</f>
        <v>0</v>
      </c>
      <c r="F320" s="622">
        <v>0</v>
      </c>
      <c r="G320" s="622">
        <v>0</v>
      </c>
      <c r="H320" s="607">
        <f>+D320+E320+F320-G320</f>
        <v>9579732</v>
      </c>
      <c r="I320" s="579">
        <f>VLOOKUP(B320,Clasificaciones!$C:$E,1,)</f>
        <v>4060501</v>
      </c>
    </row>
    <row r="321" spans="2:9" ht="16.149999999999999" customHeight="1">
      <c r="B321" s="724">
        <v>4060502</v>
      </c>
      <c r="C321" s="582" t="s">
        <v>770</v>
      </c>
      <c r="D321" s="622">
        <f>SUMIF('CDB 062021'!$A:$A,B321,'CDB 062021'!$C:$C)</f>
        <v>1107671</v>
      </c>
      <c r="E321" s="622">
        <f>+SUMIF('AF 032021'!F:F,Consolidado!B321,'AF 032021'!C:C)</f>
        <v>0</v>
      </c>
      <c r="F321" s="622">
        <v>0</v>
      </c>
      <c r="G321" s="622">
        <v>0</v>
      </c>
      <c r="H321" s="607">
        <f>+D321+E321+F321-G321</f>
        <v>1107671</v>
      </c>
      <c r="I321" s="579">
        <f>VLOOKUP(B321,Clasificaciones!$C:$E,1,)</f>
        <v>4060502</v>
      </c>
    </row>
    <row r="322" spans="2:9" s="579" customFormat="1" ht="16.149999999999999" customHeight="1">
      <c r="B322" s="726">
        <v>40606</v>
      </c>
      <c r="C322" s="725" t="s">
        <v>150</v>
      </c>
      <c r="D322" s="621">
        <f>+D323</f>
        <v>235150</v>
      </c>
      <c r="E322" s="621">
        <f>+SUM(E323)</f>
        <v>268</v>
      </c>
      <c r="F322" s="622">
        <v>0</v>
      </c>
      <c r="G322" s="622">
        <v>0</v>
      </c>
      <c r="H322" s="621">
        <f>+SUM(H323)</f>
        <v>235418</v>
      </c>
      <c r="I322" s="579">
        <f>VLOOKUP(B322,Clasificaciones!$C:$E,1,)</f>
        <v>40606</v>
      </c>
    </row>
    <row r="323" spans="2:9" ht="16.149999999999999" customHeight="1">
      <c r="B323" s="724">
        <v>4060601</v>
      </c>
      <c r="C323" s="582" t="s">
        <v>771</v>
      </c>
      <c r="D323" s="622">
        <f>SUMIF('CDB 062021'!$A:$A,B323,'CDB 062021'!$C:$C)</f>
        <v>235150</v>
      </c>
      <c r="E323" s="622">
        <f>+SUMIF('AF 032021'!F:F,Consolidado!B323,'AF 032021'!C:C)</f>
        <v>268</v>
      </c>
      <c r="F323" s="622">
        <v>0</v>
      </c>
      <c r="G323" s="622">
        <v>0</v>
      </c>
      <c r="H323" s="607">
        <f>+D323+E323+F323-G323</f>
        <v>235418</v>
      </c>
      <c r="I323" s="579">
        <f>VLOOKUP(B323,Clasificaciones!$C:$E,1,)</f>
        <v>4060601</v>
      </c>
    </row>
    <row r="324" spans="2:9" s="579" customFormat="1" ht="16.149999999999999" customHeight="1">
      <c r="B324" s="726">
        <v>407</v>
      </c>
      <c r="C324" s="725" t="s">
        <v>188</v>
      </c>
      <c r="D324" s="621">
        <f>+D325+D326</f>
        <v>2470675489</v>
      </c>
      <c r="E324" s="621">
        <f>+E325+E326</f>
        <v>22486435</v>
      </c>
      <c r="F324" s="622">
        <v>0</v>
      </c>
      <c r="G324" s="622">
        <v>0</v>
      </c>
      <c r="H324" s="621">
        <f>+H325+H326</f>
        <v>2493161924</v>
      </c>
      <c r="I324" s="579">
        <f>VLOOKUP(B324,Clasificaciones!$C:$E,1,)</f>
        <v>407</v>
      </c>
    </row>
    <row r="325" spans="2:9" ht="16.149999999999999" customHeight="1">
      <c r="B325" s="724">
        <v>40701</v>
      </c>
      <c r="C325" s="582" t="s">
        <v>103</v>
      </c>
      <c r="D325" s="622">
        <f>SUMIF('CDB 062021'!$A:$A,B325,'CDB 062021'!$C:$C)</f>
        <v>2985129</v>
      </c>
      <c r="E325" s="622">
        <f>+SUMIF('AF 032021'!F:F,Consolidado!B325,'AF 032021'!C:C)</f>
        <v>0</v>
      </c>
      <c r="F325" s="622">
        <v>0</v>
      </c>
      <c r="G325" s="622">
        <v>0</v>
      </c>
      <c r="H325" s="607">
        <f>+D325+E325+F325-G325</f>
        <v>2985129</v>
      </c>
      <c r="I325" s="579">
        <f>VLOOKUP(B325,Clasificaciones!$C:$E,1,)</f>
        <v>40701</v>
      </c>
    </row>
    <row r="326" spans="2:9" s="579" customFormat="1" ht="16.149999999999999" customHeight="1">
      <c r="B326" s="726">
        <v>40702</v>
      </c>
      <c r="C326" s="725" t="s">
        <v>772</v>
      </c>
      <c r="D326" s="621">
        <f>+SUM(D327:D328)</f>
        <v>2467690360</v>
      </c>
      <c r="E326" s="621">
        <f>+SUM(E327:E328)</f>
        <v>22486435</v>
      </c>
      <c r="F326" s="622">
        <v>0</v>
      </c>
      <c r="G326" s="622">
        <v>0</v>
      </c>
      <c r="H326" s="621">
        <f>+SUM(H327:H328)</f>
        <v>2490176795</v>
      </c>
      <c r="I326" s="579">
        <f>VLOOKUP(B326,Clasificaciones!$C:$E,1,)</f>
        <v>40702</v>
      </c>
    </row>
    <row r="327" spans="2:9" ht="16.149999999999999" customHeight="1">
      <c r="B327" s="724">
        <v>4070201</v>
      </c>
      <c r="C327" s="582" t="s">
        <v>773</v>
      </c>
      <c r="D327" s="622">
        <f>SUMIF('CDB 062021'!$A:$A,B327,'CDB 062021'!$C:$C)</f>
        <v>1584867370</v>
      </c>
      <c r="E327" s="622">
        <f>+SUMIF('AF 032021'!F:F,Consolidado!B327,'AF 032021'!C:C)</f>
        <v>22486435</v>
      </c>
      <c r="F327" s="622">
        <v>0</v>
      </c>
      <c r="G327" s="622">
        <v>0</v>
      </c>
      <c r="H327" s="607">
        <f>+D327+E327+F327-G327</f>
        <v>1607353805</v>
      </c>
      <c r="I327" s="579">
        <f>VLOOKUP(B327,Clasificaciones!$C:$E,1,)</f>
        <v>4070201</v>
      </c>
    </row>
    <row r="328" spans="2:9" ht="16.149999999999999" customHeight="1">
      <c r="B328" s="724">
        <v>4070202</v>
      </c>
      <c r="C328" s="582" t="s">
        <v>774</v>
      </c>
      <c r="D328" s="622">
        <f>SUMIF('CDB 062021'!$A:$A,B328,'CDB 062021'!$C:$C)</f>
        <v>882822990</v>
      </c>
      <c r="E328" s="622">
        <f>+SUMIF('AF 032021'!F:F,Consolidado!B328,'AF 032021'!C:C)</f>
        <v>0</v>
      </c>
      <c r="F328" s="622">
        <v>0</v>
      </c>
      <c r="G328" s="622">
        <v>0</v>
      </c>
      <c r="H328" s="607">
        <f>+D328+E328+F328-G328</f>
        <v>882822990</v>
      </c>
      <c r="I328" s="579">
        <f>VLOOKUP(B328,Clasificaciones!$C:$E,1,)</f>
        <v>4070202</v>
      </c>
    </row>
    <row r="329" spans="2:9" s="579" customFormat="1" ht="16.149999999999999" customHeight="1">
      <c r="B329" s="726">
        <v>408</v>
      </c>
      <c r="C329" s="725" t="s">
        <v>775</v>
      </c>
      <c r="D329" s="621">
        <f>+SUM(D330:D333)</f>
        <v>871728439</v>
      </c>
      <c r="E329" s="621">
        <f>+SUM(E330:E333)</f>
        <v>0</v>
      </c>
      <c r="F329" s="622">
        <v>0</v>
      </c>
      <c r="G329" s="622">
        <v>0</v>
      </c>
      <c r="H329" s="621">
        <f>+SUM(H330:H333)</f>
        <v>28119175</v>
      </c>
      <c r="I329" s="579">
        <f>VLOOKUP(B329,Clasificaciones!$C:$E,1,)</f>
        <v>408</v>
      </c>
    </row>
    <row r="330" spans="2:9" ht="16.149999999999999" customHeight="1">
      <c r="B330" s="724">
        <v>40802</v>
      </c>
      <c r="C330" s="582" t="s">
        <v>776</v>
      </c>
      <c r="D330" s="622">
        <f>SUMIF('CDB 062021'!$A:$A,B330,'CDB 062021'!$C:$C)</f>
        <v>6390</v>
      </c>
      <c r="E330" s="622">
        <f>+SUMIF('AF 032021'!F:F,Consolidado!B330,'AF 032021'!C:C)</f>
        <v>0</v>
      </c>
      <c r="F330" s="622">
        <v>0</v>
      </c>
      <c r="G330" s="622">
        <v>0</v>
      </c>
      <c r="H330" s="607">
        <f>+D330+E330+F330-G330</f>
        <v>6390</v>
      </c>
      <c r="I330" s="579">
        <f>VLOOKUP(B330,Clasificaciones!$C:$E,1,)</f>
        <v>40802</v>
      </c>
    </row>
    <row r="331" spans="2:9" ht="16.149999999999999" customHeight="1">
      <c r="B331" s="724">
        <v>40803</v>
      </c>
      <c r="C331" s="582" t="s">
        <v>586</v>
      </c>
      <c r="D331" s="622">
        <f>SUMIF('CDB 062021'!$A:$A,B331,'CDB 062021'!$C:$C)</f>
        <v>441566</v>
      </c>
      <c r="E331" s="622">
        <f>+SUMIF('AF 032021'!F:F,Consolidado!B331,'AF 032021'!C:C)</f>
        <v>0</v>
      </c>
      <c r="F331" s="622">
        <v>0</v>
      </c>
      <c r="G331" s="622">
        <v>0</v>
      </c>
      <c r="H331" s="607">
        <f>+D331+E331+F331-G331</f>
        <v>441566</v>
      </c>
      <c r="I331" s="579">
        <f>VLOOKUP(B331,Clasificaciones!$C:$E,1,)</f>
        <v>40803</v>
      </c>
    </row>
    <row r="332" spans="2:9" ht="16.149999999999999" customHeight="1">
      <c r="B332" s="724">
        <v>40808</v>
      </c>
      <c r="C332" s="582" t="s">
        <v>445</v>
      </c>
      <c r="D332" s="622">
        <f>SUMIF('CDB 062021'!$A:$A,B332,'CDB 062021'!$C:$C)</f>
        <v>843609264</v>
      </c>
      <c r="E332" s="622">
        <f>+SUMIF('AF 032021'!F:F,Consolidado!B332,'AF 032021'!C:C)</f>
        <v>0</v>
      </c>
      <c r="F332" s="622">
        <f>+D332</f>
        <v>843609264</v>
      </c>
      <c r="G332" s="622">
        <v>0</v>
      </c>
      <c r="H332" s="607">
        <f>+D332+E332-F332+G332</f>
        <v>0</v>
      </c>
      <c r="I332" s="579">
        <f>VLOOKUP(B332,Clasificaciones!$C:$E,1,)</f>
        <v>40808</v>
      </c>
    </row>
    <row r="333" spans="2:9" ht="16.149999999999999" customHeight="1">
      <c r="B333" s="724">
        <v>40811</v>
      </c>
      <c r="C333" s="582" t="s">
        <v>1342</v>
      </c>
      <c r="D333" s="622">
        <f>SUMIF('CDB 062021'!$A:$A,B333,'CDB 062021'!$C:$C)</f>
        <v>27671219</v>
      </c>
      <c r="E333" s="622">
        <f>+SUMIF('AF 032021'!F:F,Consolidado!B333,'AF 032021'!C:C)</f>
        <v>0</v>
      </c>
      <c r="F333" s="622">
        <v>0</v>
      </c>
      <c r="G333" s="622">
        <v>0</v>
      </c>
      <c r="H333" s="607">
        <f>+D333+E333-F333+G333</f>
        <v>27671219</v>
      </c>
      <c r="I333" s="727">
        <f>VLOOKUP(B333,Clasificaciones!$C:$E,1,)</f>
        <v>40811</v>
      </c>
    </row>
    <row r="334" spans="2:9" s="579" customFormat="1" ht="16.149999999999999" customHeight="1">
      <c r="B334" s="726">
        <v>5</v>
      </c>
      <c r="C334" s="725" t="s">
        <v>149</v>
      </c>
      <c r="D334" s="621">
        <f>+D335+D447</f>
        <v>14713495244</v>
      </c>
      <c r="E334" s="621">
        <f>+E335+E447</f>
        <v>651845678</v>
      </c>
      <c r="F334" s="622">
        <v>0</v>
      </c>
      <c r="G334" s="622">
        <v>0</v>
      </c>
      <c r="H334" s="621">
        <f>+H335+H447</f>
        <v>15365340922</v>
      </c>
      <c r="I334" s="579">
        <f>VLOOKUP(B334,Clasificaciones!$C:$E,1,)</f>
        <v>5</v>
      </c>
    </row>
    <row r="335" spans="2:9" s="579" customFormat="1" ht="16.149999999999999" customHeight="1">
      <c r="B335" s="726">
        <v>51</v>
      </c>
      <c r="C335" s="725" t="s">
        <v>777</v>
      </c>
      <c r="D335" s="621">
        <f>+D336+D372+D378+D433+D440</f>
        <v>14713489446</v>
      </c>
      <c r="E335" s="621">
        <f>+E336+E372+E378+E433+E440</f>
        <v>651845678</v>
      </c>
      <c r="F335" s="622">
        <v>0</v>
      </c>
      <c r="G335" s="622">
        <v>0</v>
      </c>
      <c r="H335" s="621">
        <f>+H336+H372+H378+H433+H440</f>
        <v>15365335124</v>
      </c>
      <c r="I335" s="579">
        <f>VLOOKUP(B335,Clasificaciones!$C:$E,1,)</f>
        <v>51</v>
      </c>
    </row>
    <row r="336" spans="2:9" s="579" customFormat="1" ht="16.149999999999999" customHeight="1">
      <c r="B336" s="726">
        <v>511</v>
      </c>
      <c r="C336" s="725" t="s">
        <v>778</v>
      </c>
      <c r="D336" s="621">
        <f>+D337+D340+D348+D370</f>
        <v>8199632323</v>
      </c>
      <c r="E336" s="621">
        <f>+E337+E340+E348+E370</f>
        <v>4674941</v>
      </c>
      <c r="F336" s="622">
        <v>0</v>
      </c>
      <c r="G336" s="622">
        <v>0</v>
      </c>
      <c r="H336" s="621">
        <f>+H337+H340+H348+H370</f>
        <v>8204307264</v>
      </c>
      <c r="I336" s="579">
        <f>VLOOKUP(B336,Clasificaciones!$C:$E,1,)</f>
        <v>511</v>
      </c>
    </row>
    <row r="337" spans="2:9" s="579" customFormat="1" ht="16.149999999999999" customHeight="1">
      <c r="B337" s="726">
        <v>51101</v>
      </c>
      <c r="C337" s="725" t="s">
        <v>38</v>
      </c>
      <c r="D337" s="621">
        <f>+SUM(D338)</f>
        <v>157953638</v>
      </c>
      <c r="E337" s="621">
        <f>+SUM(E338)</f>
        <v>0</v>
      </c>
      <c r="F337" s="622">
        <v>0</v>
      </c>
      <c r="G337" s="622">
        <v>0</v>
      </c>
      <c r="H337" s="621">
        <f>+SUM(H338)</f>
        <v>157953638</v>
      </c>
      <c r="I337" s="579">
        <f>VLOOKUP(B337,Clasificaciones!$C:$E,1,)</f>
        <v>51101</v>
      </c>
    </row>
    <row r="338" spans="2:9" s="579" customFormat="1" ht="16.149999999999999" customHeight="1">
      <c r="B338" s="726">
        <v>5110102</v>
      </c>
      <c r="C338" s="725" t="s">
        <v>779</v>
      </c>
      <c r="D338" s="621">
        <f>+SUM(D339)</f>
        <v>157953638</v>
      </c>
      <c r="E338" s="621">
        <f>+SUM(E339)</f>
        <v>0</v>
      </c>
      <c r="F338" s="622">
        <v>0</v>
      </c>
      <c r="G338" s="622">
        <v>0</v>
      </c>
      <c r="H338" s="621">
        <f>+SUM(H339)</f>
        <v>157953638</v>
      </c>
      <c r="I338" s="579">
        <f>VLOOKUP(B338,Clasificaciones!$C:$E,1,)</f>
        <v>5110102</v>
      </c>
    </row>
    <row r="339" spans="2:9" ht="16.149999999999999" customHeight="1">
      <c r="B339" s="724">
        <v>511010201</v>
      </c>
      <c r="C339" s="582" t="s">
        <v>780</v>
      </c>
      <c r="D339" s="622">
        <f>SUMIF('CDB 062021'!$A:$A,B339,'CDB 062021'!$C:$C)</f>
        <v>157953638</v>
      </c>
      <c r="E339" s="622">
        <f>+SUMIF('AF 032021'!F:F,Consolidado!B339,'AF 032021'!C:C)</f>
        <v>0</v>
      </c>
      <c r="F339" s="622">
        <v>0</v>
      </c>
      <c r="G339" s="622">
        <v>0</v>
      </c>
      <c r="H339" s="607">
        <f>+D339+E339+F339-G339</f>
        <v>157953638</v>
      </c>
      <c r="I339" s="579">
        <f>VLOOKUP(B339,Clasificaciones!$C:$E,1,)</f>
        <v>511010201</v>
      </c>
    </row>
    <row r="340" spans="2:9" s="579" customFormat="1" ht="16.149999999999999" customHeight="1">
      <c r="B340" s="726">
        <v>51102</v>
      </c>
      <c r="C340" s="725" t="s">
        <v>781</v>
      </c>
      <c r="D340" s="621">
        <f>+D341+D344+D347</f>
        <v>137166352</v>
      </c>
      <c r="E340" s="621">
        <f>+E341+E344+E347</f>
        <v>1265100</v>
      </c>
      <c r="F340" s="622">
        <v>0</v>
      </c>
      <c r="G340" s="622">
        <v>0</v>
      </c>
      <c r="H340" s="621">
        <f>+H341+H344+H347</f>
        <v>138431452</v>
      </c>
      <c r="I340" s="579">
        <f>VLOOKUP(B340,Clasificaciones!$C:$E,1,)</f>
        <v>51102</v>
      </c>
    </row>
    <row r="341" spans="2:9" s="579" customFormat="1" ht="16.149999999999999" customHeight="1">
      <c r="B341" s="726">
        <v>5110201</v>
      </c>
      <c r="C341" s="725" t="s">
        <v>782</v>
      </c>
      <c r="D341" s="621">
        <f>+D342+D343</f>
        <v>105751261</v>
      </c>
      <c r="E341" s="621">
        <f>+SUM(E343)</f>
        <v>0</v>
      </c>
      <c r="F341" s="622">
        <v>0</v>
      </c>
      <c r="G341" s="622">
        <v>0</v>
      </c>
      <c r="H341" s="621">
        <f>+H342+H343</f>
        <v>105751261</v>
      </c>
      <c r="I341" s="579">
        <f>VLOOKUP(B341,Clasificaciones!$C:$E,1,)</f>
        <v>5110201</v>
      </c>
    </row>
    <row r="342" spans="2:9" ht="16.149999999999999" customHeight="1">
      <c r="B342" s="724">
        <v>511020101</v>
      </c>
      <c r="C342" s="582" t="s">
        <v>839</v>
      </c>
      <c r="D342" s="622">
        <f>SUMIF('CDB 062021'!$A:$A,B342,'CDB 062021'!$C:$C)</f>
        <v>39307722</v>
      </c>
      <c r="E342" s="622">
        <f>+SUMIF('AF 032021'!F:F,Consolidado!B342,'AF 032021'!C:C)</f>
        <v>0</v>
      </c>
      <c r="F342" s="622">
        <v>0</v>
      </c>
      <c r="G342" s="622">
        <v>0</v>
      </c>
      <c r="H342" s="607">
        <f>+D342+E342+F342-G342</f>
        <v>39307722</v>
      </c>
      <c r="I342" s="579">
        <f>VLOOKUP(B342,Clasificaciones!$C:$E,1,)</f>
        <v>511020101</v>
      </c>
    </row>
    <row r="343" spans="2:9" ht="16.149999999999999" customHeight="1">
      <c r="B343" s="724">
        <v>511020102</v>
      </c>
      <c r="C343" s="582" t="s">
        <v>783</v>
      </c>
      <c r="D343" s="622">
        <f>SUMIF('CDB 062021'!$A:$A,B343,'CDB 062021'!$C:$C)</f>
        <v>66443539</v>
      </c>
      <c r="E343" s="622">
        <f>+SUMIF('AF 032021'!F:F,Consolidado!B343,'AF 032021'!C:C)</f>
        <v>0</v>
      </c>
      <c r="F343" s="622">
        <v>0</v>
      </c>
      <c r="G343" s="622">
        <v>0</v>
      </c>
      <c r="H343" s="607">
        <f>+D343+E343+F343-G343</f>
        <v>66443539</v>
      </c>
      <c r="I343" s="579">
        <f>VLOOKUP(B343,Clasificaciones!$C:$E,1,)</f>
        <v>511020102</v>
      </c>
    </row>
    <row r="344" spans="2:9" s="579" customFormat="1" ht="16.149999999999999" customHeight="1">
      <c r="B344" s="726">
        <v>5110202</v>
      </c>
      <c r="C344" s="725" t="s">
        <v>187</v>
      </c>
      <c r="D344" s="621">
        <f>+SUM(D345:D346)</f>
        <v>30101991</v>
      </c>
      <c r="E344" s="621">
        <f>+SUM(E345:E346)</f>
        <v>0</v>
      </c>
      <c r="F344" s="622">
        <v>0</v>
      </c>
      <c r="G344" s="622">
        <v>0</v>
      </c>
      <c r="H344" s="621">
        <f>+SUM(H345:H346)</f>
        <v>30101991</v>
      </c>
      <c r="I344" s="579">
        <f>VLOOKUP(B344,Clasificaciones!$C:$E,1,)</f>
        <v>5110202</v>
      </c>
    </row>
    <row r="345" spans="2:9" ht="16.149999999999999" customHeight="1">
      <c r="B345" s="724">
        <v>511020201</v>
      </c>
      <c r="C345" s="582" t="s">
        <v>769</v>
      </c>
      <c r="D345" s="622">
        <f>SUMIF('CDB 062021'!$A:$A,B345,'CDB 062021'!$C:$C)</f>
        <v>27149521</v>
      </c>
      <c r="E345" s="622">
        <f>+SUMIF('AF 032021'!F:F,Consolidado!B345,'AF 032021'!C:C)</f>
        <v>0</v>
      </c>
      <c r="F345" s="622">
        <v>0</v>
      </c>
      <c r="G345" s="622">
        <v>0</v>
      </c>
      <c r="H345" s="607">
        <f>+D345+E345+F345-G345</f>
        <v>27149521</v>
      </c>
      <c r="I345" s="579">
        <f>VLOOKUP(B345,Clasificaciones!$C:$E,1,)</f>
        <v>511020201</v>
      </c>
    </row>
    <row r="346" spans="2:9" ht="16.149999999999999" customHeight="1">
      <c r="B346" s="724">
        <v>511020202</v>
      </c>
      <c r="C346" s="582" t="s">
        <v>770</v>
      </c>
      <c r="D346" s="622">
        <f>SUMIF('CDB 062021'!$A:$A,B346,'CDB 062021'!$C:$C)</f>
        <v>2952470</v>
      </c>
      <c r="E346" s="622">
        <f>+SUMIF('AF 032021'!F:F,Consolidado!B346,'AF 032021'!C:C)</f>
        <v>0</v>
      </c>
      <c r="F346" s="622">
        <v>0</v>
      </c>
      <c r="G346" s="622">
        <v>0</v>
      </c>
      <c r="H346" s="607">
        <f>+D346+E346+F346-G346</f>
        <v>2952470</v>
      </c>
      <c r="I346" s="579">
        <f>VLOOKUP(B346,Clasificaciones!$C:$E,1,)</f>
        <v>511020202</v>
      </c>
    </row>
    <row r="347" spans="2:9" ht="16.149999999999999" customHeight="1">
      <c r="B347" s="724">
        <v>5110203</v>
      </c>
      <c r="C347" s="582" t="s">
        <v>682</v>
      </c>
      <c r="D347" s="622">
        <f>SUMIF('CDB 062021'!$A:$A,B347,'CDB 062021'!$C:$C)</f>
        <v>1313100</v>
      </c>
      <c r="E347" s="622">
        <f>+SUMIF('AF 032021'!F:F,Consolidado!B347,'AF 032021'!C:C)</f>
        <v>1265100</v>
      </c>
      <c r="F347" s="622">
        <v>0</v>
      </c>
      <c r="G347" s="622">
        <v>0</v>
      </c>
      <c r="H347" s="607">
        <f>+D347+E347+F347-G347</f>
        <v>2578200</v>
      </c>
      <c r="I347" s="579">
        <f>VLOOKUP(B347,Clasificaciones!$C:$E,1,)</f>
        <v>5110203</v>
      </c>
    </row>
    <row r="348" spans="2:9" s="579" customFormat="1" ht="16.149999999999999" customHeight="1">
      <c r="B348" s="726">
        <v>51103</v>
      </c>
      <c r="C348" s="725" t="s">
        <v>177</v>
      </c>
      <c r="D348" s="621">
        <f>+SUM(D349)</f>
        <v>7901102492</v>
      </c>
      <c r="E348" s="621">
        <f>+SUM(E349)</f>
        <v>0</v>
      </c>
      <c r="F348" s="622">
        <v>0</v>
      </c>
      <c r="G348" s="622">
        <v>0</v>
      </c>
      <c r="H348" s="621">
        <f>+SUM(H349)</f>
        <v>7901102492</v>
      </c>
      <c r="I348" s="579">
        <f>VLOOKUP(B348,Clasificaciones!$C:$E,1,)</f>
        <v>51103</v>
      </c>
    </row>
    <row r="349" spans="2:9" s="579" customFormat="1" ht="16.149999999999999" customHeight="1">
      <c r="B349" s="726">
        <v>5110301</v>
      </c>
      <c r="C349" s="725" t="s">
        <v>757</v>
      </c>
      <c r="D349" s="621">
        <f>+SUM(D355)+D350+D368</f>
        <v>7901102492</v>
      </c>
      <c r="E349" s="621">
        <f>+SUM(E355)</f>
        <v>0</v>
      </c>
      <c r="F349" s="622">
        <v>0</v>
      </c>
      <c r="G349" s="622">
        <v>0</v>
      </c>
      <c r="H349" s="621">
        <f>+SUM(H355)+H350+H368</f>
        <v>7901102492</v>
      </c>
      <c r="I349" s="579">
        <f>VLOOKUP(B349,Clasificaciones!$C:$E,1,)</f>
        <v>5110301</v>
      </c>
    </row>
    <row r="350" spans="2:9" s="579" customFormat="1" ht="16.149999999999999" customHeight="1">
      <c r="B350" s="726">
        <v>511030101</v>
      </c>
      <c r="C350" s="725" t="s">
        <v>1048</v>
      </c>
      <c r="D350" s="621">
        <f>+SUM(D351:D354)</f>
        <v>65944461</v>
      </c>
      <c r="E350" s="621">
        <f>+SUM(E351:E359)</f>
        <v>0</v>
      </c>
      <c r="F350" s="622">
        <v>0</v>
      </c>
      <c r="G350" s="622">
        <v>0</v>
      </c>
      <c r="H350" s="621">
        <f>+SUM(H351:H354)</f>
        <v>65944461</v>
      </c>
      <c r="I350" s="579">
        <f>VLOOKUP(B350,Clasificaciones!$C:$E,1,)</f>
        <v>511030101</v>
      </c>
    </row>
    <row r="351" spans="2:9" ht="16.149999999999999" customHeight="1">
      <c r="B351" s="724">
        <v>51103010101</v>
      </c>
      <c r="C351" s="582" t="s">
        <v>747</v>
      </c>
      <c r="D351" s="622">
        <f>SUMIF('CDB 062021'!$A:$A,B351,'CDB 062021'!$C:$C)</f>
        <v>30743383</v>
      </c>
      <c r="E351" s="622">
        <f>+SUMIF('AF 032021'!F:F,Consolidado!B351,'AF 032021'!C:C)</f>
        <v>0</v>
      </c>
      <c r="F351" s="622">
        <v>0</v>
      </c>
      <c r="G351" s="622">
        <v>0</v>
      </c>
      <c r="H351" s="607">
        <f>+D351+E351+F351-G351</f>
        <v>30743383</v>
      </c>
      <c r="I351" s="579">
        <f>VLOOKUP(B351,Clasificaciones!$C:$E,1,)</f>
        <v>51103010101</v>
      </c>
    </row>
    <row r="352" spans="2:9" ht="16.149999999999999" customHeight="1">
      <c r="B352" s="724">
        <v>51103010102</v>
      </c>
      <c r="C352" s="582" t="s">
        <v>631</v>
      </c>
      <c r="D352" s="622">
        <f>SUMIF('CDB 062021'!$A:$A,B352,'CDB 062021'!$C:$C)</f>
        <v>8757616</v>
      </c>
      <c r="E352" s="622">
        <f>+SUMIF('AF 032021'!F:F,Consolidado!B352,'AF 032021'!C:C)</f>
        <v>0</v>
      </c>
      <c r="F352" s="622">
        <v>0</v>
      </c>
      <c r="G352" s="622">
        <v>0</v>
      </c>
      <c r="H352" s="607">
        <f>+D352+E352+F352-G352</f>
        <v>8757616</v>
      </c>
      <c r="I352" s="579">
        <f>VLOOKUP(B352,Clasificaciones!$C:$E,1,)</f>
        <v>51103010102</v>
      </c>
    </row>
    <row r="353" spans="2:9" ht="16.149999999999999" customHeight="1">
      <c r="B353" s="724">
        <v>51103010103</v>
      </c>
      <c r="C353" s="582" t="s">
        <v>638</v>
      </c>
      <c r="D353" s="622">
        <f>SUMIF('CDB 062021'!$A:$A,B353,'CDB 062021'!$C:$C)</f>
        <v>15240559</v>
      </c>
      <c r="E353" s="622">
        <f>+SUMIF('AF 032021'!F:F,Consolidado!B353,'AF 032021'!C:C)</f>
        <v>0</v>
      </c>
      <c r="F353" s="622">
        <v>0</v>
      </c>
      <c r="G353" s="622">
        <v>0</v>
      </c>
      <c r="H353" s="607">
        <f>+D353+E353+F353-G353</f>
        <v>15240559</v>
      </c>
      <c r="I353" s="727">
        <f>VLOOKUP(B353,Clasificaciones!$C:$E,1,)</f>
        <v>51103010103</v>
      </c>
    </row>
    <row r="354" spans="2:9" ht="16.149999999999999" customHeight="1">
      <c r="B354" s="724">
        <v>51103010104</v>
      </c>
      <c r="C354" s="582" t="s">
        <v>744</v>
      </c>
      <c r="D354" s="622">
        <f>SUMIF('CDB 062021'!$A:$A,B354,'CDB 062021'!$C:$C)</f>
        <v>11202903</v>
      </c>
      <c r="E354" s="622">
        <f>+SUMIF('AF 032021'!F:F,Consolidado!B354,'AF 032021'!C:C)</f>
        <v>0</v>
      </c>
      <c r="F354" s="622">
        <v>0</v>
      </c>
      <c r="G354" s="622">
        <v>0</v>
      </c>
      <c r="H354" s="607">
        <f>+D354+E354+F354-G354</f>
        <v>11202903</v>
      </c>
      <c r="I354" s="727">
        <f>VLOOKUP(B354,Clasificaciones!$C:$E,1,)</f>
        <v>51103010104</v>
      </c>
    </row>
    <row r="355" spans="2:9" s="579" customFormat="1" ht="16.149999999999999" customHeight="1">
      <c r="B355" s="726">
        <v>511030120</v>
      </c>
      <c r="C355" s="725" t="s">
        <v>784</v>
      </c>
      <c r="D355" s="621">
        <f>+SUM(D356:D367)</f>
        <v>7665158031</v>
      </c>
      <c r="E355" s="621">
        <f>+SUM(E356:E367)</f>
        <v>0</v>
      </c>
      <c r="F355" s="622">
        <v>0</v>
      </c>
      <c r="G355" s="622">
        <v>0</v>
      </c>
      <c r="H355" s="621">
        <f>+SUM(H356:H367)</f>
        <v>7665158031</v>
      </c>
      <c r="I355" s="579">
        <f>VLOOKUP(B355,Clasificaciones!$C:$E,1,)</f>
        <v>511030120</v>
      </c>
    </row>
    <row r="356" spans="2:9" ht="16.149999999999999" customHeight="1">
      <c r="B356" s="724">
        <v>51103012002</v>
      </c>
      <c r="C356" s="582" t="s">
        <v>759</v>
      </c>
      <c r="D356" s="622">
        <f>SUMIF('CDB 062021'!$A:$A,B356,'CDB 062021'!$C:$C)</f>
        <v>1858249</v>
      </c>
      <c r="E356" s="622">
        <f>+SUMIF('AF 032021'!F:F,Consolidado!B356,'AF 032021'!C:C)</f>
        <v>0</v>
      </c>
      <c r="F356" s="622">
        <v>0</v>
      </c>
      <c r="G356" s="622">
        <v>0</v>
      </c>
      <c r="H356" s="607">
        <f t="shared" ref="H356:H367" si="8">+D356+E356+F356-G356</f>
        <v>1858249</v>
      </c>
      <c r="I356" s="579">
        <f>VLOOKUP(B356,Clasificaciones!$C:$E,1,)</f>
        <v>51103012002</v>
      </c>
    </row>
    <row r="357" spans="2:9" ht="16.149999999999999" customHeight="1">
      <c r="B357" s="724">
        <v>51103012004</v>
      </c>
      <c r="C357" s="582" t="s">
        <v>746</v>
      </c>
      <c r="D357" s="622">
        <f>SUMIF('CDB 062021'!$A:$A,B357,'CDB 062021'!$C:$C)</f>
        <v>75813515</v>
      </c>
      <c r="E357" s="622">
        <f>+SUMIF('AF 032021'!F:F,Consolidado!B357,'AF 032021'!C:C)</f>
        <v>0</v>
      </c>
      <c r="F357" s="622">
        <v>0</v>
      </c>
      <c r="G357" s="622">
        <v>0</v>
      </c>
      <c r="H357" s="607">
        <f t="shared" si="8"/>
        <v>75813515</v>
      </c>
      <c r="I357" s="579">
        <f>VLOOKUP(B357,Clasificaciones!$C:$E,1,)</f>
        <v>51103012004</v>
      </c>
    </row>
    <row r="358" spans="2:9" ht="16.149999999999999" customHeight="1">
      <c r="B358" s="724">
        <v>51103012005</v>
      </c>
      <c r="C358" s="582" t="s">
        <v>747</v>
      </c>
      <c r="D358" s="622">
        <f>SUMIF('CDB 062021'!$A:$A,B358,'CDB 062021'!$C:$C)</f>
        <v>535827522</v>
      </c>
      <c r="E358" s="622">
        <f>+SUMIF('AF 032021'!F:F,Consolidado!B358,'AF 032021'!C:C)</f>
        <v>0</v>
      </c>
      <c r="F358" s="622">
        <v>0</v>
      </c>
      <c r="G358" s="622">
        <v>0</v>
      </c>
      <c r="H358" s="607">
        <f t="shared" si="8"/>
        <v>535827522</v>
      </c>
      <c r="I358" s="579">
        <f>VLOOKUP(B358,Clasificaciones!$C:$E,1,)</f>
        <v>51103012005</v>
      </c>
    </row>
    <row r="359" spans="2:9" ht="16.149999999999999" customHeight="1">
      <c r="B359" s="724">
        <v>51103012006</v>
      </c>
      <c r="C359" s="582" t="s">
        <v>631</v>
      </c>
      <c r="D359" s="622">
        <f>SUMIF('CDB 062021'!$A:$A,B359,'CDB 062021'!$C:$C)</f>
        <v>207988003</v>
      </c>
      <c r="E359" s="622">
        <f>+SUMIF('AF 032021'!F:F,Consolidado!B359,'AF 032021'!C:C)</f>
        <v>0</v>
      </c>
      <c r="F359" s="622">
        <v>0</v>
      </c>
      <c r="G359" s="622">
        <v>0</v>
      </c>
      <c r="H359" s="607">
        <f t="shared" si="8"/>
        <v>207988003</v>
      </c>
      <c r="I359" s="579">
        <f>VLOOKUP(B359,Clasificaciones!$C:$E,1,)</f>
        <v>51103012006</v>
      </c>
    </row>
    <row r="360" spans="2:9" ht="16.149999999999999" customHeight="1">
      <c r="B360" s="724">
        <v>51103012007</v>
      </c>
      <c r="C360" s="582" t="s">
        <v>748</v>
      </c>
      <c r="D360" s="622">
        <f>SUMIF('CDB 062021'!$A:$A,B360,'CDB 062021'!$C:$C)</f>
        <v>1229565998</v>
      </c>
      <c r="E360" s="622">
        <f>+SUMIF('AF 032021'!F:F,Consolidado!B360,'AF 032021'!C:C)</f>
        <v>0</v>
      </c>
      <c r="F360" s="622">
        <v>0</v>
      </c>
      <c r="G360" s="622">
        <v>0</v>
      </c>
      <c r="H360" s="607">
        <f t="shared" si="8"/>
        <v>1229565998</v>
      </c>
      <c r="I360" s="579">
        <f>VLOOKUP(B360,Clasificaciones!$C:$E,1,)</f>
        <v>51103012007</v>
      </c>
    </row>
    <row r="361" spans="2:9" ht="16.149999999999999" customHeight="1">
      <c r="B361" s="724">
        <v>51103012009</v>
      </c>
      <c r="C361" s="582" t="s">
        <v>750</v>
      </c>
      <c r="D361" s="622">
        <f>SUMIF('CDB 062021'!$A:$A,B361,'CDB 062021'!$C:$C)</f>
        <v>212441006</v>
      </c>
      <c r="E361" s="622">
        <f>+SUMIF('AF 032021'!F:F,Consolidado!B361,'AF 032021'!C:C)</f>
        <v>0</v>
      </c>
      <c r="F361" s="622">
        <v>0</v>
      </c>
      <c r="G361" s="622">
        <v>0</v>
      </c>
      <c r="H361" s="607">
        <f t="shared" si="8"/>
        <v>212441006</v>
      </c>
      <c r="I361" s="579">
        <f>VLOOKUP(B361,Clasificaciones!$C:$E,1,)</f>
        <v>51103012009</v>
      </c>
    </row>
    <row r="362" spans="2:9" ht="16.149999999999999" customHeight="1">
      <c r="B362" s="724">
        <v>51103012013</v>
      </c>
      <c r="C362" s="582" t="s">
        <v>761</v>
      </c>
      <c r="D362" s="622">
        <f>SUMIF('CDB 062021'!$A:$A,B362,'CDB 062021'!$C:$C)</f>
        <v>68</v>
      </c>
      <c r="E362" s="622">
        <f>+SUMIF('AF 032021'!F:F,Consolidado!B362,'AF 032021'!C:C)</f>
        <v>0</v>
      </c>
      <c r="F362" s="622">
        <v>0</v>
      </c>
      <c r="G362" s="622">
        <v>0</v>
      </c>
      <c r="H362" s="607">
        <f t="shared" si="8"/>
        <v>68</v>
      </c>
      <c r="I362" s="579">
        <f>VLOOKUP(B362,Clasificaciones!$C:$E,1,)</f>
        <v>51103012013</v>
      </c>
    </row>
    <row r="363" spans="2:9" ht="16.149999999999999" customHeight="1">
      <c r="B363" s="724">
        <v>51103012017</v>
      </c>
      <c r="C363" s="582" t="s">
        <v>753</v>
      </c>
      <c r="D363" s="622">
        <f>SUMIF('CDB 062021'!$A:$A,B363,'CDB 062021'!$C:$C)</f>
        <v>4288123636</v>
      </c>
      <c r="E363" s="622">
        <f>+SUMIF('AF 032021'!F:F,Consolidado!B363,'AF 032021'!C:C)</f>
        <v>0</v>
      </c>
      <c r="F363" s="622">
        <v>0</v>
      </c>
      <c r="G363" s="622">
        <v>0</v>
      </c>
      <c r="H363" s="607">
        <f t="shared" si="8"/>
        <v>4288123636</v>
      </c>
      <c r="I363" s="579">
        <f>VLOOKUP(B363,Clasificaciones!$C:$E,1,)</f>
        <v>51103012017</v>
      </c>
    </row>
    <row r="364" spans="2:9" ht="16.149999999999999" customHeight="1">
      <c r="B364" s="724">
        <v>51103012018</v>
      </c>
      <c r="C364" s="582" t="s">
        <v>754</v>
      </c>
      <c r="D364" s="622">
        <f>SUMIF('CDB 062021'!$A:$A,B364,'CDB 062021'!$C:$C)</f>
        <v>351672087</v>
      </c>
      <c r="E364" s="622">
        <f>+SUMIF('AF 032021'!F:F,Consolidado!B364,'AF 032021'!C:C)</f>
        <v>0</v>
      </c>
      <c r="F364" s="622">
        <v>0</v>
      </c>
      <c r="G364" s="622">
        <v>0</v>
      </c>
      <c r="H364" s="607">
        <f t="shared" si="8"/>
        <v>351672087</v>
      </c>
      <c r="I364" s="579">
        <f>VLOOKUP(B364,Clasificaciones!$C:$E,1,)</f>
        <v>51103012018</v>
      </c>
    </row>
    <row r="365" spans="2:9" ht="16.149999999999999" customHeight="1">
      <c r="B365" s="724">
        <v>51103012019</v>
      </c>
      <c r="C365" s="582" t="s">
        <v>1036</v>
      </c>
      <c r="D365" s="622">
        <f>SUMIF('CDB 062021'!$A:$A,B365,'CDB 062021'!$C:$C)</f>
        <v>59614416</v>
      </c>
      <c r="E365" s="622">
        <f>+SUMIF('AF 032021'!F:F,Consolidado!B365,'AF 032021'!C:C)</f>
        <v>0</v>
      </c>
      <c r="F365" s="622">
        <v>0</v>
      </c>
      <c r="G365" s="622">
        <v>0</v>
      </c>
      <c r="H365" s="607">
        <f t="shared" si="8"/>
        <v>59614416</v>
      </c>
      <c r="I365" s="579">
        <f>VLOOKUP(B365,Clasificaciones!$C:$E,1,)</f>
        <v>51103012019</v>
      </c>
    </row>
    <row r="366" spans="2:9" ht="16.149999999999999" customHeight="1">
      <c r="B366" s="724">
        <v>51103012029</v>
      </c>
      <c r="C366" s="582" t="s">
        <v>626</v>
      </c>
      <c r="D366" s="622">
        <f>SUMIF('CDB 062021'!$A:$A,B366,'CDB 062021'!$C:$C)</f>
        <v>533996195</v>
      </c>
      <c r="E366" s="622">
        <f>+SUMIF('AF 032021'!F:F,Consolidado!B366,'AF 032021'!C:C)</f>
        <v>0</v>
      </c>
      <c r="F366" s="622">
        <v>0</v>
      </c>
      <c r="G366" s="622">
        <v>0</v>
      </c>
      <c r="H366" s="607">
        <f t="shared" si="8"/>
        <v>533996195</v>
      </c>
      <c r="I366" s="579">
        <f>VLOOKUP(B366,Clasificaciones!$C:$E,1,)</f>
        <v>51103012029</v>
      </c>
    </row>
    <row r="367" spans="2:9" ht="16.149999999999999" customHeight="1">
      <c r="B367" s="724">
        <v>51103012032</v>
      </c>
      <c r="C367" s="582" t="s">
        <v>764</v>
      </c>
      <c r="D367" s="622">
        <f>SUMIF('CDB 062021'!$A:$A,B367,'CDB 062021'!$C:$C)</f>
        <v>168257336</v>
      </c>
      <c r="E367" s="622">
        <f>+SUMIF('AF 032021'!F:F,Consolidado!B367,'AF 032021'!C:C)</f>
        <v>0</v>
      </c>
      <c r="F367" s="622">
        <v>0</v>
      </c>
      <c r="G367" s="622">
        <v>0</v>
      </c>
      <c r="H367" s="607">
        <f t="shared" si="8"/>
        <v>168257336</v>
      </c>
      <c r="I367" s="579">
        <f>VLOOKUP(B367,Clasificaciones!$C:$E,1,)</f>
        <v>51103012032</v>
      </c>
    </row>
    <row r="368" spans="2:9" s="579" customFormat="1" ht="16.149999999999999" customHeight="1">
      <c r="B368" s="726">
        <v>511030130</v>
      </c>
      <c r="C368" s="725" t="s">
        <v>1344</v>
      </c>
      <c r="D368" s="621">
        <f>+D369</f>
        <v>170000000</v>
      </c>
      <c r="E368" s="621">
        <f>+SUM(E369)</f>
        <v>0</v>
      </c>
      <c r="F368" s="622">
        <v>0</v>
      </c>
      <c r="G368" s="622">
        <v>0</v>
      </c>
      <c r="H368" s="621">
        <f>+SUM(H369)</f>
        <v>170000000</v>
      </c>
      <c r="I368" s="727">
        <f>VLOOKUP(B368,Clasificaciones!$C:$E,1,)</f>
        <v>511030130</v>
      </c>
    </row>
    <row r="369" spans="2:9" ht="16.149999999999999" customHeight="1">
      <c r="B369" s="724">
        <v>51103013001</v>
      </c>
      <c r="C369" s="582" t="s">
        <v>1345</v>
      </c>
      <c r="D369" s="622">
        <f>SUMIF('CDB 062021'!$A:$A,B369,'CDB 062021'!$C:$C)</f>
        <v>170000000</v>
      </c>
      <c r="E369" s="622">
        <f>+SUMIF('AF 032021'!F:F,Consolidado!B369,'AF 032021'!C:C)</f>
        <v>0</v>
      </c>
      <c r="F369" s="622">
        <v>0</v>
      </c>
      <c r="G369" s="622">
        <v>0</v>
      </c>
      <c r="H369" s="607">
        <f>+D369+E369+F369-G369</f>
        <v>170000000</v>
      </c>
      <c r="I369" s="727">
        <f>VLOOKUP(B369,Clasificaciones!$C:$E,1,)</f>
        <v>51103013001</v>
      </c>
    </row>
    <row r="370" spans="2:9" s="579" customFormat="1" ht="16.149999999999999" customHeight="1">
      <c r="B370" s="726">
        <v>51104</v>
      </c>
      <c r="C370" s="725" t="s">
        <v>785</v>
      </c>
      <c r="D370" s="621">
        <v>3409841</v>
      </c>
      <c r="E370" s="621">
        <f>+SUM(E371)</f>
        <v>3409841</v>
      </c>
      <c r="F370" s="622">
        <v>0</v>
      </c>
      <c r="G370" s="622">
        <v>0</v>
      </c>
      <c r="H370" s="621">
        <f>+SUM(H371)</f>
        <v>6819682</v>
      </c>
      <c r="I370" s="579">
        <f>VLOOKUP(B370,Clasificaciones!$C:$E,1,)</f>
        <v>51104</v>
      </c>
    </row>
    <row r="371" spans="2:9" ht="16.149999999999999" customHeight="1">
      <c r="B371" s="724">
        <v>5110401</v>
      </c>
      <c r="C371" s="582" t="s">
        <v>785</v>
      </c>
      <c r="D371" s="622">
        <f>SUMIF('CDB 062021'!$A:$A,B371,'CDB 062021'!$C:$C)</f>
        <v>3409841</v>
      </c>
      <c r="E371" s="622">
        <f>+SUMIF('AF 032021'!F:F,Consolidado!B371,'AF 032021'!C:C)</f>
        <v>3409841</v>
      </c>
      <c r="F371" s="622">
        <v>0</v>
      </c>
      <c r="G371" s="622">
        <v>0</v>
      </c>
      <c r="H371" s="607">
        <f>+D371+E371+F371-G371</f>
        <v>6819682</v>
      </c>
      <c r="I371" s="579">
        <f>VLOOKUP(B371,Clasificaciones!$C:$E,1,)</f>
        <v>5110401</v>
      </c>
    </row>
    <row r="372" spans="2:9" s="579" customFormat="1" ht="16.149999999999999" customHeight="1">
      <c r="B372" s="726">
        <v>512</v>
      </c>
      <c r="C372" s="725" t="s">
        <v>189</v>
      </c>
      <c r="D372" s="621">
        <f>+SUM(D373:D377)</f>
        <v>506000000</v>
      </c>
      <c r="E372" s="621">
        <f>+SUM(E373:E377)</f>
        <v>44480960</v>
      </c>
      <c r="F372" s="622">
        <v>0</v>
      </c>
      <c r="G372" s="622">
        <v>0</v>
      </c>
      <c r="H372" s="621">
        <f>+SUM(H373:H377)</f>
        <v>550480960</v>
      </c>
      <c r="I372" s="579">
        <f>VLOOKUP(B372,Clasificaciones!$C:$E,1,)</f>
        <v>512</v>
      </c>
    </row>
    <row r="373" spans="2:9" ht="16.149999999999999" customHeight="1">
      <c r="B373" s="724">
        <v>51201</v>
      </c>
      <c r="C373" s="582" t="s">
        <v>786</v>
      </c>
      <c r="D373" s="622">
        <f>SUMIF('CDB 062021'!$A:$A,B373,'CDB 062021'!$C:$C)</f>
        <v>120000000</v>
      </c>
      <c r="E373" s="622">
        <f>+SUMIF('AF 032021'!F:F,Consolidado!B373,'AF 032021'!C:C)</f>
        <v>0</v>
      </c>
      <c r="F373" s="622">
        <v>0</v>
      </c>
      <c r="G373" s="622">
        <v>0</v>
      </c>
      <c r="H373" s="607">
        <f>+D373+E373+F373-G373</f>
        <v>120000000</v>
      </c>
      <c r="I373" s="579">
        <f>VLOOKUP(B373,Clasificaciones!$C:$E,1,)</f>
        <v>51201</v>
      </c>
    </row>
    <row r="374" spans="2:9" ht="16.149999999999999" customHeight="1">
      <c r="B374" s="724">
        <v>51203</v>
      </c>
      <c r="C374" s="582" t="s">
        <v>135</v>
      </c>
      <c r="D374" s="622">
        <f>SUMIF('CDB 062021'!$A:$A,B374,'CDB 062021'!$C:$C)</f>
        <v>0</v>
      </c>
      <c r="E374" s="622">
        <f>+SUMIF('AF 032021'!F:F,Consolidado!B374,'AF 032021'!C:C)</f>
        <v>0</v>
      </c>
      <c r="F374" s="622">
        <v>0</v>
      </c>
      <c r="G374" s="622">
        <v>0</v>
      </c>
      <c r="H374" s="607">
        <f>+D374+E374+F374-G374</f>
        <v>0</v>
      </c>
      <c r="I374" s="579">
        <f>VLOOKUP(B374,Clasificaciones!$C:$E,1,)</f>
        <v>51203</v>
      </c>
    </row>
    <row r="375" spans="2:9" ht="16.149999999999999" customHeight="1">
      <c r="B375" s="724">
        <v>51204</v>
      </c>
      <c r="C375" s="582" t="s">
        <v>787</v>
      </c>
      <c r="D375" s="622">
        <f>SUMIF('CDB 062021'!$A:$A,B375,'CDB 062021'!$C:$C)</f>
        <v>36000000</v>
      </c>
      <c r="E375" s="622">
        <f>+SUMIF('AF 032021'!F:F,Consolidado!B375,'AF 032021'!C:C)</f>
        <v>0</v>
      </c>
      <c r="F375" s="622">
        <v>0</v>
      </c>
      <c r="G375" s="622">
        <v>0</v>
      </c>
      <c r="H375" s="607">
        <f>+D375+E375+F375-G375</f>
        <v>36000000</v>
      </c>
      <c r="I375" s="579">
        <f>VLOOKUP(B375,Clasificaciones!$C:$E,1,)</f>
        <v>51204</v>
      </c>
    </row>
    <row r="376" spans="2:9" ht="16.149999999999999" customHeight="1">
      <c r="B376" s="724">
        <v>51206</v>
      </c>
      <c r="C376" s="582" t="s">
        <v>190</v>
      </c>
      <c r="D376" s="622">
        <f>SUMIF('CDB 062021'!$A:$A,B376,'CDB 062021'!$C:$C)</f>
        <v>20000000</v>
      </c>
      <c r="E376" s="622">
        <f>+SUMIF('AF 032021'!F:F,Consolidado!B376,'AF 032021'!C:C)</f>
        <v>0</v>
      </c>
      <c r="F376" s="622">
        <v>0</v>
      </c>
      <c r="G376" s="622">
        <v>0</v>
      </c>
      <c r="H376" s="607">
        <f>+D376+E376+F376-G376</f>
        <v>20000000</v>
      </c>
      <c r="I376" s="579">
        <f>VLOOKUP(B376,Clasificaciones!$C:$E,1,)</f>
        <v>51206</v>
      </c>
    </row>
    <row r="377" spans="2:9" ht="16.149999999999999" customHeight="1">
      <c r="B377" s="724">
        <v>51207</v>
      </c>
      <c r="C377" s="582" t="s">
        <v>244</v>
      </c>
      <c r="D377" s="622">
        <f>SUMIF('CDB 062021'!$A:$A,B377,'CDB 062021'!$C:$C)</f>
        <v>330000000</v>
      </c>
      <c r="E377" s="622">
        <f>+SUMIF('AF 032021'!F:F,Consolidado!B377,'AF 032021'!C:C)</f>
        <v>44480960</v>
      </c>
      <c r="F377" s="622">
        <v>0</v>
      </c>
      <c r="G377" s="622">
        <v>0</v>
      </c>
      <c r="H377" s="607">
        <f>+D377+E377+F377-G377</f>
        <v>374480960</v>
      </c>
      <c r="I377" s="579">
        <f>VLOOKUP(B377,Clasificaciones!$C:$E,1,)</f>
        <v>51207</v>
      </c>
    </row>
    <row r="378" spans="2:9" s="579" customFormat="1" ht="16.149999999999999" customHeight="1">
      <c r="B378" s="726">
        <v>513</v>
      </c>
      <c r="C378" s="725" t="s">
        <v>14</v>
      </c>
      <c r="D378" s="621">
        <f>+D379+D383+D389+D393+D399+D408+D415+D417+D420+D412</f>
        <v>2996895300</v>
      </c>
      <c r="E378" s="621">
        <f>+E379+E383+E389+E393+E399+E408+E415+E417+E420</f>
        <v>457647105</v>
      </c>
      <c r="F378" s="622">
        <v>0</v>
      </c>
      <c r="G378" s="622">
        <v>0</v>
      </c>
      <c r="H378" s="621">
        <f>+H379+H383+H389+H393+H399+H408+H415+H417+H420+H412</f>
        <v>3454542405</v>
      </c>
      <c r="I378" s="579">
        <f>VLOOKUP(B378,Clasificaciones!$C:$E,1,)</f>
        <v>513</v>
      </c>
    </row>
    <row r="379" spans="2:9" s="579" customFormat="1" ht="16.149999999999999" customHeight="1">
      <c r="B379" s="726">
        <v>51301</v>
      </c>
      <c r="C379" s="725" t="s">
        <v>191</v>
      </c>
      <c r="D379" s="621">
        <f>+SUM(D380:D382)</f>
        <v>1227925866</v>
      </c>
      <c r="E379" s="621">
        <f>+SUM(E380:E382)</f>
        <v>100522234</v>
      </c>
      <c r="F379" s="622">
        <v>0</v>
      </c>
      <c r="G379" s="622">
        <v>0</v>
      </c>
      <c r="H379" s="621">
        <f>+SUM(H380:H382)</f>
        <v>1328448100</v>
      </c>
      <c r="I379" s="579">
        <f>VLOOKUP(B379,Clasificaciones!$C:$E,1,)</f>
        <v>51301</v>
      </c>
    </row>
    <row r="380" spans="2:9" ht="16.149999999999999" customHeight="1">
      <c r="B380" s="724">
        <v>5130101</v>
      </c>
      <c r="C380" s="582" t="s">
        <v>130</v>
      </c>
      <c r="D380" s="622">
        <f>SUMIF('CDB 062021'!$A:$A,B380,'CDB 062021'!$C:$C)</f>
        <v>1091325715</v>
      </c>
      <c r="E380" s="622">
        <f>+SUMIF('AF 032021'!F:F,Consolidado!B380,'AF 032021'!C:C)</f>
        <v>82066671</v>
      </c>
      <c r="F380" s="622">
        <v>0</v>
      </c>
      <c r="G380" s="622">
        <v>0</v>
      </c>
      <c r="H380" s="607">
        <f>+D380+E380+F380-G380</f>
        <v>1173392386</v>
      </c>
      <c r="I380" s="579">
        <f>VLOOKUP(B380,Clasificaciones!$C:$E,1,)</f>
        <v>5130101</v>
      </c>
    </row>
    <row r="381" spans="2:9" ht="16.149999999999999" customHeight="1">
      <c r="B381" s="724">
        <v>5130104</v>
      </c>
      <c r="C381" s="582" t="s">
        <v>132</v>
      </c>
      <c r="D381" s="622">
        <f>SUMIF('CDB 062021'!$A:$A,B381,'CDB 062021'!$C:$C)</f>
        <v>100913484</v>
      </c>
      <c r="E381" s="622">
        <f>+SUMIF('AF 032021'!F:F,Consolidado!B381,'AF 032021'!C:C)</f>
        <v>8255557</v>
      </c>
      <c r="F381" s="622">
        <v>0</v>
      </c>
      <c r="G381" s="622">
        <v>0</v>
      </c>
      <c r="H381" s="607">
        <f>+D381+E381+F381-G381</f>
        <v>109169041</v>
      </c>
      <c r="I381" s="579">
        <f>VLOOKUP(B381,Clasificaciones!$C:$E,1,)</f>
        <v>5130104</v>
      </c>
    </row>
    <row r="382" spans="2:9" ht="16.149999999999999" customHeight="1">
      <c r="B382" s="724">
        <v>5130105</v>
      </c>
      <c r="C382" s="582" t="s">
        <v>133</v>
      </c>
      <c r="D382" s="622">
        <f>SUMIF('CDB 062021'!$A:$A,B382,'CDB 062021'!$C:$C)</f>
        <v>35686667</v>
      </c>
      <c r="E382" s="622">
        <f>+SUMIF('AF 032021'!F:F,Consolidado!B382,'AF 032021'!C:C)</f>
        <v>10200006</v>
      </c>
      <c r="F382" s="622">
        <v>0</v>
      </c>
      <c r="G382" s="622">
        <v>0</v>
      </c>
      <c r="H382" s="607">
        <f>+D382+E382+F382-G382</f>
        <v>45886673</v>
      </c>
      <c r="I382" s="579">
        <f>VLOOKUP(B382,Clasificaciones!$C:$E,1,)</f>
        <v>5130105</v>
      </c>
    </row>
    <row r="383" spans="2:9" s="579" customFormat="1" ht="16.149999999999999" customHeight="1">
      <c r="B383" s="726">
        <v>51302</v>
      </c>
      <c r="C383" s="725" t="s">
        <v>788</v>
      </c>
      <c r="D383" s="621">
        <f>+SUM(D384:D388)</f>
        <v>597529344</v>
      </c>
      <c r="E383" s="621">
        <f>+SUM(E384:E388)</f>
        <v>18029003</v>
      </c>
      <c r="F383" s="622">
        <v>0</v>
      </c>
      <c r="G383" s="622">
        <v>0</v>
      </c>
      <c r="H383" s="621">
        <f>+SUM(H384:H388)</f>
        <v>615558347</v>
      </c>
      <c r="I383" s="579">
        <f>VLOOKUP(B383,Clasificaciones!$C:$E,1,)</f>
        <v>51302</v>
      </c>
    </row>
    <row r="384" spans="2:9" ht="16.149999999999999" customHeight="1">
      <c r="B384" s="724">
        <v>5130201</v>
      </c>
      <c r="C384" s="582" t="s">
        <v>789</v>
      </c>
      <c r="D384" s="622">
        <f>SUMIF('CDB 062021'!$A:$A,B384,'CDB 062021'!$C:$C)</f>
        <v>203246750</v>
      </c>
      <c r="E384" s="622">
        <f>+SUMIF('AF 032021'!F:F,Consolidado!B384,'AF 032021'!C:C)</f>
        <v>18029003</v>
      </c>
      <c r="F384" s="622">
        <v>0</v>
      </c>
      <c r="G384" s="622">
        <v>0</v>
      </c>
      <c r="H384" s="607">
        <f>+D384+E384+F384-G384</f>
        <v>221275753</v>
      </c>
      <c r="I384" s="579">
        <f>VLOOKUP(B384,Clasificaciones!$C:$E,1,)</f>
        <v>5130201</v>
      </c>
    </row>
    <row r="385" spans="2:9" ht="16.149999999999999" customHeight="1">
      <c r="B385" s="724">
        <v>5130203</v>
      </c>
      <c r="C385" s="582" t="s">
        <v>790</v>
      </c>
      <c r="D385" s="622">
        <f>SUMIF('CDB 062021'!$A:$A,B385,'CDB 062021'!$C:$C)</f>
        <v>250000000</v>
      </c>
      <c r="E385" s="622">
        <f>+SUMIF('AF 032021'!F:F,Consolidado!B385,'AF 032021'!C:C)</f>
        <v>0</v>
      </c>
      <c r="F385" s="622">
        <v>0</v>
      </c>
      <c r="G385" s="622">
        <v>0</v>
      </c>
      <c r="H385" s="607">
        <f>+D385+E385+F385-G385</f>
        <v>250000000</v>
      </c>
      <c r="I385" s="579">
        <f>VLOOKUP(B385,Clasificaciones!$C:$E,1,)</f>
        <v>5130203</v>
      </c>
    </row>
    <row r="386" spans="2:9" ht="16.149999999999999" customHeight="1">
      <c r="B386" s="724">
        <v>5130204</v>
      </c>
      <c r="C386" s="582" t="s">
        <v>134</v>
      </c>
      <c r="D386" s="622">
        <f>SUMIF('CDB 062021'!$A:$A,B386,'CDB 062021'!$C:$C)</f>
        <v>18000000</v>
      </c>
      <c r="E386" s="622">
        <f>+SUMIF('AF 032021'!F:F,Consolidado!B386,'AF 032021'!C:C)</f>
        <v>0</v>
      </c>
      <c r="F386" s="622">
        <v>0</v>
      </c>
      <c r="G386" s="622">
        <v>0</v>
      </c>
      <c r="H386" s="607">
        <f>+D386+E386+F386-G386</f>
        <v>18000000</v>
      </c>
      <c r="I386" s="579">
        <f>VLOOKUP(B386,Clasificaciones!$C:$E,1,)</f>
        <v>5130204</v>
      </c>
    </row>
    <row r="387" spans="2:9" ht="16.149999999999999" customHeight="1">
      <c r="B387" s="724">
        <v>5130206</v>
      </c>
      <c r="C387" s="582" t="s">
        <v>791</v>
      </c>
      <c r="D387" s="622">
        <f>SUMIF('CDB 062021'!$A:$A,B387,'CDB 062021'!$C:$C)</f>
        <v>51950776</v>
      </c>
      <c r="E387" s="622">
        <f>+SUMIF('AF 032021'!F:F,Consolidado!B387,'AF 032021'!C:C)</f>
        <v>0</v>
      </c>
      <c r="F387" s="622">
        <v>0</v>
      </c>
      <c r="G387" s="622">
        <v>0</v>
      </c>
      <c r="H387" s="607">
        <f>+D387+E387+F387-G387</f>
        <v>51950776</v>
      </c>
      <c r="I387" s="579">
        <f>VLOOKUP(B387,Clasificaciones!$C:$E,1,)</f>
        <v>5130206</v>
      </c>
    </row>
    <row r="388" spans="2:9" ht="16.149999999999999" customHeight="1">
      <c r="B388" s="724">
        <v>5130207</v>
      </c>
      <c r="C388" s="582" t="s">
        <v>353</v>
      </c>
      <c r="D388" s="622">
        <f>SUMIF('CDB 062021'!$A:$A,B388,'CDB 062021'!$C:$C)</f>
        <v>74331818</v>
      </c>
      <c r="E388" s="622">
        <f>+SUMIF('AF 032021'!F:F,Consolidado!B388,'AF 032021'!C:C)</f>
        <v>0</v>
      </c>
      <c r="F388" s="622">
        <v>0</v>
      </c>
      <c r="G388" s="622">
        <v>0</v>
      </c>
      <c r="H388" s="607">
        <f>+D388+E388+F388-G388</f>
        <v>74331818</v>
      </c>
      <c r="I388" s="579">
        <f>VLOOKUP(B388,Clasificaciones!$C:$E,1,)</f>
        <v>5130207</v>
      </c>
    </row>
    <row r="389" spans="2:9" s="579" customFormat="1" ht="16.149999999999999" customHeight="1">
      <c r="B389" s="726">
        <v>51303</v>
      </c>
      <c r="C389" s="725" t="s">
        <v>131</v>
      </c>
      <c r="D389" s="621">
        <f>+SUM(D390:D392)</f>
        <v>400608432</v>
      </c>
      <c r="E389" s="621">
        <f>+SUM(E390:E392)</f>
        <v>48433771</v>
      </c>
      <c r="F389" s="622">
        <v>0</v>
      </c>
      <c r="G389" s="622">
        <v>0</v>
      </c>
      <c r="H389" s="621">
        <f>+SUM(H390:H392)</f>
        <v>449042203</v>
      </c>
      <c r="I389" s="579">
        <f>VLOOKUP(B389,Clasificaciones!$C:$E,1,)</f>
        <v>51303</v>
      </c>
    </row>
    <row r="390" spans="2:9" ht="16.149999999999999" customHeight="1">
      <c r="B390" s="724">
        <v>5130301</v>
      </c>
      <c r="C390" s="582" t="s">
        <v>215</v>
      </c>
      <c r="D390" s="622">
        <f>SUMIF('CDB 062021'!$A:$A,B390,'CDB 062021'!$C:$C)</f>
        <v>275782820</v>
      </c>
      <c r="E390" s="622">
        <f>+SUMIF('AF 032021'!F:F,Consolidado!B390,'AF 032021'!C:C)</f>
        <v>30420220</v>
      </c>
      <c r="F390" s="622">
        <v>0</v>
      </c>
      <c r="G390" s="622">
        <v>0</v>
      </c>
      <c r="H390" s="607">
        <f>+D390+E390+F390-G390</f>
        <v>306203040</v>
      </c>
      <c r="I390" s="579">
        <f>VLOOKUP(B390,Clasificaciones!$C:$E,1,)</f>
        <v>5130301</v>
      </c>
    </row>
    <row r="391" spans="2:9" ht="16.149999999999999" customHeight="1">
      <c r="B391" s="724">
        <v>5130303</v>
      </c>
      <c r="C391" s="582" t="s">
        <v>792</v>
      </c>
      <c r="D391" s="622">
        <f>SUMIF('CDB 062021'!$A:$A,B391,'CDB 062021'!$C:$C)</f>
        <v>20039510</v>
      </c>
      <c r="E391" s="622">
        <f>+SUMIF('AF 032021'!F:F,Consolidado!B391,'AF 032021'!C:C)</f>
        <v>1013541</v>
      </c>
      <c r="F391" s="622">
        <v>0</v>
      </c>
      <c r="G391" s="622">
        <v>0</v>
      </c>
      <c r="H391" s="607">
        <f>+D391+E391+F391-G391</f>
        <v>21053051</v>
      </c>
      <c r="I391" s="579">
        <f>VLOOKUP(B391,Clasificaciones!$C:$E,1,)</f>
        <v>5130303</v>
      </c>
    </row>
    <row r="392" spans="2:9" ht="16.149999999999999" customHeight="1">
      <c r="B392" s="724">
        <v>5130304</v>
      </c>
      <c r="C392" s="582" t="s">
        <v>131</v>
      </c>
      <c r="D392" s="622">
        <f>SUMIF('CDB 062021'!$A:$A,B392,'CDB 062021'!$C:$C)</f>
        <v>104786102</v>
      </c>
      <c r="E392" s="622">
        <f>+SUMIF('AF 032021'!F:F,Consolidado!B392,'AF 032021'!C:C)</f>
        <v>17000010</v>
      </c>
      <c r="F392" s="622">
        <v>0</v>
      </c>
      <c r="G392" s="622">
        <v>0</v>
      </c>
      <c r="H392" s="607">
        <f>+D392+E392+F392-G392</f>
        <v>121786112</v>
      </c>
      <c r="I392" s="579">
        <f>VLOOKUP(B392,Clasificaciones!$C:$E,1,)</f>
        <v>5130304</v>
      </c>
    </row>
    <row r="393" spans="2:9" s="579" customFormat="1" ht="16.149999999999999" customHeight="1">
      <c r="B393" s="726">
        <v>51304</v>
      </c>
      <c r="C393" s="725" t="s">
        <v>151</v>
      </c>
      <c r="D393" s="621">
        <f>+SUM(D394:D398)</f>
        <v>441573214</v>
      </c>
      <c r="E393" s="621">
        <f>+SUM(E394:E398)</f>
        <v>214242028</v>
      </c>
      <c r="F393" s="622">
        <v>0</v>
      </c>
      <c r="G393" s="622">
        <v>0</v>
      </c>
      <c r="H393" s="621">
        <f>+SUM(H394:H398)</f>
        <v>655815242</v>
      </c>
      <c r="I393" s="579">
        <f>VLOOKUP(B393,Clasificaciones!$C:$E,1,)</f>
        <v>51304</v>
      </c>
    </row>
    <row r="394" spans="2:9" ht="16.149999999999999" customHeight="1">
      <c r="B394" s="724">
        <v>5130401</v>
      </c>
      <c r="C394" s="582" t="s">
        <v>1017</v>
      </c>
      <c r="D394" s="622">
        <f>SUMIF('CDB 062021'!$A:$A,B394,'CDB 062021'!$C:$C)</f>
        <v>60000000</v>
      </c>
      <c r="E394" s="622">
        <f>+SUMIF('AF 032021'!F:F,Consolidado!B394,'AF 032021'!C:C)</f>
        <v>0</v>
      </c>
      <c r="F394" s="622">
        <v>0</v>
      </c>
      <c r="G394" s="622">
        <v>0</v>
      </c>
      <c r="H394" s="607">
        <f>+D394+E394+F394-G394</f>
        <v>60000000</v>
      </c>
      <c r="I394" s="579">
        <f>VLOOKUP(B394,Clasificaciones!$C:$E,1,)</f>
        <v>5130401</v>
      </c>
    </row>
    <row r="395" spans="2:9" ht="16.149999999999999" customHeight="1">
      <c r="B395" s="724">
        <v>5130402</v>
      </c>
      <c r="C395" s="582" t="s">
        <v>138</v>
      </c>
      <c r="D395" s="622">
        <f>SUMIF('CDB 062021'!$A:$A,B395,'CDB 062021'!$C:$C)</f>
        <v>200000000</v>
      </c>
      <c r="E395" s="622">
        <f>+SUMIF('AF 032021'!F:F,Consolidado!B395,'AF 032021'!C:C)</f>
        <v>0</v>
      </c>
      <c r="F395" s="622">
        <v>0</v>
      </c>
      <c r="G395" s="622">
        <v>0</v>
      </c>
      <c r="H395" s="607">
        <f>+D395+E395+F395-G395</f>
        <v>200000000</v>
      </c>
      <c r="I395" s="579">
        <f>VLOOKUP(B395,Clasificaciones!$C:$E,1,)</f>
        <v>5130402</v>
      </c>
    </row>
    <row r="396" spans="2:9" ht="16.149999999999999" customHeight="1">
      <c r="B396" s="724">
        <v>5130404</v>
      </c>
      <c r="C396" s="582" t="s">
        <v>793</v>
      </c>
      <c r="D396" s="622">
        <f>SUMIF('CDB 062021'!$A:$A,B396,'CDB 062021'!$C:$C)</f>
        <v>3658986</v>
      </c>
      <c r="E396" s="622">
        <f>+SUMIF('AF 032021'!F:F,Consolidado!B396,'AF 032021'!C:C)</f>
        <v>156818</v>
      </c>
      <c r="F396" s="622">
        <v>0</v>
      </c>
      <c r="G396" s="622">
        <v>0</v>
      </c>
      <c r="H396" s="607">
        <f>+D396+E396+F396-G396</f>
        <v>3815804</v>
      </c>
      <c r="I396" s="579">
        <f>VLOOKUP(B396,Clasificaciones!$C:$E,1,)</f>
        <v>5130404</v>
      </c>
    </row>
    <row r="397" spans="2:9" ht="16.149999999999999" customHeight="1">
      <c r="B397" s="724">
        <v>5130405</v>
      </c>
      <c r="C397" s="582" t="s">
        <v>794</v>
      </c>
      <c r="D397" s="622">
        <f>SUMIF('CDB 062021'!$A:$A,B397,'CDB 062021'!$C:$C)</f>
        <v>177914228</v>
      </c>
      <c r="E397" s="622">
        <f>+SUMIF('AF 032021'!F:F,Consolidado!B397,'AF 032021'!C:C)</f>
        <v>214085210</v>
      </c>
      <c r="F397" s="622">
        <v>0</v>
      </c>
      <c r="G397" s="622">
        <v>0</v>
      </c>
      <c r="H397" s="607">
        <f>+D397+E397+F397-G397</f>
        <v>391999438</v>
      </c>
      <c r="I397" s="579">
        <f>VLOOKUP(B397,Clasificaciones!$C:$E,1,)</f>
        <v>5130405</v>
      </c>
    </row>
    <row r="398" spans="2:9" ht="16.149999999999999" customHeight="1">
      <c r="B398" s="724">
        <v>5130406</v>
      </c>
      <c r="C398" s="582" t="s">
        <v>795</v>
      </c>
      <c r="D398" s="622">
        <f>SUMIF('CDB 062021'!$A:$A,B398,'CDB 062021'!$C:$C)</f>
        <v>0</v>
      </c>
      <c r="E398" s="622">
        <f>+SUMIF('AF 032021'!F:F,Consolidado!B398,'AF 032021'!C:C)</f>
        <v>0</v>
      </c>
      <c r="F398" s="622">
        <v>0</v>
      </c>
      <c r="G398" s="622">
        <v>0</v>
      </c>
      <c r="H398" s="607">
        <f>+D398+E398+F398-G398</f>
        <v>0</v>
      </c>
      <c r="I398" s="579">
        <f>VLOOKUP(B398,Clasificaciones!$C:$E,1,)</f>
        <v>5130406</v>
      </c>
    </row>
    <row r="399" spans="2:9" s="579" customFormat="1" ht="16.149999999999999" customHeight="1">
      <c r="B399" s="726">
        <v>51305</v>
      </c>
      <c r="C399" s="725" t="s">
        <v>796</v>
      </c>
      <c r="D399" s="621">
        <f>+D400+D403</f>
        <v>91525434</v>
      </c>
      <c r="E399" s="621">
        <f>+E400+E403</f>
        <v>65657304</v>
      </c>
      <c r="F399" s="622">
        <v>0</v>
      </c>
      <c r="G399" s="622">
        <v>0</v>
      </c>
      <c r="H399" s="621">
        <f>+H400+H403</f>
        <v>157182738</v>
      </c>
      <c r="I399" s="579">
        <f>VLOOKUP(B399,Clasificaciones!$C:$E,1,)</f>
        <v>51305</v>
      </c>
    </row>
    <row r="400" spans="2:9" s="579" customFormat="1" ht="16.149999999999999" customHeight="1">
      <c r="B400" s="726">
        <v>5130501</v>
      </c>
      <c r="C400" s="725" t="s">
        <v>797</v>
      </c>
      <c r="D400" s="621">
        <f>+SUM(D401:D402)</f>
        <v>1755744</v>
      </c>
      <c r="E400" s="621">
        <f>+SUM(E401:E402)</f>
        <v>0</v>
      </c>
      <c r="F400" s="622">
        <v>0</v>
      </c>
      <c r="G400" s="622">
        <v>0</v>
      </c>
      <c r="H400" s="621">
        <f>+SUM(H401:H402)</f>
        <v>1755744</v>
      </c>
      <c r="I400" s="579">
        <f>VLOOKUP(B400,Clasificaciones!$C:$E,1,)</f>
        <v>5130501</v>
      </c>
    </row>
    <row r="401" spans="2:9" ht="16.149999999999999" customHeight="1">
      <c r="B401" s="724">
        <v>513050101</v>
      </c>
      <c r="C401" s="582" t="s">
        <v>798</v>
      </c>
      <c r="D401" s="622">
        <f>SUMIF('CDB 062021'!$A:$A,B401,'CDB 062021'!$C:$C)</f>
        <v>294240</v>
      </c>
      <c r="E401" s="622">
        <f>+SUMIF('AF 032021'!F:F,Consolidado!B401,'AF 032021'!C:C)</f>
        <v>0</v>
      </c>
      <c r="F401" s="622">
        <v>0</v>
      </c>
      <c r="G401" s="622">
        <v>0</v>
      </c>
      <c r="H401" s="607">
        <f>+D401+E401+F401-G401</f>
        <v>294240</v>
      </c>
      <c r="I401" s="579">
        <f>VLOOKUP(B401,Clasificaciones!$C:$E,1,)</f>
        <v>513050101</v>
      </c>
    </row>
    <row r="402" spans="2:9" ht="16.149999999999999" customHeight="1">
      <c r="B402" s="724">
        <v>513050103</v>
      </c>
      <c r="C402" s="582" t="s">
        <v>799</v>
      </c>
      <c r="D402" s="622">
        <f>SUMIF('CDB 062021'!$A:$A,B402,'CDB 062021'!$C:$C)</f>
        <v>1461504</v>
      </c>
      <c r="E402" s="622">
        <f>+SUMIF('AF 032021'!F:F,Consolidado!B402,'AF 032021'!C:C)</f>
        <v>0</v>
      </c>
      <c r="F402" s="622">
        <v>0</v>
      </c>
      <c r="G402" s="622">
        <v>0</v>
      </c>
      <c r="H402" s="607">
        <f>+D402+E402+F402-G402</f>
        <v>1461504</v>
      </c>
      <c r="I402" s="579">
        <f>VLOOKUP(B402,Clasificaciones!$C:$E,1,)</f>
        <v>513050103</v>
      </c>
    </row>
    <row r="403" spans="2:9" s="579" customFormat="1" ht="16.149999999999999" customHeight="1">
      <c r="B403" s="726">
        <v>5130502</v>
      </c>
      <c r="C403" s="725" t="s">
        <v>800</v>
      </c>
      <c r="D403" s="621">
        <f>+SUM(D404:D407)</f>
        <v>89769690</v>
      </c>
      <c r="E403" s="621">
        <f>+SUM(E404:E407)</f>
        <v>65657304</v>
      </c>
      <c r="F403" s="622">
        <v>0</v>
      </c>
      <c r="G403" s="622">
        <v>0</v>
      </c>
      <c r="H403" s="621">
        <f>+SUM(H404:H407)</f>
        <v>155426994</v>
      </c>
      <c r="I403" s="579">
        <f>VLOOKUP(B403,Clasificaciones!$C:$E,1,)</f>
        <v>5130502</v>
      </c>
    </row>
    <row r="404" spans="2:9" ht="16.149999999999999" customHeight="1">
      <c r="B404" s="724">
        <v>513050201</v>
      </c>
      <c r="C404" s="582" t="s">
        <v>801</v>
      </c>
      <c r="D404" s="622">
        <f>SUMIF('CDB 062021'!$A:$A,B404,'CDB 062021'!$C:$C)</f>
        <v>3617928</v>
      </c>
      <c r="E404" s="622">
        <f>+SUMIF('AF 032021'!F:F,Consolidado!B404,'AF 032021'!C:C)</f>
        <v>39980706</v>
      </c>
      <c r="F404" s="622">
        <v>0</v>
      </c>
      <c r="G404" s="622">
        <v>0</v>
      </c>
      <c r="H404" s="607">
        <f>+D404+E404+F404-G404</f>
        <v>43598634</v>
      </c>
      <c r="I404" s="579">
        <f>VLOOKUP(B404,Clasificaciones!$C:$E,1,)</f>
        <v>513050201</v>
      </c>
    </row>
    <row r="405" spans="2:9" ht="16.149999999999999" customHeight="1">
      <c r="B405" s="724">
        <v>513050202</v>
      </c>
      <c r="C405" s="582" t="s">
        <v>802</v>
      </c>
      <c r="D405" s="622">
        <f>SUMIF('CDB 062021'!$A:$A,B405,'CDB 062021'!$C:$C)</f>
        <v>66492786</v>
      </c>
      <c r="E405" s="622">
        <f>+SUMIF('AF 032021'!F:F,Consolidado!B405,'AF 032021'!C:C)</f>
        <v>0</v>
      </c>
      <c r="F405" s="622">
        <v>0</v>
      </c>
      <c r="G405" s="622">
        <v>0</v>
      </c>
      <c r="H405" s="607">
        <f>+D405+E405+F405-G405</f>
        <v>66492786</v>
      </c>
      <c r="I405" s="579">
        <f>VLOOKUP(B405,Clasificaciones!$C:$E,1,)</f>
        <v>513050202</v>
      </c>
    </row>
    <row r="406" spans="2:9" ht="16.149999999999999" customHeight="1">
      <c r="B406" s="724">
        <v>513050203</v>
      </c>
      <c r="C406" s="582" t="s">
        <v>803</v>
      </c>
      <c r="D406" s="622">
        <f>SUMIF('CDB 062021'!$A:$A,B406,'CDB 062021'!$C:$C)</f>
        <v>19018974</v>
      </c>
      <c r="E406" s="622">
        <f>+SUMIF('AF 032021'!F:F,Consolidado!B406,'AF 032021'!C:C)</f>
        <v>25676598</v>
      </c>
      <c r="F406" s="622">
        <v>0</v>
      </c>
      <c r="G406" s="622">
        <v>0</v>
      </c>
      <c r="H406" s="607">
        <f>+D406+E406+F406-G406</f>
        <v>44695572</v>
      </c>
      <c r="I406" s="579">
        <f>VLOOKUP(B406,Clasificaciones!$C:$E,1,)</f>
        <v>513050203</v>
      </c>
    </row>
    <row r="407" spans="2:9" ht="16.149999999999999" customHeight="1">
      <c r="B407" s="724">
        <v>513050204</v>
      </c>
      <c r="C407" s="582" t="s">
        <v>804</v>
      </c>
      <c r="D407" s="622">
        <f>SUMIF('CDB 062021'!$A:$A,B407,'CDB 062021'!$C:$C)</f>
        <v>640002</v>
      </c>
      <c r="E407" s="622">
        <f>+SUMIF('AF 032021'!F:F,Consolidado!B407,'AF 032021'!C:C)</f>
        <v>0</v>
      </c>
      <c r="F407" s="622">
        <v>0</v>
      </c>
      <c r="G407" s="622">
        <v>0</v>
      </c>
      <c r="H407" s="607">
        <f>+D407+E407+F407-G407</f>
        <v>640002</v>
      </c>
      <c r="I407" s="579">
        <f>VLOOKUP(B407,Clasificaciones!$C:$E,1,)</f>
        <v>513050204</v>
      </c>
    </row>
    <row r="408" spans="2:9" s="579" customFormat="1" ht="16.149999999999999" customHeight="1">
      <c r="B408" s="726">
        <v>51306</v>
      </c>
      <c r="C408" s="725" t="s">
        <v>136</v>
      </c>
      <c r="D408" s="621">
        <f>SUM(D409:D411)</f>
        <v>55608251</v>
      </c>
      <c r="E408" s="621">
        <f>+SUM(E411)</f>
        <v>0</v>
      </c>
      <c r="F408" s="622">
        <v>0</v>
      </c>
      <c r="G408" s="622">
        <v>0</v>
      </c>
      <c r="H408" s="621">
        <f>+SUM(H409:H411)</f>
        <v>55608251</v>
      </c>
      <c r="I408" s="579">
        <f>VLOOKUP(B408,Clasificaciones!$C:$E,1,)</f>
        <v>51306</v>
      </c>
    </row>
    <row r="409" spans="2:9" ht="16.149999999999999" customHeight="1">
      <c r="B409" s="724">
        <v>5130601</v>
      </c>
      <c r="C409" s="582" t="s">
        <v>1081</v>
      </c>
      <c r="D409" s="622">
        <f>SUMIF('CDB 062021'!$A:$A,B409,'CDB 062021'!$C:$C)</f>
        <v>322727</v>
      </c>
      <c r="E409" s="622">
        <f>+SUMIF('AF 032021'!F:F,Consolidado!B409,'AF 032021'!C:C)</f>
        <v>0</v>
      </c>
      <c r="F409" s="622">
        <v>0</v>
      </c>
      <c r="G409" s="622">
        <v>0</v>
      </c>
      <c r="H409" s="607">
        <f>+D409+E409+F409-G409</f>
        <v>322727</v>
      </c>
      <c r="I409" s="579">
        <f>VLOOKUP(B409,Clasificaciones!$C:$E,1,)</f>
        <v>5130601</v>
      </c>
    </row>
    <row r="410" spans="2:9" ht="16.149999999999999" customHeight="1">
      <c r="B410" s="724">
        <v>5130603</v>
      </c>
      <c r="C410" s="582" t="s">
        <v>805</v>
      </c>
      <c r="D410" s="622">
        <f>SUMIF('CDB 062021'!$A:$A,B410,'CDB 062021'!$C:$C)</f>
        <v>54685524</v>
      </c>
      <c r="E410" s="622">
        <f>+SUMIF('AF 032021'!F:F,Consolidado!B410,'AF 032021'!C:C)</f>
        <v>0</v>
      </c>
      <c r="F410" s="622">
        <v>0</v>
      </c>
      <c r="G410" s="622">
        <v>0</v>
      </c>
      <c r="H410" s="607">
        <f>+D410+E410+F410-G410</f>
        <v>54685524</v>
      </c>
      <c r="I410" s="579">
        <f>VLOOKUP(B410,Clasificaciones!$C:$E,1,)</f>
        <v>5130603</v>
      </c>
    </row>
    <row r="411" spans="2:9" ht="16.149999999999999" customHeight="1">
      <c r="B411" s="724">
        <v>5130605</v>
      </c>
      <c r="C411" s="582" t="s">
        <v>193</v>
      </c>
      <c r="D411" s="622">
        <f>SUMIF('CDB 062021'!$A:$A,B411,'CDB 062021'!$C:$C)</f>
        <v>600000</v>
      </c>
      <c r="E411" s="622">
        <f>+SUMIF('AF 032021'!F:F,Consolidado!B411,'AF 032021'!C:C)</f>
        <v>0</v>
      </c>
      <c r="F411" s="622">
        <v>0</v>
      </c>
      <c r="G411" s="622">
        <v>0</v>
      </c>
      <c r="H411" s="607">
        <f>+D411+E411+F411-G411</f>
        <v>600000</v>
      </c>
      <c r="I411" s="579">
        <f>VLOOKUP(B411,Clasificaciones!$C:$E,1,)</f>
        <v>5130605</v>
      </c>
    </row>
    <row r="412" spans="2:9" s="579" customFormat="1" ht="16.149999999999999" customHeight="1">
      <c r="B412" s="726">
        <v>51307</v>
      </c>
      <c r="C412" s="725" t="s">
        <v>1083</v>
      </c>
      <c r="D412" s="621">
        <f>SUM(D413:D414)</f>
        <v>25615469</v>
      </c>
      <c r="E412" s="621">
        <f>+SUM(E415)</f>
        <v>0</v>
      </c>
      <c r="F412" s="622">
        <v>0</v>
      </c>
      <c r="G412" s="622">
        <v>0</v>
      </c>
      <c r="H412" s="621">
        <f>SUM(H413:H414)</f>
        <v>25615469</v>
      </c>
      <c r="I412" s="579">
        <f>VLOOKUP(B412,Clasificaciones!$C:$E,1,)</f>
        <v>51307</v>
      </c>
    </row>
    <row r="413" spans="2:9" ht="16.149999999999999" customHeight="1">
      <c r="B413" s="724">
        <v>5130701</v>
      </c>
      <c r="C413" s="582" t="s">
        <v>795</v>
      </c>
      <c r="D413" s="622">
        <f>SUMIF('CDB 062021'!$A:$A,B413,'CDB 062021'!$C:$C)</f>
        <v>25388196</v>
      </c>
      <c r="E413" s="622">
        <f>+SUMIF('AF 032021'!F:F,Consolidado!B413,'AF 032021'!C:C)</f>
        <v>0</v>
      </c>
      <c r="F413" s="622">
        <v>0</v>
      </c>
      <c r="G413" s="622">
        <v>0</v>
      </c>
      <c r="H413" s="607">
        <f>+D413+E413+F413-G413</f>
        <v>25388196</v>
      </c>
      <c r="I413" s="727">
        <f>VLOOKUP(B413,Clasificaciones!$C:$E,1,)</f>
        <v>5130701</v>
      </c>
    </row>
    <row r="414" spans="2:9" ht="16.149999999999999" customHeight="1">
      <c r="B414" s="724">
        <v>5130702</v>
      </c>
      <c r="C414" s="582" t="s">
        <v>1076</v>
      </c>
      <c r="D414" s="622">
        <f>SUMIF('CDB 062021'!$A:$A,B414,'CDB 062021'!$C:$C)</f>
        <v>227273</v>
      </c>
      <c r="E414" s="622">
        <f>+SUMIF('AF 032021'!F:F,Consolidado!B414,'AF 032021'!C:C)</f>
        <v>0</v>
      </c>
      <c r="F414" s="622">
        <v>0</v>
      </c>
      <c r="G414" s="622">
        <v>0</v>
      </c>
      <c r="H414" s="607">
        <f>+D414+E414+F414-G414</f>
        <v>227273</v>
      </c>
      <c r="I414" s="727">
        <f>VLOOKUP(B414,Clasificaciones!$C:$E,1,)</f>
        <v>5130702</v>
      </c>
    </row>
    <row r="415" spans="2:9" s="579" customFormat="1" ht="16.149999999999999" customHeight="1">
      <c r="B415" s="726">
        <v>51308</v>
      </c>
      <c r="C415" s="725" t="s">
        <v>47</v>
      </c>
      <c r="D415" s="621">
        <f>+SUM(D416)</f>
        <v>3512443</v>
      </c>
      <c r="E415" s="621">
        <f>+SUM(E416)</f>
        <v>0</v>
      </c>
      <c r="F415" s="622">
        <v>0</v>
      </c>
      <c r="G415" s="622">
        <v>0</v>
      </c>
      <c r="H415" s="621">
        <f>+SUM(H416)</f>
        <v>3512443</v>
      </c>
      <c r="I415" s="579">
        <f>VLOOKUP(B415,Clasificaciones!$C:$E,1,)</f>
        <v>51308</v>
      </c>
    </row>
    <row r="416" spans="2:9" ht="16.149999999999999" customHeight="1">
      <c r="B416" s="724">
        <v>5130801</v>
      </c>
      <c r="C416" s="582" t="s">
        <v>806</v>
      </c>
      <c r="D416" s="622">
        <f>SUMIF('CDB 062021'!$A:$A,B416,'CDB 062021'!$C:$C)</f>
        <v>3512443</v>
      </c>
      <c r="E416" s="622">
        <f>+SUMIF('AF 032021'!F:F,Consolidado!B416,'AF 032021'!C:C)</f>
        <v>0</v>
      </c>
      <c r="F416" s="622">
        <v>0</v>
      </c>
      <c r="G416" s="622">
        <v>0</v>
      </c>
      <c r="H416" s="607">
        <f>+D416+E416+F416-G416</f>
        <v>3512443</v>
      </c>
      <c r="I416" s="579">
        <f>VLOOKUP(B416,Clasificaciones!$C:$E,1,)</f>
        <v>5130801</v>
      </c>
    </row>
    <row r="417" spans="2:9" s="579" customFormat="1" ht="16.149999999999999" customHeight="1">
      <c r="B417" s="726">
        <v>51309</v>
      </c>
      <c r="C417" s="725" t="s">
        <v>50</v>
      </c>
      <c r="D417" s="621">
        <f>+SUM(D418:D419)</f>
        <v>12121403</v>
      </c>
      <c r="E417" s="621">
        <f>+SUM(E418:E419)</f>
        <v>9477059</v>
      </c>
      <c r="F417" s="622">
        <v>0</v>
      </c>
      <c r="G417" s="622">
        <v>0</v>
      </c>
      <c r="H417" s="621">
        <f>+SUM(H418:H419)</f>
        <v>21598462</v>
      </c>
      <c r="I417" s="579">
        <f>VLOOKUP(B417,Clasificaciones!$C:$E,1,)</f>
        <v>51309</v>
      </c>
    </row>
    <row r="418" spans="2:9" ht="16.149999999999999" customHeight="1">
      <c r="B418" s="724">
        <v>5130902</v>
      </c>
      <c r="C418" s="582" t="s">
        <v>807</v>
      </c>
      <c r="D418" s="622">
        <f>SUMIF('CDB 062021'!$A:$A,B418,'CDB 062021'!$C:$C)</f>
        <v>10292700</v>
      </c>
      <c r="E418" s="622">
        <f>+SUMIF('AF 032021'!F:F,Consolidado!B418,'AF 032021'!C:C)</f>
        <v>8538600</v>
      </c>
      <c r="F418" s="622">
        <v>0</v>
      </c>
      <c r="G418" s="622">
        <v>0</v>
      </c>
      <c r="H418" s="607">
        <f>+D418+E418+F418-G418</f>
        <v>18831300</v>
      </c>
      <c r="I418" s="579">
        <f>VLOOKUP(B418,Clasificaciones!$C:$E,1,)</f>
        <v>5130902</v>
      </c>
    </row>
    <row r="419" spans="2:9" ht="16.149999999999999" customHeight="1">
      <c r="B419" s="724">
        <v>5130904</v>
      </c>
      <c r="C419" s="582" t="s">
        <v>808</v>
      </c>
      <c r="D419" s="622">
        <f>SUMIF('CDB 062021'!$A:$A,B419,'CDB 062021'!$C:$C)</f>
        <v>1828703</v>
      </c>
      <c r="E419" s="622">
        <f>+SUMIF('AF 032021'!F:F,Consolidado!B419,'AF 032021'!C:C)</f>
        <v>938459</v>
      </c>
      <c r="F419" s="622">
        <v>0</v>
      </c>
      <c r="G419" s="622">
        <v>0</v>
      </c>
      <c r="H419" s="607">
        <f>+D419+E419+F419-G419</f>
        <v>2767162</v>
      </c>
      <c r="I419" s="579">
        <f>VLOOKUP(B419,Clasificaciones!$C:$E,1,)</f>
        <v>5130904</v>
      </c>
    </row>
    <row r="420" spans="2:9" s="579" customFormat="1" ht="16.149999999999999" customHeight="1">
      <c r="B420" s="726">
        <v>51310</v>
      </c>
      <c r="C420" s="725" t="s">
        <v>201</v>
      </c>
      <c r="D420" s="621">
        <f>+SUM(D421:D432)</f>
        <v>140875444</v>
      </c>
      <c r="E420" s="621">
        <f>+SUM(E421:E432)</f>
        <v>1285706</v>
      </c>
      <c r="F420" s="622">
        <v>0</v>
      </c>
      <c r="G420" s="622">
        <v>0</v>
      </c>
      <c r="H420" s="621">
        <f>+SUM(H421:H432)</f>
        <v>142161150</v>
      </c>
      <c r="I420" s="579">
        <f>VLOOKUP(B420,Clasificaciones!$C:$E,1,)</f>
        <v>51310</v>
      </c>
    </row>
    <row r="421" spans="2:9" ht="16.149999999999999" customHeight="1">
      <c r="B421" s="724">
        <v>5131002</v>
      </c>
      <c r="C421" s="582" t="s">
        <v>809</v>
      </c>
      <c r="D421" s="622">
        <f>SUMIF('CDB 062021'!$A:$A,B421,'CDB 062021'!$C:$C)</f>
        <v>9000000</v>
      </c>
      <c r="E421" s="622">
        <f>+SUMIF('AF 032021'!F:F,Consolidado!B421,'AF 032021'!C:C)</f>
        <v>0</v>
      </c>
      <c r="F421" s="622">
        <v>0</v>
      </c>
      <c r="G421" s="622">
        <v>0</v>
      </c>
      <c r="H421" s="607">
        <f t="shared" ref="H421:H432" si="9">+D421+E421+F421-G421</f>
        <v>9000000</v>
      </c>
      <c r="I421" s="579">
        <f>VLOOKUP(B421,Clasificaciones!$C:$E,1,)</f>
        <v>5131002</v>
      </c>
    </row>
    <row r="422" spans="2:9" ht="16.149999999999999" customHeight="1">
      <c r="B422" s="724">
        <v>5131006</v>
      </c>
      <c r="C422" s="582" t="s">
        <v>810</v>
      </c>
      <c r="D422" s="622">
        <f>SUMIF('CDB 062021'!$A:$A,B422,'CDB 062021'!$C:$C)</f>
        <v>10957817</v>
      </c>
      <c r="E422" s="622">
        <f>+SUMIF('AF 032021'!F:F,Consolidado!B422,'AF 032021'!C:C)</f>
        <v>300000</v>
      </c>
      <c r="F422" s="622">
        <v>0</v>
      </c>
      <c r="G422" s="622">
        <v>0</v>
      </c>
      <c r="H422" s="607">
        <f t="shared" si="9"/>
        <v>11257817</v>
      </c>
      <c r="I422" s="579">
        <f>VLOOKUP(B422,Clasificaciones!$C:$E,1,)</f>
        <v>5131006</v>
      </c>
    </row>
    <row r="423" spans="2:9" ht="16.149999999999999" customHeight="1">
      <c r="B423" s="724">
        <v>5131007</v>
      </c>
      <c r="C423" s="582" t="s">
        <v>955</v>
      </c>
      <c r="D423" s="622">
        <f>SUMIF('CDB 062021'!$A:$A,B423,'CDB 062021'!$C:$C)</f>
        <v>1631744</v>
      </c>
      <c r="E423" s="622">
        <f>+SUMIF('AF 032021'!F:F,Consolidado!B423,'AF 032021'!C:C)</f>
        <v>0</v>
      </c>
      <c r="F423" s="622">
        <v>0</v>
      </c>
      <c r="G423" s="622">
        <v>0</v>
      </c>
      <c r="H423" s="607">
        <f t="shared" si="9"/>
        <v>1631744</v>
      </c>
      <c r="I423" s="579">
        <f>VLOOKUP(B423,Clasificaciones!$C:$E,1,)</f>
        <v>5131007</v>
      </c>
    </row>
    <row r="424" spans="2:9" ht="16.149999999999999" customHeight="1">
      <c r="B424" s="724">
        <v>5131010</v>
      </c>
      <c r="C424" s="582" t="s">
        <v>137</v>
      </c>
      <c r="D424" s="622">
        <f>SUMIF('CDB 062021'!$A:$A,B424,'CDB 062021'!$C:$C)</f>
        <v>1412530</v>
      </c>
      <c r="E424" s="622">
        <f>+SUMIF('AF 032021'!F:F,Consolidado!B424,'AF 032021'!C:C)</f>
        <v>0</v>
      </c>
      <c r="F424" s="622">
        <v>0</v>
      </c>
      <c r="G424" s="622">
        <v>0</v>
      </c>
      <c r="H424" s="607">
        <f t="shared" si="9"/>
        <v>1412530</v>
      </c>
      <c r="I424" s="579">
        <f>VLOOKUP(B424,Clasificaciones!$C:$E,1,)</f>
        <v>5131010</v>
      </c>
    </row>
    <row r="425" spans="2:9" ht="16.149999999999999" customHeight="1">
      <c r="B425" s="724">
        <v>5131012</v>
      </c>
      <c r="C425" s="582" t="s">
        <v>811</v>
      </c>
      <c r="D425" s="622">
        <f>SUMIF('CDB 062021'!$A:$A,B425,'CDB 062021'!$C:$C)</f>
        <v>9229090</v>
      </c>
      <c r="E425" s="622">
        <f>+SUMIF('AF 032021'!F:F,Consolidado!B425,'AF 032021'!C:C)</f>
        <v>0</v>
      </c>
      <c r="F425" s="622">
        <v>0</v>
      </c>
      <c r="G425" s="622">
        <v>0</v>
      </c>
      <c r="H425" s="607">
        <f t="shared" si="9"/>
        <v>9229090</v>
      </c>
      <c r="I425" s="579">
        <f>VLOOKUP(B425,Clasificaciones!$C:$E,1,)</f>
        <v>5131012</v>
      </c>
    </row>
    <row r="426" spans="2:9" ht="16.149999999999999" customHeight="1">
      <c r="B426" s="724">
        <v>5131014</v>
      </c>
      <c r="C426" s="582" t="s">
        <v>812</v>
      </c>
      <c r="D426" s="622">
        <f>SUMIF('CDB 062021'!$A:$A,B426,'CDB 062021'!$C:$C)</f>
        <v>4418104</v>
      </c>
      <c r="E426" s="622">
        <f>+SUMIF('AF 032021'!F:F,Consolidado!B426,'AF 032021'!C:C)</f>
        <v>0</v>
      </c>
      <c r="F426" s="622">
        <v>0</v>
      </c>
      <c r="G426" s="622">
        <v>0</v>
      </c>
      <c r="H426" s="607">
        <f t="shared" si="9"/>
        <v>4418104</v>
      </c>
      <c r="I426" s="579">
        <f>VLOOKUP(B426,Clasificaciones!$C:$E,1,)</f>
        <v>5131014</v>
      </c>
    </row>
    <row r="427" spans="2:9" ht="16.149999999999999" customHeight="1">
      <c r="B427" s="724">
        <v>5131015</v>
      </c>
      <c r="C427" s="582" t="s">
        <v>192</v>
      </c>
      <c r="D427" s="622">
        <f>SUMIF('CDB 062021'!$A:$A,B427,'CDB 062021'!$C:$C)</f>
        <v>10403182</v>
      </c>
      <c r="E427" s="622">
        <f>+SUMIF('AF 032021'!F:F,Consolidado!B427,'AF 032021'!C:C)</f>
        <v>0</v>
      </c>
      <c r="F427" s="622">
        <v>0</v>
      </c>
      <c r="G427" s="622">
        <v>0</v>
      </c>
      <c r="H427" s="607">
        <f t="shared" si="9"/>
        <v>10403182</v>
      </c>
      <c r="I427" s="579">
        <f>VLOOKUP(B427,Clasificaciones!$C:$E,1,)</f>
        <v>5131015</v>
      </c>
    </row>
    <row r="428" spans="2:9" ht="16.149999999999999" customHeight="1">
      <c r="B428" s="724">
        <v>5131016</v>
      </c>
      <c r="C428" s="582" t="s">
        <v>194</v>
      </c>
      <c r="D428" s="622">
        <f>SUMIF('CDB 062021'!$A:$A,B428,'CDB 062021'!$C:$C)</f>
        <v>872727</v>
      </c>
      <c r="E428" s="622">
        <f>+SUMIF('AF 032021'!F:F,Consolidado!B428,'AF 032021'!C:C)</f>
        <v>819546</v>
      </c>
      <c r="F428" s="622">
        <v>0</v>
      </c>
      <c r="G428" s="622">
        <v>0</v>
      </c>
      <c r="H428" s="607">
        <f t="shared" si="9"/>
        <v>1692273</v>
      </c>
      <c r="I428" s="579">
        <f>VLOOKUP(B428,Clasificaciones!$C:$E,1,)</f>
        <v>5131016</v>
      </c>
    </row>
    <row r="429" spans="2:9" ht="16.149999999999999" customHeight="1">
      <c r="B429" s="724">
        <v>5131018</v>
      </c>
      <c r="C429" s="582" t="s">
        <v>813</v>
      </c>
      <c r="D429" s="622">
        <f>SUMIF('CDB 062021'!$A:$A,B429,'CDB 062021'!$C:$C)</f>
        <v>90000000</v>
      </c>
      <c r="E429" s="622">
        <f>+SUMIF('AF 032021'!F:F,Consolidado!B429,'AF 032021'!C:C)</f>
        <v>0</v>
      </c>
      <c r="F429" s="622">
        <v>0</v>
      </c>
      <c r="G429" s="622">
        <v>0</v>
      </c>
      <c r="H429" s="607">
        <f t="shared" si="9"/>
        <v>90000000</v>
      </c>
      <c r="I429" s="579">
        <f>VLOOKUP(B429,Clasificaciones!$C:$E,1,)</f>
        <v>5131018</v>
      </c>
    </row>
    <row r="430" spans="2:9">
      <c r="B430" s="724">
        <v>5131019</v>
      </c>
      <c r="C430" s="582" t="s">
        <v>344</v>
      </c>
      <c r="D430" s="622">
        <f>SUMIF('CDB 062021'!$A:$A,B430,'CDB 062021'!$C:$C)</f>
        <v>2399999</v>
      </c>
      <c r="E430" s="622">
        <f>+SUMIF('AF 032021'!F:F,Consolidado!B430,'AF 032021'!C:C)</f>
        <v>0</v>
      </c>
      <c r="F430" s="622">
        <v>0</v>
      </c>
      <c r="G430" s="622">
        <v>0</v>
      </c>
      <c r="H430" s="607">
        <f t="shared" si="9"/>
        <v>2399999</v>
      </c>
      <c r="I430" s="579">
        <f>VLOOKUP(B430,Clasificaciones!$C:$E,1,)</f>
        <v>5131019</v>
      </c>
    </row>
    <row r="431" spans="2:9" ht="16.149999999999999" customHeight="1">
      <c r="B431" s="724">
        <v>5010113003</v>
      </c>
      <c r="C431" s="582" t="s">
        <v>1190</v>
      </c>
      <c r="D431" s="622">
        <f>SUMIF('CDB 062021'!$A:$A,B431,'CDB 062021'!$C:$C)</f>
        <v>0</v>
      </c>
      <c r="E431" s="622">
        <f>+SUMIF('AF 032021'!F:F,Consolidado!B431,'AF 032021'!C:C)</f>
        <v>166160</v>
      </c>
      <c r="F431" s="622">
        <v>0</v>
      </c>
      <c r="G431" s="622">
        <v>0</v>
      </c>
      <c r="H431" s="607">
        <f t="shared" si="9"/>
        <v>166160</v>
      </c>
      <c r="I431" s="579">
        <f>VLOOKUP(B431,Clasificaciones!$C:$E,1,)</f>
        <v>5010113003</v>
      </c>
    </row>
    <row r="432" spans="2:9" ht="16.149999999999999" customHeight="1">
      <c r="B432" s="724">
        <v>5131099</v>
      </c>
      <c r="C432" s="582" t="s">
        <v>1094</v>
      </c>
      <c r="D432" s="622">
        <f>SUMIF('CDB 062021'!$A:$A,B432,'CDB 062021'!$C:$C)</f>
        <v>550251</v>
      </c>
      <c r="E432" s="622">
        <f>+SUMIF('AF 032021'!F:F,Consolidado!B432,'AF 032021'!C:C)</f>
        <v>0</v>
      </c>
      <c r="F432" s="622">
        <v>0</v>
      </c>
      <c r="G432" s="622">
        <v>0</v>
      </c>
      <c r="H432" s="607">
        <f t="shared" si="9"/>
        <v>550251</v>
      </c>
      <c r="I432" s="579">
        <f>VLOOKUP(B432,Clasificaciones!$C:$E,1,)</f>
        <v>5131099</v>
      </c>
    </row>
    <row r="433" spans="2:9" s="579" customFormat="1" ht="16.149999999999999" customHeight="1">
      <c r="B433" s="726">
        <v>514</v>
      </c>
      <c r="C433" s="725" t="s">
        <v>814</v>
      </c>
      <c r="D433" s="621">
        <f>+SUM(D434:D437)</f>
        <v>2667627553</v>
      </c>
      <c r="E433" s="621">
        <f>+SUM(E434:E437)</f>
        <v>19317001</v>
      </c>
      <c r="F433" s="622">
        <v>0</v>
      </c>
      <c r="G433" s="622">
        <v>0</v>
      </c>
      <c r="H433" s="621">
        <f>+SUM(H434:H437)</f>
        <v>2686944554</v>
      </c>
      <c r="I433" s="579">
        <f>VLOOKUP(B433,Clasificaciones!$C:$E,1,)</f>
        <v>514</v>
      </c>
    </row>
    <row r="434" spans="2:9" ht="16.149999999999999" customHeight="1">
      <c r="B434" s="724">
        <v>51404</v>
      </c>
      <c r="C434" s="582" t="s">
        <v>815</v>
      </c>
      <c r="D434" s="622">
        <f>SUMIF('CDB 062021'!$A:$A,B434,'CDB 062021'!$C:$C)</f>
        <v>148301269</v>
      </c>
      <c r="E434" s="622">
        <f>+SUMIF('AF 032021'!F:F,Consolidado!B434,'AF 032021'!C:C)</f>
        <v>0</v>
      </c>
      <c r="F434" s="622">
        <v>0</v>
      </c>
      <c r="G434" s="622">
        <v>0</v>
      </c>
      <c r="H434" s="607">
        <f>+D434+E434+F434-G434</f>
        <v>148301269</v>
      </c>
      <c r="I434" s="579">
        <f>VLOOKUP(B434,Clasificaciones!$C:$E,1,)</f>
        <v>51404</v>
      </c>
    </row>
    <row r="435" spans="2:9" ht="16.149999999999999" customHeight="1">
      <c r="B435" s="724">
        <v>51405</v>
      </c>
      <c r="C435" s="582" t="s">
        <v>61</v>
      </c>
      <c r="D435" s="622">
        <f>SUMIF('CDB 062021'!$A:$A,B435,'CDB 062021'!$C:$C)</f>
        <v>7681264</v>
      </c>
      <c r="E435" s="622">
        <f>+SUMIF('AF 032021'!F:F,Consolidado!B435,'AF 032021'!C:C)</f>
        <v>0</v>
      </c>
      <c r="F435" s="622">
        <v>0</v>
      </c>
      <c r="G435" s="622">
        <v>0</v>
      </c>
      <c r="H435" s="607">
        <f>+D435+E435+F435-G435</f>
        <v>7681264</v>
      </c>
      <c r="I435" s="579">
        <f>VLOOKUP(B435,Clasificaciones!$C:$E,1,)</f>
        <v>51405</v>
      </c>
    </row>
    <row r="436" spans="2:9" ht="16.149999999999999" customHeight="1">
      <c r="B436" s="724">
        <v>51406</v>
      </c>
      <c r="C436" s="582" t="s">
        <v>816</v>
      </c>
      <c r="D436" s="622">
        <f>SUMIF('CDB 062021'!$A:$A,B436,'CDB 062021'!$C:$C)</f>
        <v>7291384</v>
      </c>
      <c r="E436" s="622">
        <f>+SUMIF('AF 032021'!F:F,Consolidado!B436,'AF 032021'!C:C)</f>
        <v>0</v>
      </c>
      <c r="F436" s="622">
        <v>0</v>
      </c>
      <c r="G436" s="622">
        <v>0</v>
      </c>
      <c r="H436" s="607">
        <f>+D436+E436+F436-G436</f>
        <v>7291384</v>
      </c>
      <c r="I436" s="579">
        <f>VLOOKUP(B436,Clasificaciones!$C:$E,1,)</f>
        <v>51406</v>
      </c>
    </row>
    <row r="437" spans="2:9" s="579" customFormat="1" ht="16.149999999999999" customHeight="1">
      <c r="B437" s="726">
        <v>51407</v>
      </c>
      <c r="C437" s="725" t="s">
        <v>817</v>
      </c>
      <c r="D437" s="621">
        <f>+SUM(D438:D439)</f>
        <v>2504353636</v>
      </c>
      <c r="E437" s="621">
        <f>+SUM(E438:E439)</f>
        <v>19317001</v>
      </c>
      <c r="F437" s="622">
        <v>0</v>
      </c>
      <c r="G437" s="622">
        <v>0</v>
      </c>
      <c r="H437" s="621">
        <f>+SUM(H438:H439)</f>
        <v>2523670637</v>
      </c>
      <c r="I437" s="579">
        <f>VLOOKUP(B437,Clasificaciones!$C:$E,1,)</f>
        <v>51407</v>
      </c>
    </row>
    <row r="438" spans="2:9" ht="16.149999999999999" customHeight="1">
      <c r="B438" s="724">
        <v>5140701</v>
      </c>
      <c r="C438" s="582" t="s">
        <v>773</v>
      </c>
      <c r="D438" s="622">
        <f>SUMIF('CDB 062021'!$A:$A,B438,'CDB 062021'!$C:$C)</f>
        <v>1872901941</v>
      </c>
      <c r="E438" s="622">
        <f>+SUMIF('AF 032021'!F:F,Consolidado!B438,'AF 032021'!C:C)</f>
        <v>19317001</v>
      </c>
      <c r="F438" s="622">
        <v>0</v>
      </c>
      <c r="G438" s="622">
        <v>0</v>
      </c>
      <c r="H438" s="607">
        <f>+D438+E438+F438-G438</f>
        <v>1892218942</v>
      </c>
      <c r="I438" s="579">
        <f>VLOOKUP(B438,Clasificaciones!$C:$E,1,)</f>
        <v>5140701</v>
      </c>
    </row>
    <row r="439" spans="2:9" ht="16.149999999999999" customHeight="1">
      <c r="B439" s="724">
        <v>5140702</v>
      </c>
      <c r="C439" s="582" t="s">
        <v>774</v>
      </c>
      <c r="D439" s="622">
        <f>SUMIF('CDB 062021'!$A:$A,B439,'CDB 062021'!$C:$C)</f>
        <v>631451695</v>
      </c>
      <c r="E439" s="622">
        <f>+SUMIF('AF 032021'!F:F,Consolidado!B439,'AF 032021'!C:C)</f>
        <v>0</v>
      </c>
      <c r="F439" s="622">
        <v>0</v>
      </c>
      <c r="G439" s="622">
        <v>0</v>
      </c>
      <c r="H439" s="607">
        <f>+D439+E439+F439-G439</f>
        <v>631451695</v>
      </c>
      <c r="I439" s="579">
        <f>VLOOKUP(B439,Clasificaciones!$C:$E,1,)</f>
        <v>5140702</v>
      </c>
    </row>
    <row r="440" spans="2:9" s="579" customFormat="1" ht="16.149999999999999" customHeight="1">
      <c r="B440" s="726">
        <v>515</v>
      </c>
      <c r="C440" s="725" t="s">
        <v>196</v>
      </c>
      <c r="D440" s="621">
        <f>+SUM(D441:D443,D445,D446)</f>
        <v>343334270</v>
      </c>
      <c r="E440" s="621">
        <f>+SUM(E441:E443,E445,E446)</f>
        <v>125725671</v>
      </c>
      <c r="F440" s="622">
        <v>0</v>
      </c>
      <c r="G440" s="622">
        <v>0</v>
      </c>
      <c r="H440" s="621">
        <f>SUM(H441:H443)+H445+H446</f>
        <v>469059941</v>
      </c>
      <c r="I440" s="579">
        <f>VLOOKUP(B440,Clasificaciones!$C:$E,1,)</f>
        <v>515</v>
      </c>
    </row>
    <row r="441" spans="2:9" ht="16.149999999999999" customHeight="1">
      <c r="B441" s="724">
        <v>51501</v>
      </c>
      <c r="C441" s="582" t="s">
        <v>60</v>
      </c>
      <c r="D441" s="622">
        <f>SUMIF('CDB 062021'!$A:$A,B441,'CDB 062021'!$C:$C)</f>
        <v>77684079</v>
      </c>
      <c r="E441" s="622">
        <f>+SUMIF('AF 032021'!F:F,Consolidado!B441,'AF 032021'!C:C)</f>
        <v>94147489</v>
      </c>
      <c r="F441" s="622">
        <v>0</v>
      </c>
      <c r="G441" s="622">
        <v>0</v>
      </c>
      <c r="H441" s="607">
        <f>+D441+E441+F441-G441</f>
        <v>171831568</v>
      </c>
      <c r="I441" s="579">
        <f>VLOOKUP(B441,Clasificaciones!$C:$E,1,)</f>
        <v>51501</v>
      </c>
    </row>
    <row r="442" spans="2:9" ht="16.149999999999999" customHeight="1">
      <c r="B442" s="724">
        <v>51502</v>
      </c>
      <c r="C442" s="582" t="s">
        <v>818</v>
      </c>
      <c r="D442" s="622">
        <f>SUMIF('CDB 062021'!$A:$A,B442,'CDB 062021'!$C:$C)</f>
        <v>20901450</v>
      </c>
      <c r="E442" s="622">
        <f>+SUMIF('AF 032021'!F:F,Consolidado!B442,'AF 032021'!C:C)</f>
        <v>12670644</v>
      </c>
      <c r="F442" s="622">
        <v>0</v>
      </c>
      <c r="G442" s="622">
        <v>0</v>
      </c>
      <c r="H442" s="607">
        <f>+D442+E442+F442-G442</f>
        <v>33572094</v>
      </c>
      <c r="I442" s="579">
        <f>VLOOKUP(B442,Clasificaciones!$C:$E,1,)</f>
        <v>51502</v>
      </c>
    </row>
    <row r="443" spans="2:9" ht="16.149999999999999" customHeight="1">
      <c r="B443" s="724">
        <v>51503</v>
      </c>
      <c r="C443" s="582" t="s">
        <v>819</v>
      </c>
      <c r="D443" s="622">
        <f>SUMIF('CDB 062021'!$A:$A,B443,'CDB 062021'!$C:$C)</f>
        <v>25524855</v>
      </c>
      <c r="E443" s="622">
        <f>+E444</f>
        <v>1529761</v>
      </c>
      <c r="F443" s="622">
        <v>0</v>
      </c>
      <c r="G443" s="622">
        <v>0</v>
      </c>
      <c r="H443" s="607">
        <f>+H444</f>
        <v>27054616</v>
      </c>
      <c r="I443" s="579">
        <f>VLOOKUP(B443,Clasificaciones!$C:$E,1,)</f>
        <v>51503</v>
      </c>
    </row>
    <row r="444" spans="2:9" s="579" customFormat="1" ht="16.149999999999999" customHeight="1">
      <c r="B444" s="724">
        <v>5150301</v>
      </c>
      <c r="C444" s="582" t="s">
        <v>820</v>
      </c>
      <c r="D444" s="622">
        <f>SUMIF('CDB 062021'!$A:$A,B444,'CDB 062021'!$C:$C)</f>
        <v>25524855</v>
      </c>
      <c r="E444" s="622">
        <f>+SUMIF('AF 032021'!F:F,Consolidado!B444,'AF 032021'!C:C)</f>
        <v>1529761</v>
      </c>
      <c r="F444" s="622">
        <v>0</v>
      </c>
      <c r="G444" s="622">
        <v>0</v>
      </c>
      <c r="H444" s="607">
        <f>+D444+E444+F444-G444</f>
        <v>27054616</v>
      </c>
      <c r="I444" s="579">
        <f>VLOOKUP(B444,Clasificaciones!$C:$E,1,)</f>
        <v>5150301</v>
      </c>
    </row>
    <row r="445" spans="2:9" ht="16.149999999999999" customHeight="1">
      <c r="B445" s="724">
        <v>51504</v>
      </c>
      <c r="C445" s="582" t="s">
        <v>821</v>
      </c>
      <c r="D445" s="622">
        <f>SUMIF('CDB 062021'!$A:$A,B445,'CDB 062021'!$C:$C)</f>
        <v>216528286</v>
      </c>
      <c r="E445" s="622">
        <f>+SUMIF('AF 032021'!F:F,Consolidado!B445,'AF 032021'!C:C)</f>
        <v>15661727</v>
      </c>
      <c r="F445" s="622">
        <v>0</v>
      </c>
      <c r="G445" s="622">
        <v>0</v>
      </c>
      <c r="H445" s="607">
        <f>+D445+E445+F445-G445</f>
        <v>232190013</v>
      </c>
      <c r="I445" s="579">
        <f>VLOOKUP(B445,Clasificaciones!$C:$E,1,)</f>
        <v>51504</v>
      </c>
    </row>
    <row r="446" spans="2:9" ht="16.149999999999999" customHeight="1">
      <c r="B446" s="724">
        <v>51505</v>
      </c>
      <c r="C446" s="582" t="s">
        <v>1192</v>
      </c>
      <c r="D446" s="622">
        <f>SUMIF('CDB 062021'!$A:$A,B446,'CDB 062021'!$C:$C)</f>
        <v>2695600</v>
      </c>
      <c r="E446" s="622">
        <f>+SUMIF('AF 032021'!F:F,Consolidado!B446,'AF 032021'!C:C)</f>
        <v>1716050</v>
      </c>
      <c r="F446" s="622">
        <v>0</v>
      </c>
      <c r="G446" s="622">
        <v>0</v>
      </c>
      <c r="H446" s="607">
        <f>+D446+E446+F446-G446</f>
        <v>4411650</v>
      </c>
      <c r="I446" s="579">
        <f>VLOOKUP(B446,Clasificaciones!$C:$E,1,)</f>
        <v>51505</v>
      </c>
    </row>
    <row r="447" spans="2:9" s="579" customFormat="1" ht="16.149999999999999" customHeight="1">
      <c r="B447" s="726">
        <v>52</v>
      </c>
      <c r="C447" s="725" t="s">
        <v>195</v>
      </c>
      <c r="D447" s="621">
        <f>+SUM(D448)</f>
        <v>5798</v>
      </c>
      <c r="E447" s="621">
        <f>+SUM(E448)</f>
        <v>0</v>
      </c>
      <c r="F447" s="622">
        <v>0</v>
      </c>
      <c r="G447" s="622">
        <v>0</v>
      </c>
      <c r="H447" s="621">
        <f>+SUM(H448)</f>
        <v>5798</v>
      </c>
      <c r="I447" s="579">
        <f>VLOOKUP(B447,Clasificaciones!$C:$E,1,)</f>
        <v>52</v>
      </c>
    </row>
    <row r="448" spans="2:9" ht="16.149999999999999" customHeight="1">
      <c r="B448" s="724">
        <v>5204</v>
      </c>
      <c r="C448" s="582" t="s">
        <v>822</v>
      </c>
      <c r="D448" s="622">
        <f>SUMIF('CDB 062021'!$A:$A,B448,'CDB 062021'!$C:$C)</f>
        <v>5798</v>
      </c>
      <c r="E448" s="622">
        <f>+SUMIF('AF 032021'!F:F,Consolidado!B448,'AF 032021'!C:C)</f>
        <v>0</v>
      </c>
      <c r="F448" s="622">
        <v>0</v>
      </c>
      <c r="G448" s="622">
        <v>0</v>
      </c>
      <c r="H448" s="607">
        <f>+D448+E448+F448-G448</f>
        <v>5798</v>
      </c>
      <c r="I448" s="579">
        <f>VLOOKUP(B448,Clasificaciones!$C:$E,1,)</f>
        <v>5204</v>
      </c>
    </row>
    <row r="449" spans="1:9" s="579" customFormat="1" ht="16.149999999999999" customHeight="1">
      <c r="B449" s="627"/>
      <c r="C449" s="628" t="s">
        <v>432</v>
      </c>
      <c r="D449" s="629">
        <f>+D256-D334</f>
        <v>1468324346</v>
      </c>
      <c r="E449" s="629">
        <f>+E256-E334</f>
        <v>843850364</v>
      </c>
      <c r="F449" s="629">
        <f>+SUM(F6:F448)</f>
        <v>4658274569.8947001</v>
      </c>
      <c r="G449" s="629">
        <f>+SUM(G6:G448)</f>
        <v>4658274570</v>
      </c>
      <c r="H449" s="629">
        <f>+H256-H334</f>
        <v>1468565446</v>
      </c>
    </row>
    <row r="450" spans="1:9" s="723" customFormat="1" ht="15.75" customHeight="1">
      <c r="A450" s="576"/>
      <c r="B450" s="612"/>
      <c r="C450" s="611"/>
      <c r="D450" s="625">
        <f>+D449-D252</f>
        <v>0</v>
      </c>
      <c r="E450" s="625">
        <f>+E449-E252</f>
        <v>0</v>
      </c>
      <c r="F450" s="626"/>
      <c r="G450" s="626">
        <f>+F449-G449</f>
        <v>-0.10529994964599609</v>
      </c>
      <c r="H450" s="625">
        <f>+H449-H252</f>
        <v>0</v>
      </c>
      <c r="I450" s="579"/>
    </row>
    <row r="451" spans="1:9">
      <c r="H451" s="573"/>
      <c r="I451" s="579"/>
    </row>
    <row r="452" spans="1:9">
      <c r="C452" s="614" t="s">
        <v>1255</v>
      </c>
      <c r="D452" s="616">
        <v>1</v>
      </c>
      <c r="E452" s="617">
        <f>+E453/D453</f>
        <v>0.99971428571428567</v>
      </c>
      <c r="F452" s="618">
        <f>+F453/D453</f>
        <v>2.8571428571428574E-4</v>
      </c>
      <c r="I452" s="579"/>
    </row>
    <row r="453" spans="1:9">
      <c r="C453" s="581" t="s">
        <v>123</v>
      </c>
      <c r="D453" s="615">
        <f>+E241</f>
        <v>3500000000</v>
      </c>
      <c r="E453" s="615">
        <v>3499000000</v>
      </c>
      <c r="F453" s="615">
        <v>1000000</v>
      </c>
      <c r="I453" s="579"/>
    </row>
    <row r="454" spans="1:9">
      <c r="C454" s="582" t="s">
        <v>127</v>
      </c>
      <c r="D454" s="615">
        <f>+E449</f>
        <v>843850364</v>
      </c>
      <c r="E454" s="615">
        <f>+D454*E452</f>
        <v>843609263.89599991</v>
      </c>
      <c r="F454" s="615">
        <f>+D454*F452</f>
        <v>241100.10400000002</v>
      </c>
      <c r="I454" s="579"/>
    </row>
    <row r="455" spans="1:9">
      <c r="C455" s="614" t="s">
        <v>59</v>
      </c>
      <c r="D455" s="619">
        <f>+SUM(D453:D454)</f>
        <v>4343850364</v>
      </c>
      <c r="E455" s="619">
        <f>+SUM(E453:E454)</f>
        <v>4342609263.8959999</v>
      </c>
      <c r="F455" s="619">
        <f>+SUM(F453:F454)</f>
        <v>1241100.1040000001</v>
      </c>
      <c r="H455" s="580"/>
      <c r="I455" s="576"/>
    </row>
    <row r="456" spans="1:9">
      <c r="H456" s="580"/>
    </row>
    <row r="458" spans="1:9">
      <c r="E458" s="573">
        <f>+E454-D333</f>
        <v>815938044.89599991</v>
      </c>
    </row>
    <row r="459" spans="1:9" s="620" customFormat="1">
      <c r="A459" s="578"/>
      <c r="B459" s="578"/>
      <c r="C459" s="578"/>
      <c r="D459" s="573"/>
      <c r="E459" s="573"/>
      <c r="F459" s="573"/>
      <c r="G459" s="573"/>
      <c r="H459" s="578"/>
      <c r="I459" s="722"/>
    </row>
    <row r="460" spans="1:9" s="620" customFormat="1">
      <c r="A460" s="578"/>
      <c r="B460" s="578"/>
      <c r="C460" s="578"/>
      <c r="D460" s="573"/>
      <c r="E460" s="573"/>
      <c r="F460" s="573"/>
      <c r="G460" s="573"/>
      <c r="H460" s="578"/>
      <c r="I460" s="722"/>
    </row>
  </sheetData>
  <autoFilter ref="B4:I455" xr:uid="{59B61D0E-8003-493B-904A-1D6760D652ED}">
    <filterColumn colId="4" showButton="0"/>
  </autoFilter>
  <customSheetViews>
    <customSheetView guid="{02CCA346-F1A1-4DBD-A4FB-200E7C7010D8}" scale="90" showGridLines="0" showAutoFilter="1">
      <pane ySplit="5" topLeftCell="A238" activePane="bottomLeft" state="frozen"/>
      <selection pane="bottomLeft" activeCell="D241" sqref="D241"/>
      <pageMargins left="0.7" right="0.7" top="0.75" bottom="0.75" header="0.3" footer="0.3"/>
      <pageSetup orientation="portrait" r:id="rId1"/>
      <autoFilter ref="B4:I455" xr:uid="{00000000-0000-0000-0000-000000000000}">
        <filterColumn colId="4" showButton="0"/>
      </autoFilter>
    </customSheetView>
    <customSheetView guid="{F3648BCD-1CED-4BBB-AE63-37BDB925883F}" scale="90" showGridLines="0" showAutoFilter="1">
      <pane ySplit="5" topLeftCell="A439" activePane="bottomLeft" state="frozen"/>
      <selection pane="bottomLeft" activeCell="H447" sqref="H447"/>
      <pageMargins left="0.7" right="0.7" top="0.75" bottom="0.75" header="0.3" footer="0.3"/>
      <pageSetup orientation="portrait" r:id="rId2"/>
      <autoFilter ref="B4:I455" xr:uid="{00000000-0000-0000-0000-000000000000}">
        <filterColumn colId="4" showButton="0"/>
      </autoFilter>
    </customSheetView>
  </customSheetViews>
  <mergeCells count="6">
    <mergeCell ref="H4:H5"/>
    <mergeCell ref="B4:B5"/>
    <mergeCell ref="C4:C5"/>
    <mergeCell ref="F4:G4"/>
    <mergeCell ref="D4:D5"/>
    <mergeCell ref="E4:E5"/>
  </mergeCell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V99"/>
  <sheetViews>
    <sheetView showGridLines="0" topLeftCell="J23" zoomScaleNormal="100" workbookViewId="0"/>
  </sheetViews>
  <sheetFormatPr baseColWidth="10" defaultColWidth="8.7109375" defaultRowHeight="12.75"/>
  <cols>
    <col min="1" max="1" width="2.42578125" style="76" customWidth="1"/>
    <col min="2" max="2" width="16.7109375" style="76" customWidth="1"/>
    <col min="3" max="3" width="26.7109375" style="76" customWidth="1"/>
    <col min="4" max="4" width="16" style="76" customWidth="1"/>
    <col min="5" max="9" width="12.140625" style="76" customWidth="1"/>
    <col min="10" max="11" width="2.85546875" style="76" customWidth="1"/>
    <col min="12" max="12" width="27" style="76" customWidth="1"/>
    <col min="13" max="13" width="29.85546875" style="76" customWidth="1"/>
    <col min="14" max="16384" width="8.7109375" style="76"/>
  </cols>
  <sheetData>
    <row r="1" spans="1:22" ht="15">
      <c r="B1" s="648" t="s">
        <v>1169</v>
      </c>
    </row>
    <row r="2" spans="1:22" ht="15.75">
      <c r="B2" s="768" t="s">
        <v>1258</v>
      </c>
      <c r="C2" s="768"/>
      <c r="D2" s="768"/>
      <c r="E2" s="768"/>
      <c r="F2" s="768"/>
      <c r="G2" s="768"/>
      <c r="H2" s="768"/>
      <c r="I2" s="768"/>
      <c r="J2" s="768"/>
      <c r="K2" s="768"/>
      <c r="L2" s="768"/>
      <c r="M2" s="768"/>
      <c r="N2" s="768"/>
      <c r="O2" s="768"/>
      <c r="P2" s="768"/>
      <c r="Q2" s="768"/>
      <c r="R2" s="768"/>
      <c r="S2" s="768"/>
    </row>
    <row r="3" spans="1:22" ht="13.9" customHeight="1">
      <c r="B3" s="776" t="s">
        <v>1261</v>
      </c>
      <c r="C3" s="776"/>
      <c r="D3" s="776"/>
      <c r="E3" s="776"/>
      <c r="F3" s="776"/>
      <c r="G3" s="776"/>
      <c r="H3" s="776"/>
      <c r="I3" s="776"/>
      <c r="J3" s="776"/>
      <c r="K3" s="776"/>
      <c r="L3" s="776"/>
      <c r="M3" s="776"/>
      <c r="N3" s="776"/>
      <c r="O3" s="776"/>
      <c r="P3" s="776"/>
      <c r="Q3" s="776"/>
      <c r="R3" s="776"/>
      <c r="S3" s="776"/>
    </row>
    <row r="4" spans="1:22" ht="18.600000000000001" customHeight="1" thickBot="1">
      <c r="B4" s="769" t="s">
        <v>1353</v>
      </c>
      <c r="C4" s="769"/>
      <c r="D4" s="769"/>
      <c r="E4" s="769"/>
      <c r="F4" s="769"/>
      <c r="G4" s="769"/>
      <c r="H4" s="769"/>
      <c r="I4" s="769"/>
      <c r="J4" s="769"/>
      <c r="K4" s="769"/>
      <c r="L4" s="769"/>
      <c r="M4" s="769"/>
      <c r="N4" s="769"/>
      <c r="O4" s="769"/>
      <c r="P4" s="769"/>
      <c r="Q4" s="769"/>
      <c r="R4" s="769"/>
      <c r="S4" s="769"/>
    </row>
    <row r="5" spans="1:22" ht="15.75" thickTop="1">
      <c r="A5" s="654"/>
      <c r="B5" s="655"/>
      <c r="C5" s="655"/>
      <c r="D5" s="656"/>
      <c r="E5" s="656"/>
      <c r="F5" s="656"/>
      <c r="G5" s="656"/>
      <c r="H5" s="656"/>
      <c r="I5" s="656"/>
      <c r="J5" s="681"/>
      <c r="K5" s="656"/>
      <c r="L5" s="656"/>
      <c r="M5" s="657"/>
      <c r="N5" s="657"/>
      <c r="O5" s="657"/>
      <c r="P5" s="657"/>
      <c r="Q5" s="657"/>
      <c r="R5" s="657"/>
      <c r="S5" s="657"/>
      <c r="T5" s="657"/>
      <c r="U5" s="657"/>
      <c r="V5" s="658"/>
    </row>
    <row r="6" spans="1:22" ht="15">
      <c r="A6" s="659"/>
      <c r="B6" s="567" t="s">
        <v>1310</v>
      </c>
      <c r="C6" s="660"/>
      <c r="D6" s="661"/>
      <c r="E6" s="661"/>
      <c r="F6" s="661"/>
      <c r="G6" s="661"/>
      <c r="H6" s="661"/>
      <c r="I6" s="661"/>
      <c r="J6" s="636"/>
      <c r="K6" s="662"/>
      <c r="L6" s="660" t="s">
        <v>1293</v>
      </c>
      <c r="M6" s="660"/>
      <c r="N6" s="661"/>
      <c r="O6" s="662"/>
      <c r="P6" s="662"/>
      <c r="Q6" s="662"/>
      <c r="R6" s="662"/>
      <c r="S6" s="662"/>
      <c r="T6" s="662"/>
      <c r="U6" s="662"/>
      <c r="V6" s="637"/>
    </row>
    <row r="7" spans="1:22" ht="15">
      <c r="A7" s="659"/>
      <c r="B7" s="663"/>
      <c r="C7" s="663"/>
      <c r="D7" s="661"/>
      <c r="E7" s="661"/>
      <c r="F7" s="661"/>
      <c r="G7" s="661"/>
      <c r="H7" s="661"/>
      <c r="I7" s="661"/>
      <c r="J7" s="636"/>
      <c r="K7" s="662"/>
      <c r="L7" s="663"/>
      <c r="M7" s="663"/>
      <c r="N7" s="661"/>
      <c r="O7" s="662"/>
      <c r="P7" s="662"/>
      <c r="Q7" s="662"/>
      <c r="R7" s="662"/>
      <c r="S7" s="662"/>
      <c r="T7" s="662"/>
      <c r="U7" s="662"/>
      <c r="V7" s="637"/>
    </row>
    <row r="8" spans="1:22" ht="15">
      <c r="A8" s="659"/>
      <c r="B8" s="664" t="s">
        <v>354</v>
      </c>
      <c r="C8" s="664"/>
      <c r="D8" s="665" t="s">
        <v>146</v>
      </c>
      <c r="E8" s="661"/>
      <c r="F8" s="661"/>
      <c r="G8" s="661"/>
      <c r="H8" s="661"/>
      <c r="I8" s="661"/>
      <c r="J8" s="636"/>
      <c r="K8" s="662"/>
      <c r="L8" s="664" t="s">
        <v>354</v>
      </c>
      <c r="M8" s="664"/>
      <c r="N8" s="665" t="s">
        <v>1294</v>
      </c>
      <c r="O8" s="662"/>
      <c r="P8" s="662"/>
      <c r="Q8" s="662"/>
      <c r="R8" s="662"/>
      <c r="S8" s="662"/>
      <c r="T8" s="662"/>
      <c r="U8" s="662"/>
      <c r="V8" s="637"/>
    </row>
    <row r="9" spans="1:22" ht="15">
      <c r="A9" s="659"/>
      <c r="B9" s="664" t="s">
        <v>355</v>
      </c>
      <c r="C9" s="664"/>
      <c r="D9" s="665" t="s">
        <v>356</v>
      </c>
      <c r="E9" s="661"/>
      <c r="F9" s="661"/>
      <c r="G9" s="661"/>
      <c r="H9" s="661"/>
      <c r="I9" s="661"/>
      <c r="J9" s="636"/>
      <c r="K9" s="662"/>
      <c r="L9" s="664" t="s">
        <v>355</v>
      </c>
      <c r="M9" s="664"/>
      <c r="N9" s="665" t="s">
        <v>1295</v>
      </c>
      <c r="O9" s="662"/>
      <c r="P9" s="662"/>
      <c r="Q9" s="662"/>
      <c r="R9" s="662"/>
      <c r="S9" s="662"/>
      <c r="T9" s="662"/>
      <c r="U9" s="662"/>
      <c r="V9" s="637"/>
    </row>
    <row r="10" spans="1:22" ht="15">
      <c r="A10" s="659"/>
      <c r="B10" s="664" t="s">
        <v>357</v>
      </c>
      <c r="C10" s="664"/>
      <c r="D10" s="666">
        <v>27</v>
      </c>
      <c r="E10" s="661"/>
      <c r="F10" s="661"/>
      <c r="G10" s="661"/>
      <c r="H10" s="661"/>
      <c r="I10" s="661"/>
      <c r="J10" s="636"/>
      <c r="K10" s="662"/>
      <c r="L10" s="664"/>
      <c r="M10" s="664"/>
      <c r="N10" s="666"/>
      <c r="O10" s="662"/>
      <c r="P10" s="662"/>
      <c r="Q10" s="662"/>
      <c r="R10" s="662"/>
      <c r="S10" s="662"/>
      <c r="T10" s="662"/>
      <c r="U10" s="662"/>
      <c r="V10" s="637"/>
    </row>
    <row r="11" spans="1:22" ht="15">
      <c r="A11" s="659"/>
      <c r="B11" s="664" t="s">
        <v>358</v>
      </c>
      <c r="C11" s="664"/>
      <c r="D11" s="665" t="s">
        <v>359</v>
      </c>
      <c r="E11" s="661"/>
      <c r="F11" s="661"/>
      <c r="G11" s="661"/>
      <c r="H11" s="661"/>
      <c r="I11" s="661"/>
      <c r="J11" s="636"/>
      <c r="K11" s="662"/>
      <c r="L11" s="664" t="s">
        <v>358</v>
      </c>
      <c r="M11" s="664"/>
      <c r="N11" s="665" t="s">
        <v>1296</v>
      </c>
      <c r="O11" s="662"/>
      <c r="P11" s="662"/>
      <c r="Q11" s="662"/>
      <c r="R11" s="662"/>
      <c r="S11" s="662"/>
      <c r="T11" s="662"/>
      <c r="U11" s="662"/>
      <c r="V11" s="637"/>
    </row>
    <row r="12" spans="1:22" ht="15">
      <c r="A12" s="659"/>
      <c r="B12" s="664" t="s">
        <v>360</v>
      </c>
      <c r="C12" s="664"/>
      <c r="D12" s="665" t="s">
        <v>361</v>
      </c>
      <c r="E12" s="661"/>
      <c r="F12" s="661"/>
      <c r="G12" s="661"/>
      <c r="H12" s="661"/>
      <c r="I12" s="661"/>
      <c r="J12" s="636"/>
      <c r="K12" s="662"/>
      <c r="L12" s="664" t="s">
        <v>360</v>
      </c>
      <c r="M12" s="664"/>
      <c r="N12" s="665" t="s">
        <v>361</v>
      </c>
      <c r="O12" s="662"/>
      <c r="P12" s="662"/>
      <c r="Q12" s="662"/>
      <c r="R12" s="662"/>
      <c r="S12" s="662"/>
      <c r="T12" s="662"/>
      <c r="U12" s="662"/>
      <c r="V12" s="637"/>
    </row>
    <row r="13" spans="1:22" ht="15">
      <c r="A13" s="659"/>
      <c r="B13" s="664" t="s">
        <v>362</v>
      </c>
      <c r="C13" s="664"/>
      <c r="D13" s="665" t="s">
        <v>363</v>
      </c>
      <c r="E13" s="661"/>
      <c r="F13" s="661"/>
      <c r="G13" s="661"/>
      <c r="H13" s="661"/>
      <c r="I13" s="661"/>
      <c r="J13" s="636"/>
      <c r="K13" s="662"/>
      <c r="L13" s="664" t="s">
        <v>362</v>
      </c>
      <c r="M13" s="664"/>
      <c r="N13" s="667" t="s">
        <v>1297</v>
      </c>
      <c r="O13" s="668"/>
      <c r="P13" s="668"/>
      <c r="Q13" s="668"/>
      <c r="R13" s="668"/>
      <c r="S13" s="662"/>
      <c r="T13" s="662"/>
      <c r="U13" s="662"/>
      <c r="V13" s="637"/>
    </row>
    <row r="14" spans="1:22" ht="15">
      <c r="A14" s="659"/>
      <c r="B14" s="664" t="s">
        <v>364</v>
      </c>
      <c r="C14" s="664"/>
      <c r="D14" s="669" t="s">
        <v>429</v>
      </c>
      <c r="E14" s="661"/>
      <c r="F14" s="661"/>
      <c r="G14" s="661"/>
      <c r="H14" s="661"/>
      <c r="I14" s="661"/>
      <c r="J14" s="636"/>
      <c r="K14" s="662"/>
      <c r="L14" s="664" t="s">
        <v>364</v>
      </c>
      <c r="M14" s="664"/>
      <c r="N14" s="669" t="s">
        <v>1298</v>
      </c>
      <c r="O14" s="668"/>
      <c r="P14" s="668"/>
      <c r="Q14" s="668"/>
      <c r="R14" s="668"/>
      <c r="S14" s="662"/>
      <c r="T14" s="662"/>
      <c r="U14" s="662"/>
      <c r="V14" s="637"/>
    </row>
    <row r="15" spans="1:22" ht="15">
      <c r="A15" s="659"/>
      <c r="B15" s="664" t="s">
        <v>365</v>
      </c>
      <c r="C15" s="664"/>
      <c r="D15" s="665" t="s">
        <v>359</v>
      </c>
      <c r="E15" s="661"/>
      <c r="F15" s="661"/>
      <c r="G15" s="661"/>
      <c r="H15" s="661"/>
      <c r="I15" s="661"/>
      <c r="J15" s="636"/>
      <c r="K15" s="662"/>
      <c r="L15" s="664" t="s">
        <v>365</v>
      </c>
      <c r="M15" s="664"/>
      <c r="N15" s="665" t="s">
        <v>1299</v>
      </c>
      <c r="O15" s="662"/>
      <c r="P15" s="662"/>
      <c r="Q15" s="662"/>
      <c r="R15" s="662"/>
      <c r="S15" s="662"/>
      <c r="T15" s="662"/>
      <c r="U15" s="662"/>
      <c r="V15" s="637"/>
    </row>
    <row r="16" spans="1:22" ht="15">
      <c r="A16" s="659"/>
      <c r="B16" s="670"/>
      <c r="C16" s="670"/>
      <c r="D16" s="661"/>
      <c r="E16" s="661"/>
      <c r="F16" s="661"/>
      <c r="G16" s="661"/>
      <c r="H16" s="661"/>
      <c r="I16" s="661"/>
      <c r="J16" s="636"/>
      <c r="K16" s="662"/>
      <c r="L16" s="661"/>
      <c r="M16" s="661"/>
      <c r="N16" s="661"/>
      <c r="O16" s="662"/>
      <c r="P16" s="662"/>
      <c r="Q16" s="662"/>
      <c r="R16" s="662"/>
      <c r="S16" s="662"/>
      <c r="T16" s="662"/>
      <c r="U16" s="662"/>
      <c r="V16" s="637"/>
    </row>
    <row r="17" spans="1:22" ht="15">
      <c r="A17" s="659"/>
      <c r="B17" s="567" t="s">
        <v>1309</v>
      </c>
      <c r="C17" s="660"/>
      <c r="D17" s="661"/>
      <c r="E17" s="661"/>
      <c r="F17" s="661"/>
      <c r="G17" s="661"/>
      <c r="H17" s="661"/>
      <c r="I17" s="661"/>
      <c r="J17" s="636"/>
      <c r="K17" s="662"/>
      <c r="L17" s="660" t="s">
        <v>1300</v>
      </c>
      <c r="M17" s="661"/>
      <c r="N17" s="661"/>
      <c r="O17" s="662"/>
      <c r="P17" s="662"/>
      <c r="Q17" s="662"/>
      <c r="R17" s="662"/>
      <c r="S17" s="662"/>
      <c r="T17" s="662"/>
      <c r="U17" s="662"/>
      <c r="V17" s="637"/>
    </row>
    <row r="18" spans="1:22" ht="15">
      <c r="A18" s="659"/>
      <c r="B18" s="663"/>
      <c r="C18" s="663"/>
      <c r="D18" s="661"/>
      <c r="E18" s="661"/>
      <c r="F18" s="661"/>
      <c r="G18" s="661"/>
      <c r="H18" s="661"/>
      <c r="I18" s="661"/>
      <c r="J18" s="636"/>
      <c r="K18" s="662"/>
      <c r="L18" s="663"/>
      <c r="M18" s="661"/>
      <c r="N18" s="661"/>
      <c r="O18" s="662"/>
      <c r="P18" s="662"/>
      <c r="Q18" s="662"/>
      <c r="R18" s="662"/>
      <c r="S18" s="662"/>
      <c r="T18" s="662"/>
      <c r="U18" s="662"/>
      <c r="V18" s="637"/>
    </row>
    <row r="19" spans="1:22" ht="15">
      <c r="A19" s="659"/>
      <c r="B19" s="664" t="s">
        <v>366</v>
      </c>
      <c r="C19" s="664"/>
      <c r="D19" s="665" t="s">
        <v>367</v>
      </c>
      <c r="E19" s="661"/>
      <c r="F19" s="661"/>
      <c r="G19" s="661"/>
      <c r="H19" s="661"/>
      <c r="I19" s="661"/>
      <c r="J19" s="636"/>
      <c r="K19" s="662"/>
      <c r="L19" s="664" t="s">
        <v>366</v>
      </c>
      <c r="M19" s="661"/>
      <c r="N19" s="671" t="s">
        <v>1301</v>
      </c>
      <c r="O19" s="662"/>
      <c r="P19" s="662"/>
      <c r="Q19" s="662"/>
      <c r="R19" s="662"/>
      <c r="S19" s="662"/>
      <c r="T19" s="662"/>
      <c r="U19" s="662"/>
      <c r="V19" s="637"/>
    </row>
    <row r="20" spans="1:22" ht="15">
      <c r="A20" s="659"/>
      <c r="B20" s="664" t="s">
        <v>368</v>
      </c>
      <c r="C20" s="664"/>
      <c r="D20" s="665" t="s">
        <v>369</v>
      </c>
      <c r="E20" s="661"/>
      <c r="F20" s="661"/>
      <c r="G20" s="661"/>
      <c r="H20" s="661"/>
      <c r="I20" s="661"/>
      <c r="J20" s="636"/>
      <c r="K20" s="662"/>
      <c r="L20" s="664" t="s">
        <v>368</v>
      </c>
      <c r="M20" s="661"/>
      <c r="N20" s="671" t="s">
        <v>1302</v>
      </c>
      <c r="O20" s="662"/>
      <c r="P20" s="662"/>
      <c r="Q20" s="662"/>
      <c r="R20" s="662"/>
      <c r="S20" s="662"/>
      <c r="T20" s="662"/>
      <c r="U20" s="662"/>
      <c r="V20" s="637"/>
    </row>
    <row r="21" spans="1:22" ht="15">
      <c r="A21" s="659"/>
      <c r="B21" s="664" t="s">
        <v>370</v>
      </c>
      <c r="C21" s="664"/>
      <c r="D21" s="665" t="s">
        <v>420</v>
      </c>
      <c r="E21" s="661"/>
      <c r="F21" s="661"/>
      <c r="G21" s="661"/>
      <c r="H21" s="661"/>
      <c r="I21" s="661"/>
      <c r="J21" s="636"/>
      <c r="K21" s="662"/>
      <c r="L21" s="664" t="s">
        <v>370</v>
      </c>
      <c r="M21" s="661"/>
      <c r="N21" s="665" t="s">
        <v>1303</v>
      </c>
      <c r="O21" s="662"/>
      <c r="P21" s="662"/>
      <c r="Q21" s="662"/>
      <c r="R21" s="662"/>
      <c r="S21" s="662"/>
      <c r="T21" s="662"/>
      <c r="U21" s="662"/>
      <c r="V21" s="637"/>
    </row>
    <row r="22" spans="1:22" ht="15">
      <c r="A22" s="659"/>
      <c r="B22" s="664" t="s">
        <v>366</v>
      </c>
      <c r="C22" s="664"/>
      <c r="D22" s="665" t="s">
        <v>371</v>
      </c>
      <c r="E22" s="661"/>
      <c r="F22" s="661"/>
      <c r="G22" s="661"/>
      <c r="H22" s="661"/>
      <c r="I22" s="661"/>
      <c r="J22" s="636"/>
      <c r="K22" s="662"/>
      <c r="L22" s="664" t="s">
        <v>366</v>
      </c>
      <c r="M22" s="661"/>
      <c r="N22" s="665" t="s">
        <v>1303</v>
      </c>
      <c r="O22" s="662"/>
      <c r="P22" s="662"/>
      <c r="Q22" s="662"/>
      <c r="R22" s="662"/>
      <c r="S22" s="662"/>
      <c r="T22" s="662"/>
      <c r="U22" s="662"/>
      <c r="V22" s="637"/>
    </row>
    <row r="23" spans="1:22">
      <c r="A23" s="659"/>
      <c r="B23" s="664" t="s">
        <v>368</v>
      </c>
      <c r="C23" s="664"/>
      <c r="D23" s="665" t="s">
        <v>372</v>
      </c>
      <c r="E23" s="662"/>
      <c r="F23" s="662"/>
      <c r="G23" s="662"/>
      <c r="H23" s="662"/>
      <c r="I23" s="662"/>
      <c r="J23" s="637"/>
      <c r="K23" s="662"/>
      <c r="L23" s="664" t="s">
        <v>368</v>
      </c>
      <c r="M23" s="662"/>
      <c r="N23" s="665" t="s">
        <v>1303</v>
      </c>
      <c r="O23" s="662"/>
      <c r="P23" s="662"/>
      <c r="Q23" s="662"/>
      <c r="R23" s="662"/>
      <c r="S23" s="662"/>
      <c r="T23" s="662"/>
      <c r="U23" s="662"/>
      <c r="V23" s="637"/>
    </row>
    <row r="24" spans="1:22">
      <c r="A24" s="659"/>
      <c r="B24" s="662"/>
      <c r="C24" s="662"/>
      <c r="D24" s="662"/>
      <c r="E24" s="662"/>
      <c r="F24" s="662"/>
      <c r="G24" s="662"/>
      <c r="H24" s="662"/>
      <c r="I24" s="662"/>
      <c r="J24" s="637"/>
      <c r="K24" s="662"/>
      <c r="L24" s="662"/>
      <c r="M24" s="662"/>
      <c r="N24" s="662"/>
      <c r="O24" s="662"/>
      <c r="P24" s="662"/>
      <c r="Q24" s="662"/>
      <c r="R24" s="662"/>
      <c r="S24" s="662"/>
      <c r="T24" s="662"/>
      <c r="U24" s="662"/>
      <c r="V24" s="637"/>
    </row>
    <row r="25" spans="1:22">
      <c r="A25" s="659"/>
      <c r="B25" s="8" t="s">
        <v>1308</v>
      </c>
      <c r="C25" s="672"/>
      <c r="D25" s="662"/>
      <c r="E25" s="662"/>
      <c r="F25" s="662"/>
      <c r="G25" s="662"/>
      <c r="H25" s="662"/>
      <c r="I25" s="662"/>
      <c r="J25" s="637"/>
      <c r="K25" s="662"/>
      <c r="L25" s="773" t="s">
        <v>1304</v>
      </c>
      <c r="M25" s="773"/>
      <c r="N25" s="773"/>
      <c r="O25" s="662"/>
      <c r="P25" s="662"/>
      <c r="Q25" s="662"/>
      <c r="R25" s="662"/>
      <c r="S25" s="662"/>
      <c r="T25" s="662"/>
      <c r="U25" s="662"/>
      <c r="V25" s="637"/>
    </row>
    <row r="26" spans="1:22">
      <c r="A26" s="659"/>
      <c r="B26" s="662"/>
      <c r="C26" s="662"/>
      <c r="D26" s="662"/>
      <c r="E26" s="662"/>
      <c r="F26" s="662"/>
      <c r="G26" s="662"/>
      <c r="H26" s="662"/>
      <c r="I26" s="662"/>
      <c r="J26" s="637"/>
      <c r="K26" s="662"/>
      <c r="L26" s="662"/>
      <c r="M26" s="662"/>
      <c r="N26" s="662"/>
      <c r="O26" s="662"/>
      <c r="P26" s="662"/>
      <c r="Q26" s="662"/>
      <c r="R26" s="662"/>
      <c r="S26" s="662"/>
      <c r="T26" s="662"/>
      <c r="U26" s="662"/>
      <c r="V26" s="637"/>
    </row>
    <row r="27" spans="1:22">
      <c r="A27" s="659"/>
      <c r="B27" s="775" t="s">
        <v>373</v>
      </c>
      <c r="C27" s="775"/>
      <c r="D27" s="775" t="s">
        <v>374</v>
      </c>
      <c r="E27" s="775"/>
      <c r="F27" s="775"/>
      <c r="G27" s="662"/>
      <c r="H27" s="662"/>
      <c r="I27" s="662"/>
      <c r="J27" s="637"/>
      <c r="K27" s="662"/>
      <c r="L27" s="566" t="s">
        <v>373</v>
      </c>
      <c r="M27" s="566" t="s">
        <v>374</v>
      </c>
      <c r="N27" s="662"/>
      <c r="O27" s="662"/>
      <c r="P27" s="662"/>
      <c r="Q27" s="662"/>
      <c r="R27" s="662"/>
      <c r="S27" s="662"/>
      <c r="T27" s="662"/>
      <c r="U27" s="662"/>
      <c r="V27" s="637"/>
    </row>
    <row r="28" spans="1:22" ht="13.9" customHeight="1">
      <c r="A28" s="659"/>
      <c r="B28" s="782" t="s">
        <v>375</v>
      </c>
      <c r="C28" s="782"/>
      <c r="D28" s="785" t="s">
        <v>376</v>
      </c>
      <c r="E28" s="785"/>
      <c r="F28" s="785"/>
      <c r="G28" s="662"/>
      <c r="H28" s="662"/>
      <c r="I28" s="662"/>
      <c r="J28" s="637"/>
      <c r="K28" s="662"/>
      <c r="L28" s="774" t="s">
        <v>375</v>
      </c>
      <c r="M28" s="649" t="s">
        <v>376</v>
      </c>
      <c r="N28" s="662"/>
      <c r="O28" s="662"/>
      <c r="P28" s="662"/>
      <c r="Q28" s="662"/>
      <c r="R28" s="662"/>
      <c r="S28" s="662"/>
      <c r="T28" s="662"/>
      <c r="U28" s="662"/>
      <c r="V28" s="637"/>
    </row>
    <row r="29" spans="1:22" ht="13.9" customHeight="1">
      <c r="A29" s="659"/>
      <c r="B29" s="782"/>
      <c r="C29" s="782"/>
      <c r="D29" s="785" t="s">
        <v>377</v>
      </c>
      <c r="E29" s="785"/>
      <c r="F29" s="785"/>
      <c r="G29" s="662"/>
      <c r="H29" s="662"/>
      <c r="I29" s="662"/>
      <c r="J29" s="637"/>
      <c r="K29" s="662"/>
      <c r="L29" s="774"/>
      <c r="M29" s="649" t="s">
        <v>377</v>
      </c>
      <c r="N29" s="662"/>
      <c r="O29" s="662"/>
      <c r="P29" s="662"/>
      <c r="Q29" s="662"/>
      <c r="R29" s="662"/>
      <c r="S29" s="662"/>
      <c r="T29" s="662"/>
      <c r="U29" s="662"/>
      <c r="V29" s="637"/>
    </row>
    <row r="30" spans="1:22" ht="13.9" customHeight="1">
      <c r="A30" s="659"/>
      <c r="B30" s="786" t="s">
        <v>378</v>
      </c>
      <c r="C30" s="786"/>
      <c r="D30" s="786"/>
      <c r="E30" s="786"/>
      <c r="F30" s="786"/>
      <c r="G30" s="662"/>
      <c r="H30" s="662"/>
      <c r="I30" s="662"/>
      <c r="J30" s="637"/>
      <c r="K30" s="662"/>
      <c r="L30" s="775" t="s">
        <v>378</v>
      </c>
      <c r="M30" s="775"/>
      <c r="N30" s="662"/>
      <c r="O30" s="662"/>
      <c r="P30" s="662"/>
      <c r="Q30" s="662"/>
      <c r="R30" s="662"/>
      <c r="S30" s="662"/>
      <c r="T30" s="662"/>
      <c r="U30" s="662"/>
      <c r="V30" s="637"/>
    </row>
    <row r="31" spans="1:22" ht="15.75" customHeight="1">
      <c r="A31" s="659"/>
      <c r="B31" s="785" t="s">
        <v>89</v>
      </c>
      <c r="C31" s="785"/>
      <c r="D31" s="785" t="s">
        <v>376</v>
      </c>
      <c r="E31" s="785"/>
      <c r="F31" s="785"/>
      <c r="G31" s="662"/>
      <c r="H31" s="662"/>
      <c r="I31" s="662"/>
      <c r="J31" s="637"/>
      <c r="K31" s="662"/>
      <c r="L31" s="649" t="s">
        <v>89</v>
      </c>
      <c r="M31" s="649" t="s">
        <v>376</v>
      </c>
      <c r="N31" s="662"/>
      <c r="O31" s="662"/>
      <c r="P31" s="662"/>
      <c r="Q31" s="662"/>
      <c r="R31" s="662"/>
      <c r="S31" s="662"/>
      <c r="T31" s="662"/>
      <c r="U31" s="662"/>
      <c r="V31" s="637"/>
    </row>
    <row r="32" spans="1:22" ht="15.75" customHeight="1">
      <c r="A32" s="659"/>
      <c r="B32" s="785" t="s">
        <v>210</v>
      </c>
      <c r="C32" s="785"/>
      <c r="D32" s="785" t="s">
        <v>377</v>
      </c>
      <c r="E32" s="785"/>
      <c r="F32" s="785"/>
      <c r="G32" s="662"/>
      <c r="H32" s="662"/>
      <c r="I32" s="662"/>
      <c r="J32" s="637"/>
      <c r="K32" s="662"/>
      <c r="L32" s="649" t="s">
        <v>210</v>
      </c>
      <c r="M32" s="649" t="s">
        <v>377</v>
      </c>
      <c r="N32" s="662"/>
      <c r="O32" s="662"/>
      <c r="P32" s="662"/>
      <c r="Q32" s="662"/>
      <c r="R32" s="662"/>
      <c r="S32" s="662"/>
      <c r="T32" s="662"/>
      <c r="U32" s="662"/>
      <c r="V32" s="637"/>
    </row>
    <row r="33" spans="1:22" ht="15.75" customHeight="1">
      <c r="A33" s="659"/>
      <c r="B33" s="785" t="s">
        <v>379</v>
      </c>
      <c r="C33" s="785"/>
      <c r="D33" s="785" t="s">
        <v>380</v>
      </c>
      <c r="E33" s="785"/>
      <c r="F33" s="785"/>
      <c r="G33" s="662"/>
      <c r="H33" s="662"/>
      <c r="I33" s="662"/>
      <c r="J33" s="637"/>
      <c r="K33" s="662"/>
      <c r="L33" s="649" t="s">
        <v>379</v>
      </c>
      <c r="M33" s="649" t="s">
        <v>380</v>
      </c>
      <c r="N33" s="662"/>
      <c r="O33" s="662"/>
      <c r="P33" s="662"/>
      <c r="Q33" s="662"/>
      <c r="R33" s="662"/>
      <c r="S33" s="662"/>
      <c r="T33" s="662"/>
      <c r="U33" s="662"/>
      <c r="V33" s="637"/>
    </row>
    <row r="34" spans="1:22" ht="15.75" customHeight="1">
      <c r="A34" s="659"/>
      <c r="B34" s="785" t="s">
        <v>381</v>
      </c>
      <c r="C34" s="785"/>
      <c r="D34" s="785" t="s">
        <v>382</v>
      </c>
      <c r="E34" s="785"/>
      <c r="F34" s="785"/>
      <c r="G34" s="662"/>
      <c r="H34" s="662"/>
      <c r="I34" s="662"/>
      <c r="J34" s="637"/>
      <c r="K34" s="662"/>
      <c r="L34" s="649" t="s">
        <v>381</v>
      </c>
      <c r="M34" s="649" t="s">
        <v>382</v>
      </c>
      <c r="N34" s="662"/>
      <c r="O34" s="662"/>
      <c r="P34" s="662"/>
      <c r="Q34" s="662"/>
      <c r="R34" s="662"/>
      <c r="S34" s="662"/>
      <c r="T34" s="662"/>
      <c r="U34" s="662"/>
      <c r="V34" s="637"/>
    </row>
    <row r="35" spans="1:22" ht="15.75" customHeight="1">
      <c r="A35" s="659"/>
      <c r="B35" s="785" t="s">
        <v>383</v>
      </c>
      <c r="C35" s="785"/>
      <c r="D35" s="785" t="s">
        <v>419</v>
      </c>
      <c r="E35" s="785"/>
      <c r="F35" s="785"/>
      <c r="G35" s="662"/>
      <c r="H35" s="662"/>
      <c r="I35" s="662"/>
      <c r="J35" s="637"/>
      <c r="K35" s="662"/>
      <c r="L35" s="649" t="s">
        <v>383</v>
      </c>
      <c r="M35" s="649" t="s">
        <v>419</v>
      </c>
      <c r="N35" s="662"/>
      <c r="O35" s="662"/>
      <c r="P35" s="662"/>
      <c r="Q35" s="662"/>
      <c r="R35" s="662"/>
      <c r="S35" s="662"/>
      <c r="T35" s="662"/>
      <c r="U35" s="662"/>
      <c r="V35" s="637"/>
    </row>
    <row r="36" spans="1:22">
      <c r="A36" s="659"/>
      <c r="B36" s="786" t="s">
        <v>384</v>
      </c>
      <c r="C36" s="786"/>
      <c r="D36" s="786"/>
      <c r="E36" s="786"/>
      <c r="F36" s="786"/>
      <c r="G36" s="662"/>
      <c r="H36" s="662"/>
      <c r="I36" s="662"/>
      <c r="J36" s="637"/>
      <c r="K36" s="662"/>
      <c r="L36" s="775" t="s">
        <v>384</v>
      </c>
      <c r="M36" s="775"/>
      <c r="N36" s="662"/>
      <c r="O36" s="662"/>
      <c r="P36" s="662"/>
      <c r="Q36" s="662"/>
      <c r="R36" s="662"/>
      <c r="S36" s="662"/>
      <c r="T36" s="662"/>
      <c r="U36" s="662"/>
      <c r="V36" s="637"/>
    </row>
    <row r="37" spans="1:22" ht="15.75" customHeight="1">
      <c r="A37" s="659"/>
      <c r="B37" s="785" t="s">
        <v>385</v>
      </c>
      <c r="C37" s="785"/>
      <c r="D37" s="785" t="s">
        <v>377</v>
      </c>
      <c r="E37" s="785"/>
      <c r="F37" s="785"/>
      <c r="G37" s="662"/>
      <c r="H37" s="662"/>
      <c r="I37" s="662"/>
      <c r="J37" s="637"/>
      <c r="K37" s="662"/>
      <c r="L37" s="539" t="s">
        <v>385</v>
      </c>
      <c r="M37" s="539" t="s">
        <v>377</v>
      </c>
      <c r="N37" s="673"/>
      <c r="O37" s="673"/>
      <c r="P37" s="673"/>
      <c r="Q37" s="662"/>
      <c r="R37" s="662"/>
      <c r="S37" s="662"/>
      <c r="T37" s="662"/>
      <c r="U37" s="662"/>
      <c r="V37" s="637"/>
    </row>
    <row r="38" spans="1:22" ht="15.75" customHeight="1">
      <c r="A38" s="659"/>
      <c r="B38" s="785" t="s">
        <v>469</v>
      </c>
      <c r="C38" s="785"/>
      <c r="D38" s="785" t="s">
        <v>468</v>
      </c>
      <c r="E38" s="785"/>
      <c r="F38" s="785"/>
      <c r="G38" s="662"/>
      <c r="H38" s="662"/>
      <c r="I38" s="662"/>
      <c r="J38" s="637"/>
      <c r="K38" s="662"/>
      <c r="L38" s="539" t="s">
        <v>469</v>
      </c>
      <c r="M38" s="539" t="s">
        <v>468</v>
      </c>
      <c r="N38" s="673"/>
      <c r="O38" s="673"/>
      <c r="P38" s="673"/>
      <c r="Q38" s="662"/>
      <c r="R38" s="662"/>
      <c r="S38" s="662"/>
      <c r="T38" s="662"/>
      <c r="U38" s="662"/>
      <c r="V38" s="637"/>
    </row>
    <row r="39" spans="1:22" ht="15.75" customHeight="1">
      <c r="A39" s="659"/>
      <c r="B39" s="785" t="s">
        <v>386</v>
      </c>
      <c r="C39" s="785"/>
      <c r="D39" s="785" t="s">
        <v>387</v>
      </c>
      <c r="E39" s="785"/>
      <c r="F39" s="785"/>
      <c r="G39" s="662"/>
      <c r="H39" s="662"/>
      <c r="I39" s="662"/>
      <c r="J39" s="637"/>
      <c r="K39" s="662"/>
      <c r="L39" s="662"/>
      <c r="M39" s="662"/>
      <c r="N39" s="662"/>
      <c r="O39" s="662"/>
      <c r="P39" s="662"/>
      <c r="Q39" s="662"/>
      <c r="R39" s="662"/>
      <c r="S39" s="662"/>
      <c r="T39" s="662"/>
      <c r="U39" s="662"/>
      <c r="V39" s="637"/>
    </row>
    <row r="40" spans="1:22" ht="15.75" customHeight="1">
      <c r="A40" s="659"/>
      <c r="B40" s="785" t="s">
        <v>1352</v>
      </c>
      <c r="C40" s="785"/>
      <c r="D40" s="785" t="s">
        <v>1351</v>
      </c>
      <c r="E40" s="785"/>
      <c r="F40" s="785"/>
      <c r="G40" s="662"/>
      <c r="H40" s="662"/>
      <c r="I40" s="662"/>
      <c r="J40" s="637"/>
      <c r="K40" s="662"/>
      <c r="L40" s="662"/>
      <c r="M40" s="662"/>
      <c r="N40" s="662"/>
      <c r="O40" s="662"/>
      <c r="P40" s="662"/>
      <c r="Q40" s="662"/>
      <c r="R40" s="662"/>
      <c r="S40" s="662"/>
      <c r="T40" s="662"/>
      <c r="U40" s="662"/>
      <c r="V40" s="637"/>
    </row>
    <row r="41" spans="1:22" ht="15" customHeight="1">
      <c r="A41" s="659"/>
      <c r="B41" s="785" t="s">
        <v>388</v>
      </c>
      <c r="C41" s="785"/>
      <c r="D41" s="785" t="s">
        <v>1350</v>
      </c>
      <c r="E41" s="785"/>
      <c r="F41" s="785"/>
      <c r="G41" s="662"/>
      <c r="H41" s="662"/>
      <c r="I41" s="662"/>
      <c r="J41" s="637"/>
      <c r="K41" s="662"/>
      <c r="L41" s="662"/>
      <c r="M41" s="662"/>
      <c r="N41" s="662"/>
      <c r="O41" s="662"/>
      <c r="P41" s="662"/>
      <c r="Q41" s="662"/>
      <c r="R41" s="662"/>
      <c r="S41" s="662"/>
      <c r="T41" s="662"/>
      <c r="U41" s="662"/>
      <c r="V41" s="637"/>
    </row>
    <row r="42" spans="1:22" ht="15.75" customHeight="1">
      <c r="A42" s="659"/>
      <c r="B42" s="785" t="s">
        <v>389</v>
      </c>
      <c r="C42" s="785"/>
      <c r="D42" s="785" t="s">
        <v>390</v>
      </c>
      <c r="E42" s="785"/>
      <c r="F42" s="785"/>
      <c r="G42" s="662"/>
      <c r="H42" s="662"/>
      <c r="I42" s="662"/>
      <c r="J42" s="637"/>
      <c r="K42" s="662"/>
      <c r="L42" s="662"/>
      <c r="M42" s="662"/>
      <c r="N42" s="662"/>
      <c r="O42" s="662"/>
      <c r="P42" s="662"/>
      <c r="Q42" s="662"/>
      <c r="R42" s="662"/>
      <c r="S42" s="662"/>
      <c r="T42" s="662"/>
      <c r="U42" s="662"/>
      <c r="V42" s="637"/>
    </row>
    <row r="43" spans="1:22" ht="15.75" customHeight="1">
      <c r="A43" s="659"/>
      <c r="B43" s="785" t="s">
        <v>391</v>
      </c>
      <c r="C43" s="785"/>
      <c r="D43" s="785" t="s">
        <v>392</v>
      </c>
      <c r="E43" s="785"/>
      <c r="F43" s="785"/>
      <c r="G43" s="662"/>
      <c r="H43" s="662"/>
      <c r="I43" s="662"/>
      <c r="J43" s="637"/>
      <c r="K43" s="662"/>
      <c r="L43" s="662"/>
      <c r="M43" s="662"/>
      <c r="N43" s="662"/>
      <c r="O43" s="662"/>
      <c r="P43" s="662"/>
      <c r="Q43" s="662"/>
      <c r="R43" s="662"/>
      <c r="S43" s="662"/>
      <c r="T43" s="662"/>
      <c r="U43" s="662"/>
      <c r="V43" s="637"/>
    </row>
    <row r="44" spans="1:22">
      <c r="A44" s="659"/>
      <c r="B44" s="662"/>
      <c r="C44" s="662"/>
      <c r="D44" s="662"/>
      <c r="E44" s="662"/>
      <c r="F44" s="662"/>
      <c r="G44" s="662"/>
      <c r="H44" s="662"/>
      <c r="I44" s="662"/>
      <c r="J44" s="637"/>
      <c r="K44" s="662"/>
      <c r="L44" s="662"/>
      <c r="M44" s="662"/>
      <c r="N44" s="662"/>
      <c r="O44" s="662"/>
      <c r="P44" s="662"/>
      <c r="Q44" s="662"/>
      <c r="R44" s="662"/>
      <c r="S44" s="662"/>
      <c r="T44" s="662"/>
      <c r="U44" s="662"/>
      <c r="V44" s="637"/>
    </row>
    <row r="45" spans="1:22">
      <c r="A45" s="659"/>
      <c r="B45" s="783" t="s">
        <v>393</v>
      </c>
      <c r="C45" s="783"/>
      <c r="D45" s="662"/>
      <c r="E45" s="662"/>
      <c r="F45" s="662"/>
      <c r="G45" s="662"/>
      <c r="H45" s="662"/>
      <c r="I45" s="662"/>
      <c r="J45" s="637"/>
      <c r="K45" s="662"/>
      <c r="L45" s="662"/>
      <c r="M45" s="662"/>
      <c r="N45" s="662"/>
      <c r="O45" s="662"/>
      <c r="P45" s="662"/>
      <c r="Q45" s="662"/>
      <c r="R45" s="662"/>
      <c r="S45" s="662"/>
      <c r="T45" s="662"/>
      <c r="U45" s="662"/>
      <c r="V45" s="637"/>
    </row>
    <row r="46" spans="1:22">
      <c r="A46" s="659"/>
      <c r="B46" s="662"/>
      <c r="C46" s="662"/>
      <c r="D46" s="662"/>
      <c r="E46" s="662"/>
      <c r="F46" s="662"/>
      <c r="G46" s="662"/>
      <c r="H46" s="662"/>
      <c r="I46" s="662"/>
      <c r="J46" s="637"/>
      <c r="K46" s="662"/>
      <c r="L46" s="662"/>
      <c r="M46" s="662"/>
      <c r="N46" s="662"/>
      <c r="O46" s="662"/>
      <c r="P46" s="662"/>
      <c r="Q46" s="662"/>
      <c r="R46" s="662"/>
      <c r="S46" s="662"/>
      <c r="T46" s="662"/>
      <c r="U46" s="662"/>
      <c r="V46" s="637"/>
    </row>
    <row r="47" spans="1:22">
      <c r="A47" s="659"/>
      <c r="B47" s="666" t="s">
        <v>1354</v>
      </c>
      <c r="C47" s="666"/>
      <c r="D47" s="662"/>
      <c r="E47" s="662"/>
      <c r="F47" s="662"/>
      <c r="G47" s="662"/>
      <c r="H47" s="662"/>
      <c r="I47" s="662"/>
      <c r="J47" s="637"/>
      <c r="K47" s="662"/>
      <c r="L47" s="662"/>
      <c r="M47" s="662"/>
      <c r="N47" s="662"/>
      <c r="O47" s="662"/>
      <c r="P47" s="662"/>
      <c r="Q47" s="662"/>
      <c r="R47" s="662"/>
      <c r="S47" s="662"/>
      <c r="T47" s="662"/>
      <c r="U47" s="662"/>
      <c r="V47" s="637"/>
    </row>
    <row r="48" spans="1:22">
      <c r="A48" s="659"/>
      <c r="B48" s="662"/>
      <c r="C48" s="662"/>
      <c r="D48" s="662"/>
      <c r="E48" s="662"/>
      <c r="F48" s="662"/>
      <c r="G48" s="662"/>
      <c r="H48" s="662"/>
      <c r="I48" s="662"/>
      <c r="J48" s="637"/>
      <c r="K48" s="662"/>
      <c r="L48" s="662"/>
      <c r="M48" s="662"/>
      <c r="N48" s="662"/>
      <c r="O48" s="662"/>
      <c r="P48" s="662"/>
      <c r="Q48" s="662"/>
      <c r="R48" s="662"/>
      <c r="S48" s="662"/>
      <c r="T48" s="662"/>
      <c r="U48" s="662"/>
      <c r="V48" s="637"/>
    </row>
    <row r="49" spans="1:22">
      <c r="A49" s="659"/>
      <c r="B49" s="674" t="s">
        <v>394</v>
      </c>
      <c r="C49" s="674"/>
      <c r="D49" s="675">
        <v>30000000000</v>
      </c>
      <c r="E49" s="662"/>
      <c r="F49" s="662"/>
      <c r="G49" s="662"/>
      <c r="H49" s="662"/>
      <c r="I49" s="662"/>
      <c r="J49" s="637"/>
      <c r="K49" s="662"/>
      <c r="L49" s="662"/>
      <c r="M49" s="662"/>
      <c r="N49" s="662"/>
      <c r="O49" s="662"/>
      <c r="P49" s="662"/>
      <c r="Q49" s="662"/>
      <c r="R49" s="662"/>
      <c r="S49" s="662"/>
      <c r="T49" s="662"/>
      <c r="U49" s="662"/>
      <c r="V49" s="637"/>
    </row>
    <row r="50" spans="1:22">
      <c r="A50" s="659"/>
      <c r="B50" s="674" t="s">
        <v>395</v>
      </c>
      <c r="C50" s="674"/>
      <c r="D50" s="675">
        <v>15000000000</v>
      </c>
      <c r="E50" s="662"/>
      <c r="F50" s="662"/>
      <c r="G50" s="662"/>
      <c r="H50" s="662"/>
      <c r="I50" s="662"/>
      <c r="J50" s="637"/>
      <c r="K50" s="662"/>
      <c r="L50" s="662"/>
      <c r="M50" s="662"/>
      <c r="N50" s="662"/>
      <c r="O50" s="662"/>
      <c r="P50" s="662"/>
      <c r="Q50" s="662"/>
      <c r="R50" s="662"/>
      <c r="S50" s="662"/>
      <c r="T50" s="662"/>
      <c r="U50" s="662"/>
      <c r="V50" s="637"/>
    </row>
    <row r="51" spans="1:22">
      <c r="A51" s="659"/>
      <c r="B51" s="674" t="s">
        <v>327</v>
      </c>
      <c r="C51" s="674"/>
      <c r="D51" s="675">
        <v>15000000000</v>
      </c>
      <c r="E51" s="662"/>
      <c r="F51" s="662"/>
      <c r="G51" s="662"/>
      <c r="H51" s="662"/>
      <c r="I51" s="662"/>
      <c r="J51" s="637"/>
      <c r="K51" s="662"/>
      <c r="L51" s="662"/>
      <c r="M51" s="662"/>
      <c r="N51" s="662"/>
      <c r="O51" s="662"/>
      <c r="P51" s="662"/>
      <c r="Q51" s="662"/>
      <c r="R51" s="662"/>
      <c r="S51" s="662"/>
      <c r="T51" s="662"/>
      <c r="U51" s="662"/>
      <c r="V51" s="637"/>
    </row>
    <row r="52" spans="1:22">
      <c r="A52" s="659"/>
      <c r="B52" s="674" t="s">
        <v>396</v>
      </c>
      <c r="C52" s="674"/>
      <c r="D52" s="675">
        <v>1000000</v>
      </c>
      <c r="E52" s="662"/>
      <c r="F52" s="662"/>
      <c r="G52" s="662"/>
      <c r="H52" s="662"/>
      <c r="I52" s="662"/>
      <c r="J52" s="637"/>
      <c r="K52" s="662"/>
      <c r="L52" s="662"/>
      <c r="M52" s="662"/>
      <c r="N52" s="662"/>
      <c r="O52" s="662"/>
      <c r="P52" s="662"/>
      <c r="Q52" s="662"/>
      <c r="R52" s="662"/>
      <c r="S52" s="662"/>
      <c r="T52" s="662"/>
      <c r="U52" s="662"/>
      <c r="V52" s="637"/>
    </row>
    <row r="53" spans="1:22">
      <c r="A53" s="659"/>
      <c r="B53" s="662"/>
      <c r="C53" s="662"/>
      <c r="D53" s="662"/>
      <c r="E53" s="662"/>
      <c r="F53" s="662"/>
      <c r="G53" s="662"/>
      <c r="H53" s="662"/>
      <c r="I53" s="662"/>
      <c r="J53" s="637"/>
      <c r="K53" s="662"/>
      <c r="L53" s="662"/>
      <c r="M53" s="662"/>
      <c r="N53" s="662"/>
      <c r="O53" s="662"/>
      <c r="P53" s="662"/>
      <c r="Q53" s="662"/>
      <c r="R53" s="662"/>
      <c r="S53" s="662"/>
      <c r="T53" s="662"/>
      <c r="U53" s="662"/>
      <c r="V53" s="637"/>
    </row>
    <row r="54" spans="1:22">
      <c r="A54" s="659"/>
      <c r="B54" s="662"/>
      <c r="C54" s="662"/>
      <c r="D54" s="662"/>
      <c r="E54" s="662"/>
      <c r="F54" s="662"/>
      <c r="G54" s="662"/>
      <c r="H54" s="662"/>
      <c r="I54" s="662"/>
      <c r="J54" s="637"/>
      <c r="K54" s="662"/>
      <c r="L54" s="662"/>
      <c r="M54" s="662"/>
      <c r="N54" s="662"/>
      <c r="O54" s="662"/>
      <c r="P54" s="662"/>
      <c r="Q54" s="662"/>
      <c r="R54" s="662"/>
      <c r="S54" s="662"/>
      <c r="T54" s="662"/>
      <c r="U54" s="662"/>
      <c r="V54" s="637"/>
    </row>
    <row r="55" spans="1:22">
      <c r="A55" s="659"/>
      <c r="B55" s="781" t="s">
        <v>397</v>
      </c>
      <c r="C55" s="781"/>
      <c r="D55" s="781"/>
      <c r="E55" s="781"/>
      <c r="F55" s="781"/>
      <c r="G55" s="781"/>
      <c r="H55" s="781"/>
      <c r="I55" s="781"/>
      <c r="J55" s="637"/>
      <c r="K55" s="662"/>
      <c r="L55" s="662"/>
      <c r="M55" s="662"/>
      <c r="N55" s="662"/>
      <c r="O55" s="662"/>
      <c r="P55" s="662"/>
      <c r="Q55" s="662"/>
      <c r="R55" s="662"/>
      <c r="S55" s="662"/>
      <c r="T55" s="662"/>
      <c r="U55" s="662"/>
      <c r="V55" s="637"/>
    </row>
    <row r="56" spans="1:22" ht="48">
      <c r="A56" s="659"/>
      <c r="B56" s="571" t="s">
        <v>398</v>
      </c>
      <c r="C56" s="571" t="s">
        <v>233</v>
      </c>
      <c r="D56" s="571" t="s">
        <v>399</v>
      </c>
      <c r="E56" s="571" t="s">
        <v>400</v>
      </c>
      <c r="F56" s="571" t="s">
        <v>268</v>
      </c>
      <c r="G56" s="571" t="s">
        <v>401</v>
      </c>
      <c r="H56" s="571" t="s">
        <v>269</v>
      </c>
      <c r="I56" s="571" t="s">
        <v>402</v>
      </c>
      <c r="J56" s="637"/>
      <c r="K56" s="662"/>
      <c r="L56" s="662"/>
      <c r="M56" s="662"/>
      <c r="N56" s="662"/>
      <c r="O56" s="662"/>
      <c r="P56" s="662"/>
      <c r="Q56" s="662"/>
      <c r="R56" s="662"/>
      <c r="S56" s="662"/>
      <c r="T56" s="662"/>
      <c r="U56" s="662"/>
      <c r="V56" s="637"/>
    </row>
    <row r="57" spans="1:22" ht="24">
      <c r="A57" s="659"/>
      <c r="B57" s="538">
        <v>1</v>
      </c>
      <c r="C57" s="539" t="s">
        <v>237</v>
      </c>
      <c r="D57" s="688" t="s">
        <v>1355</v>
      </c>
      <c r="E57" s="540">
        <v>14999</v>
      </c>
      <c r="F57" s="538" t="s">
        <v>403</v>
      </c>
      <c r="G57" s="540">
        <v>14999</v>
      </c>
      <c r="H57" s="541">
        <v>14999000000</v>
      </c>
      <c r="I57" s="542">
        <f>+H57/(H58+H57)</f>
        <v>0.99993333333333334</v>
      </c>
      <c r="J57" s="637"/>
      <c r="K57" s="662"/>
      <c r="L57" s="662"/>
      <c r="M57" s="662"/>
      <c r="N57" s="662"/>
      <c r="O57" s="662"/>
      <c r="P57" s="662"/>
      <c r="Q57" s="662"/>
      <c r="R57" s="662"/>
      <c r="S57" s="662"/>
      <c r="T57" s="662"/>
      <c r="U57" s="662"/>
      <c r="V57" s="637"/>
    </row>
    <row r="58" spans="1:22">
      <c r="A58" s="659"/>
      <c r="B58" s="538">
        <v>2</v>
      </c>
      <c r="C58" s="539" t="s">
        <v>404</v>
      </c>
      <c r="D58" s="538">
        <v>1</v>
      </c>
      <c r="E58" s="538">
        <v>1</v>
      </c>
      <c r="F58" s="538" t="s">
        <v>403</v>
      </c>
      <c r="G58" s="538">
        <v>1</v>
      </c>
      <c r="H58" s="541">
        <v>1000000</v>
      </c>
      <c r="I58" s="542">
        <f>+H58/(H58+H57)</f>
        <v>6.666666666666667E-5</v>
      </c>
      <c r="J58" s="637"/>
      <c r="K58" s="662"/>
      <c r="L58" s="662"/>
      <c r="M58" s="662"/>
      <c r="N58" s="662"/>
      <c r="O58" s="662"/>
      <c r="P58" s="662"/>
      <c r="Q58" s="662"/>
      <c r="R58" s="662"/>
      <c r="S58" s="662"/>
      <c r="T58" s="662"/>
      <c r="U58" s="662"/>
      <c r="V58" s="637"/>
    </row>
    <row r="59" spans="1:22">
      <c r="A59" s="659"/>
      <c r="B59" s="662"/>
      <c r="C59" s="662"/>
      <c r="D59" s="662"/>
      <c r="E59" s="662"/>
      <c r="F59" s="662"/>
      <c r="G59" s="662"/>
      <c r="H59" s="662"/>
      <c r="I59" s="662"/>
      <c r="J59" s="637"/>
      <c r="K59" s="662"/>
      <c r="L59" s="662"/>
      <c r="M59" s="662"/>
      <c r="N59" s="662"/>
      <c r="O59" s="662"/>
      <c r="P59" s="662"/>
      <c r="Q59" s="662"/>
      <c r="R59" s="662"/>
      <c r="S59" s="662"/>
      <c r="T59" s="662"/>
      <c r="U59" s="662"/>
      <c r="V59" s="637"/>
    </row>
    <row r="60" spans="1:22">
      <c r="A60" s="659"/>
      <c r="B60" s="781" t="s">
        <v>405</v>
      </c>
      <c r="C60" s="781"/>
      <c r="D60" s="781"/>
      <c r="E60" s="781"/>
      <c r="F60" s="781"/>
      <c r="G60" s="781"/>
      <c r="H60" s="781"/>
      <c r="I60" s="781"/>
      <c r="J60" s="637"/>
      <c r="K60" s="662"/>
      <c r="L60" s="662"/>
      <c r="M60" s="662"/>
      <c r="N60" s="662"/>
      <c r="O60" s="662"/>
      <c r="P60" s="662"/>
      <c r="Q60" s="662"/>
      <c r="R60" s="662"/>
      <c r="S60" s="662"/>
      <c r="T60" s="662"/>
      <c r="U60" s="662"/>
      <c r="V60" s="637"/>
    </row>
    <row r="61" spans="1:22" ht="48">
      <c r="A61" s="659"/>
      <c r="B61" s="571" t="s">
        <v>398</v>
      </c>
      <c r="C61" s="571" t="s">
        <v>233</v>
      </c>
      <c r="D61" s="571" t="s">
        <v>399</v>
      </c>
      <c r="E61" s="571" t="s">
        <v>400</v>
      </c>
      <c r="F61" s="571" t="s">
        <v>268</v>
      </c>
      <c r="G61" s="571" t="s">
        <v>401</v>
      </c>
      <c r="H61" s="571" t="s">
        <v>269</v>
      </c>
      <c r="I61" s="571" t="s">
        <v>406</v>
      </c>
      <c r="J61" s="637"/>
      <c r="K61" s="662"/>
      <c r="L61" s="662"/>
      <c r="M61" s="662"/>
      <c r="N61" s="662"/>
      <c r="O61" s="662"/>
      <c r="P61" s="662"/>
      <c r="Q61" s="662"/>
      <c r="R61" s="662"/>
      <c r="S61" s="662"/>
      <c r="T61" s="662"/>
      <c r="U61" s="662"/>
      <c r="V61" s="637"/>
    </row>
    <row r="62" spans="1:22" ht="24">
      <c r="A62" s="659"/>
      <c r="B62" s="538">
        <v>1</v>
      </c>
      <c r="C62" s="539" t="s">
        <v>237</v>
      </c>
      <c r="D62" s="688" t="s">
        <v>1355</v>
      </c>
      <c r="E62" s="540">
        <v>14999</v>
      </c>
      <c r="F62" s="538" t="s">
        <v>403</v>
      </c>
      <c r="G62" s="540">
        <v>14999</v>
      </c>
      <c r="H62" s="541">
        <v>14999000000</v>
      </c>
      <c r="I62" s="542">
        <f>+H62/(H63+H62)</f>
        <v>0.99993333333333334</v>
      </c>
      <c r="J62" s="637"/>
      <c r="K62" s="662"/>
      <c r="L62" s="662"/>
      <c r="M62" s="662"/>
      <c r="N62" s="662"/>
      <c r="O62" s="662"/>
      <c r="P62" s="662"/>
      <c r="Q62" s="662"/>
      <c r="R62" s="662"/>
      <c r="S62" s="662"/>
      <c r="T62" s="662"/>
      <c r="U62" s="662"/>
      <c r="V62" s="637"/>
    </row>
    <row r="63" spans="1:22">
      <c r="A63" s="659"/>
      <c r="B63" s="538">
        <v>2</v>
      </c>
      <c r="C63" s="539" t="s">
        <v>404</v>
      </c>
      <c r="D63" s="538">
        <v>1</v>
      </c>
      <c r="E63" s="538">
        <v>1</v>
      </c>
      <c r="F63" s="538" t="s">
        <v>403</v>
      </c>
      <c r="G63" s="538">
        <v>1</v>
      </c>
      <c r="H63" s="541">
        <v>1000000</v>
      </c>
      <c r="I63" s="542">
        <v>1E-4</v>
      </c>
      <c r="J63" s="637"/>
      <c r="K63" s="662"/>
      <c r="L63" s="662"/>
      <c r="M63" s="662"/>
      <c r="N63" s="662"/>
      <c r="O63" s="662"/>
      <c r="P63" s="662"/>
      <c r="Q63" s="662"/>
      <c r="R63" s="662"/>
      <c r="S63" s="662"/>
      <c r="T63" s="662"/>
      <c r="U63" s="662"/>
      <c r="V63" s="637"/>
    </row>
    <row r="64" spans="1:22">
      <c r="A64" s="659"/>
      <c r="B64" s="662"/>
      <c r="C64" s="662"/>
      <c r="D64" s="662"/>
      <c r="E64" s="662"/>
      <c r="F64" s="662"/>
      <c r="G64" s="662"/>
      <c r="H64" s="662"/>
      <c r="I64" s="662"/>
      <c r="J64" s="637"/>
      <c r="K64" s="662"/>
      <c r="L64" s="662"/>
      <c r="M64" s="662"/>
      <c r="N64" s="662"/>
      <c r="O64" s="662"/>
      <c r="P64" s="662"/>
      <c r="Q64" s="662"/>
      <c r="R64" s="662"/>
      <c r="S64" s="662"/>
      <c r="T64" s="662"/>
      <c r="U64" s="662"/>
      <c r="V64" s="637"/>
    </row>
    <row r="65" spans="1:22">
      <c r="A65" s="659"/>
      <c r="B65" s="662"/>
      <c r="C65" s="662"/>
      <c r="D65" s="662"/>
      <c r="E65" s="662"/>
      <c r="F65" s="662"/>
      <c r="G65" s="662"/>
      <c r="H65" s="662"/>
      <c r="I65" s="662"/>
      <c r="J65" s="637"/>
      <c r="K65" s="662"/>
      <c r="L65" s="662"/>
      <c r="M65" s="662"/>
      <c r="N65" s="662"/>
      <c r="O65" s="662"/>
      <c r="P65" s="662"/>
      <c r="Q65" s="662"/>
      <c r="R65" s="662"/>
      <c r="S65" s="662"/>
      <c r="T65" s="662"/>
      <c r="U65" s="662"/>
      <c r="V65" s="637"/>
    </row>
    <row r="66" spans="1:22">
      <c r="A66" s="659"/>
      <c r="B66" s="676" t="s">
        <v>407</v>
      </c>
      <c r="C66" s="676"/>
      <c r="D66" s="662"/>
      <c r="E66" s="662"/>
      <c r="F66" s="662"/>
      <c r="G66" s="662"/>
      <c r="H66" s="662"/>
      <c r="I66" s="662"/>
      <c r="J66" s="637"/>
      <c r="K66" s="662"/>
      <c r="L66" s="676" t="s">
        <v>407</v>
      </c>
      <c r="M66" s="662"/>
      <c r="N66" s="662"/>
      <c r="O66" s="662"/>
      <c r="P66" s="662"/>
      <c r="Q66" s="662"/>
      <c r="R66" s="662"/>
      <c r="S66" s="662"/>
      <c r="T66" s="662"/>
      <c r="U66" s="662"/>
      <c r="V66" s="637"/>
    </row>
    <row r="67" spans="1:22">
      <c r="A67" s="659"/>
      <c r="B67" s="662"/>
      <c r="C67" s="662"/>
      <c r="D67" s="662"/>
      <c r="E67" s="662"/>
      <c r="F67" s="662"/>
      <c r="G67" s="662"/>
      <c r="H67" s="662"/>
      <c r="I67" s="662"/>
      <c r="J67" s="637"/>
      <c r="K67" s="662"/>
      <c r="L67" s="662"/>
      <c r="M67" s="662"/>
      <c r="N67" s="662"/>
      <c r="O67" s="662"/>
      <c r="P67" s="662"/>
      <c r="Q67" s="662"/>
      <c r="R67" s="662"/>
      <c r="S67" s="662"/>
      <c r="T67" s="662"/>
      <c r="U67" s="662"/>
      <c r="V67" s="637"/>
    </row>
    <row r="68" spans="1:22">
      <c r="A68" s="659"/>
      <c r="B68" s="676" t="s">
        <v>408</v>
      </c>
      <c r="C68" s="676"/>
      <c r="D68" s="662"/>
      <c r="E68" s="662"/>
      <c r="F68" s="662"/>
      <c r="G68" s="662"/>
      <c r="H68" s="662"/>
      <c r="I68" s="662"/>
      <c r="J68" s="637"/>
      <c r="K68" s="662"/>
      <c r="L68" s="676" t="s">
        <v>408</v>
      </c>
      <c r="M68" s="662"/>
      <c r="N68" s="662"/>
      <c r="O68" s="662"/>
      <c r="P68" s="662"/>
      <c r="Q68" s="662"/>
      <c r="R68" s="662"/>
      <c r="S68" s="662"/>
      <c r="T68" s="662"/>
      <c r="U68" s="662"/>
      <c r="V68" s="637"/>
    </row>
    <row r="69" spans="1:22">
      <c r="A69" s="659"/>
      <c r="B69" s="676" t="s">
        <v>409</v>
      </c>
      <c r="C69" s="676"/>
      <c r="D69" s="662"/>
      <c r="E69" s="662"/>
      <c r="F69" s="662"/>
      <c r="G69" s="662"/>
      <c r="H69" s="662"/>
      <c r="I69" s="662"/>
      <c r="J69" s="637"/>
      <c r="K69" s="662"/>
      <c r="L69" s="676" t="s">
        <v>409</v>
      </c>
      <c r="M69" s="662"/>
      <c r="N69" s="662"/>
      <c r="O69" s="662"/>
      <c r="P69" s="662"/>
      <c r="Q69" s="662"/>
      <c r="R69" s="662"/>
      <c r="S69" s="662"/>
      <c r="T69" s="662"/>
      <c r="U69" s="662"/>
      <c r="V69" s="637"/>
    </row>
    <row r="70" spans="1:22">
      <c r="A70" s="659"/>
      <c r="B70" s="662"/>
      <c r="C70" s="662"/>
      <c r="D70" s="662"/>
      <c r="E70" s="662"/>
      <c r="F70" s="662"/>
      <c r="G70" s="662"/>
      <c r="H70" s="662"/>
      <c r="I70" s="662"/>
      <c r="J70" s="637"/>
      <c r="K70" s="662"/>
      <c r="L70" s="676"/>
      <c r="M70" s="662"/>
      <c r="N70" s="662"/>
      <c r="O70" s="662"/>
      <c r="P70" s="662"/>
      <c r="Q70" s="662"/>
      <c r="R70" s="662"/>
      <c r="S70" s="662"/>
      <c r="T70" s="662"/>
      <c r="U70" s="662"/>
      <c r="V70" s="637"/>
    </row>
    <row r="71" spans="1:22" ht="10.9" customHeight="1">
      <c r="A71" s="659"/>
      <c r="B71" s="662"/>
      <c r="C71" s="662"/>
      <c r="D71" s="662"/>
      <c r="E71" s="662"/>
      <c r="F71" s="662"/>
      <c r="G71" s="662"/>
      <c r="H71" s="662"/>
      <c r="I71" s="662"/>
      <c r="J71" s="637"/>
      <c r="K71" s="662"/>
      <c r="L71" s="662"/>
      <c r="M71" s="662"/>
      <c r="N71" s="662"/>
      <c r="O71" s="662"/>
      <c r="P71" s="662"/>
      <c r="Q71" s="662"/>
      <c r="R71" s="662"/>
      <c r="S71" s="662"/>
      <c r="T71" s="662"/>
      <c r="U71" s="662"/>
      <c r="V71" s="637"/>
    </row>
    <row r="72" spans="1:22" ht="7.9" customHeight="1">
      <c r="A72" s="659"/>
      <c r="B72" s="676" t="s">
        <v>410</v>
      </c>
      <c r="C72" s="676"/>
      <c r="D72" s="662"/>
      <c r="E72" s="662"/>
      <c r="F72" s="662"/>
      <c r="G72" s="662"/>
      <c r="H72" s="662"/>
      <c r="I72" s="662"/>
      <c r="J72" s="637"/>
      <c r="K72" s="662"/>
      <c r="L72" s="676" t="s">
        <v>410</v>
      </c>
      <c r="M72" s="662"/>
      <c r="N72" s="662"/>
      <c r="O72" s="662"/>
      <c r="P72" s="662"/>
      <c r="Q72" s="662"/>
      <c r="R72" s="662"/>
      <c r="S72" s="662"/>
      <c r="T72" s="662"/>
      <c r="U72" s="662"/>
      <c r="V72" s="637"/>
    </row>
    <row r="73" spans="1:22">
      <c r="A73" s="659"/>
      <c r="B73" s="662"/>
      <c r="C73" s="662"/>
      <c r="D73" s="662"/>
      <c r="E73" s="662"/>
      <c r="F73" s="662"/>
      <c r="G73" s="662"/>
      <c r="H73" s="662"/>
      <c r="I73" s="662"/>
      <c r="J73" s="637"/>
      <c r="K73" s="662"/>
      <c r="L73" s="662"/>
      <c r="M73" s="662"/>
      <c r="N73" s="662"/>
      <c r="O73" s="662"/>
      <c r="P73" s="662"/>
      <c r="Q73" s="662"/>
      <c r="R73" s="662"/>
      <c r="S73" s="662"/>
      <c r="T73" s="662"/>
      <c r="U73" s="662"/>
      <c r="V73" s="637"/>
    </row>
    <row r="74" spans="1:22" ht="10.9" customHeight="1">
      <c r="A74" s="659"/>
      <c r="B74" s="779" t="s">
        <v>411</v>
      </c>
      <c r="C74" s="779"/>
      <c r="D74" s="780" t="s">
        <v>412</v>
      </c>
      <c r="E74" s="780"/>
      <c r="F74" s="662"/>
      <c r="G74" s="662"/>
      <c r="H74" s="662"/>
      <c r="I74" s="662"/>
      <c r="J74" s="637"/>
      <c r="K74" s="662"/>
      <c r="L74" s="564" t="s">
        <v>411</v>
      </c>
      <c r="M74" s="565" t="s">
        <v>412</v>
      </c>
      <c r="N74" s="662"/>
      <c r="O74" s="662"/>
      <c r="P74" s="662"/>
      <c r="Q74" s="662"/>
      <c r="R74" s="662"/>
      <c r="S74" s="662"/>
      <c r="T74" s="662"/>
      <c r="U74" s="662"/>
      <c r="V74" s="637"/>
    </row>
    <row r="75" spans="1:22" ht="15" customHeight="1">
      <c r="A75" s="659"/>
      <c r="B75" s="568" t="s">
        <v>376</v>
      </c>
      <c r="C75" s="568"/>
      <c r="D75" s="562" t="s">
        <v>89</v>
      </c>
      <c r="E75" s="563"/>
      <c r="F75" s="662"/>
      <c r="G75" s="662"/>
      <c r="H75" s="662"/>
      <c r="I75" s="662"/>
      <c r="J75" s="637"/>
      <c r="K75" s="662"/>
      <c r="L75" s="650" t="s">
        <v>376</v>
      </c>
      <c r="M75" s="651" t="s">
        <v>89</v>
      </c>
      <c r="N75" s="662"/>
      <c r="O75" s="662"/>
      <c r="P75" s="662"/>
      <c r="Q75" s="662"/>
      <c r="R75" s="662"/>
      <c r="S75" s="662"/>
      <c r="T75" s="662"/>
      <c r="U75" s="662"/>
      <c r="V75" s="637"/>
    </row>
    <row r="76" spans="1:22">
      <c r="A76" s="659"/>
      <c r="B76" s="568" t="s">
        <v>377</v>
      </c>
      <c r="C76" s="568"/>
      <c r="D76" s="562" t="s">
        <v>210</v>
      </c>
      <c r="E76" s="563"/>
      <c r="F76" s="662"/>
      <c r="G76" s="662"/>
      <c r="H76" s="662"/>
      <c r="I76" s="662"/>
      <c r="J76" s="637"/>
      <c r="K76" s="662"/>
      <c r="L76" s="650" t="s">
        <v>377</v>
      </c>
      <c r="M76" s="651" t="s">
        <v>210</v>
      </c>
      <c r="N76" s="662"/>
      <c r="O76" s="662"/>
      <c r="P76" s="662"/>
      <c r="Q76" s="662"/>
      <c r="R76" s="662"/>
      <c r="S76" s="662"/>
      <c r="T76" s="662"/>
      <c r="U76" s="662"/>
      <c r="V76" s="637"/>
    </row>
    <row r="77" spans="1:22">
      <c r="A77" s="659"/>
      <c r="B77" s="568" t="s">
        <v>380</v>
      </c>
      <c r="C77" s="568"/>
      <c r="D77" s="562" t="s">
        <v>413</v>
      </c>
      <c r="E77" s="563"/>
      <c r="F77" s="662"/>
      <c r="G77" s="662"/>
      <c r="H77" s="662"/>
      <c r="I77" s="662"/>
      <c r="J77" s="637"/>
      <c r="K77" s="662"/>
      <c r="L77" s="650" t="s">
        <v>380</v>
      </c>
      <c r="M77" s="651" t="s">
        <v>379</v>
      </c>
      <c r="N77" s="662"/>
      <c r="O77" s="662"/>
      <c r="P77" s="662"/>
      <c r="Q77" s="662"/>
      <c r="R77" s="662"/>
      <c r="S77" s="662"/>
      <c r="T77" s="662"/>
      <c r="U77" s="662"/>
      <c r="V77" s="637"/>
    </row>
    <row r="78" spans="1:22" ht="14.45" customHeight="1">
      <c r="A78" s="659"/>
      <c r="B78" s="568" t="s">
        <v>382</v>
      </c>
      <c r="C78" s="568"/>
      <c r="D78" s="562" t="s">
        <v>53</v>
      </c>
      <c r="E78" s="563"/>
      <c r="F78" s="662"/>
      <c r="G78" s="662"/>
      <c r="H78" s="662"/>
      <c r="I78" s="662"/>
      <c r="J78" s="637"/>
      <c r="K78" s="662"/>
      <c r="L78" s="650" t="s">
        <v>382</v>
      </c>
      <c r="M78" s="651" t="s">
        <v>381</v>
      </c>
      <c r="N78" s="662"/>
      <c r="O78" s="662"/>
      <c r="P78" s="662"/>
      <c r="Q78" s="662"/>
      <c r="R78" s="662"/>
      <c r="S78" s="662"/>
      <c r="T78" s="662"/>
      <c r="U78" s="662"/>
      <c r="V78" s="637"/>
    </row>
    <row r="79" spans="1:22">
      <c r="A79" s="659"/>
      <c r="B79" s="568" t="s">
        <v>419</v>
      </c>
      <c r="C79" s="568"/>
      <c r="D79" s="562" t="s">
        <v>383</v>
      </c>
      <c r="E79" s="563"/>
      <c r="F79" s="662"/>
      <c r="G79" s="662"/>
      <c r="H79" s="662"/>
      <c r="I79" s="662"/>
      <c r="J79" s="637"/>
      <c r="K79" s="662"/>
      <c r="L79" s="649" t="s">
        <v>419</v>
      </c>
      <c r="M79" s="651" t="s">
        <v>383</v>
      </c>
      <c r="N79" s="662"/>
      <c r="O79" s="662"/>
      <c r="P79" s="662"/>
      <c r="Q79" s="662"/>
      <c r="R79" s="662"/>
      <c r="S79" s="662"/>
      <c r="T79" s="662"/>
      <c r="U79" s="662"/>
      <c r="V79" s="637"/>
    </row>
    <row r="80" spans="1:22">
      <c r="A80" s="659"/>
      <c r="B80" s="784" t="s">
        <v>468</v>
      </c>
      <c r="C80" s="784"/>
      <c r="D80" s="562" t="s">
        <v>469</v>
      </c>
      <c r="E80" s="563"/>
      <c r="F80" s="662"/>
      <c r="G80" s="662"/>
      <c r="H80" s="662"/>
      <c r="I80" s="662"/>
      <c r="J80" s="637"/>
      <c r="K80" s="662"/>
      <c r="L80" s="652" t="s">
        <v>468</v>
      </c>
      <c r="M80" s="653" t="s">
        <v>469</v>
      </c>
      <c r="N80" s="662"/>
      <c r="O80" s="662"/>
      <c r="P80" s="662"/>
      <c r="Q80" s="662"/>
      <c r="R80" s="662"/>
      <c r="S80" s="662"/>
      <c r="T80" s="662"/>
      <c r="U80" s="662"/>
      <c r="V80" s="637"/>
    </row>
    <row r="81" spans="1:22" ht="15.75" customHeight="1">
      <c r="A81" s="659"/>
      <c r="B81" s="568" t="s">
        <v>237</v>
      </c>
      <c r="C81" s="568"/>
      <c r="D81" s="777" t="s">
        <v>414</v>
      </c>
      <c r="E81" s="778"/>
      <c r="F81" s="662"/>
      <c r="G81" s="662"/>
      <c r="H81" s="662"/>
      <c r="I81" s="662"/>
      <c r="J81" s="637"/>
      <c r="K81" s="662"/>
      <c r="L81" s="650" t="s">
        <v>146</v>
      </c>
      <c r="M81" s="651" t="s">
        <v>414</v>
      </c>
      <c r="N81" s="662"/>
      <c r="O81" s="662"/>
      <c r="P81" s="662"/>
      <c r="Q81" s="662"/>
      <c r="R81" s="662"/>
      <c r="S81" s="662"/>
      <c r="T81" s="662"/>
      <c r="U81" s="662"/>
      <c r="V81" s="637"/>
    </row>
    <row r="82" spans="1:22">
      <c r="A82" s="659"/>
      <c r="B82" s="543" t="s">
        <v>450</v>
      </c>
      <c r="C82" s="544"/>
      <c r="D82" s="777" t="s">
        <v>451</v>
      </c>
      <c r="E82" s="778"/>
      <c r="F82" s="662"/>
      <c r="G82" s="662"/>
      <c r="H82" s="662"/>
      <c r="I82" s="662"/>
      <c r="J82" s="637"/>
      <c r="K82" s="662"/>
      <c r="L82" s="662"/>
      <c r="M82" s="662"/>
      <c r="N82" s="662"/>
      <c r="O82" s="662"/>
      <c r="P82" s="662"/>
      <c r="Q82" s="662"/>
      <c r="R82" s="662"/>
      <c r="S82" s="662"/>
      <c r="T82" s="662"/>
      <c r="U82" s="662"/>
      <c r="V82" s="637"/>
    </row>
    <row r="83" spans="1:22">
      <c r="A83" s="659"/>
      <c r="B83" s="662"/>
      <c r="C83" s="662"/>
      <c r="D83" s="662"/>
      <c r="E83" s="662"/>
      <c r="F83" s="662"/>
      <c r="G83" s="662"/>
      <c r="H83" s="662"/>
      <c r="I83" s="662"/>
      <c r="J83" s="637"/>
      <c r="K83" s="662"/>
      <c r="L83" s="664" t="s">
        <v>1305</v>
      </c>
      <c r="M83" s="662"/>
      <c r="N83" s="662"/>
      <c r="O83" s="662"/>
      <c r="P83" s="662"/>
      <c r="Q83" s="662"/>
      <c r="R83" s="662"/>
      <c r="S83" s="662"/>
      <c r="T83" s="662"/>
      <c r="U83" s="662"/>
      <c r="V83" s="637"/>
    </row>
    <row r="84" spans="1:22">
      <c r="A84" s="659"/>
      <c r="B84" s="664" t="s">
        <v>415</v>
      </c>
      <c r="C84" s="664"/>
      <c r="D84" s="662"/>
      <c r="E84" s="662"/>
      <c r="F84" s="662"/>
      <c r="G84" s="662"/>
      <c r="H84" s="662"/>
      <c r="I84" s="662"/>
      <c r="J84" s="637"/>
      <c r="K84" s="662"/>
      <c r="L84" s="664" t="s">
        <v>1306</v>
      </c>
      <c r="M84" s="662"/>
      <c r="N84" s="662"/>
      <c r="O84" s="662"/>
      <c r="P84" s="662"/>
      <c r="Q84" s="662"/>
      <c r="R84" s="662"/>
      <c r="S84" s="662"/>
      <c r="T84" s="662"/>
      <c r="U84" s="662"/>
      <c r="V84" s="637"/>
    </row>
    <row r="85" spans="1:22">
      <c r="A85" s="659"/>
      <c r="B85" s="664" t="s">
        <v>416</v>
      </c>
      <c r="C85" s="664"/>
      <c r="D85" s="662"/>
      <c r="E85" s="662"/>
      <c r="F85" s="662"/>
      <c r="G85" s="662"/>
      <c r="H85" s="662"/>
      <c r="I85" s="662"/>
      <c r="J85" s="637"/>
      <c r="K85" s="662"/>
      <c r="L85" s="677" t="s">
        <v>417</v>
      </c>
      <c r="M85" s="662"/>
      <c r="N85" s="662"/>
      <c r="O85" s="662"/>
      <c r="P85" s="662"/>
      <c r="Q85" s="662"/>
      <c r="R85" s="662"/>
      <c r="S85" s="662"/>
      <c r="T85" s="662"/>
      <c r="U85" s="662"/>
      <c r="V85" s="637"/>
    </row>
    <row r="86" spans="1:22">
      <c r="A86" s="659"/>
      <c r="B86" s="677" t="s">
        <v>417</v>
      </c>
      <c r="C86" s="677"/>
      <c r="D86" s="662"/>
      <c r="E86" s="662"/>
      <c r="F86" s="662"/>
      <c r="G86" s="662"/>
      <c r="H86" s="662"/>
      <c r="I86" s="662"/>
      <c r="J86" s="637"/>
      <c r="K86" s="662"/>
      <c r="L86" s="664" t="s">
        <v>1307</v>
      </c>
      <c r="M86" s="662"/>
      <c r="N86" s="662"/>
      <c r="O86" s="662"/>
      <c r="P86" s="662"/>
      <c r="Q86" s="662"/>
      <c r="R86" s="662"/>
      <c r="S86" s="662"/>
      <c r="T86" s="662"/>
      <c r="U86" s="662"/>
      <c r="V86" s="637"/>
    </row>
    <row r="87" spans="1:22">
      <c r="A87" s="659"/>
      <c r="B87" s="664" t="s">
        <v>418</v>
      </c>
      <c r="C87" s="664"/>
      <c r="D87" s="662"/>
      <c r="E87" s="662"/>
      <c r="F87" s="662"/>
      <c r="G87" s="662"/>
      <c r="H87" s="662"/>
      <c r="I87" s="662"/>
      <c r="J87" s="637"/>
      <c r="K87" s="662"/>
      <c r="L87" s="662"/>
      <c r="M87" s="662"/>
      <c r="N87" s="662"/>
      <c r="O87" s="662"/>
      <c r="P87" s="662"/>
      <c r="Q87" s="662"/>
      <c r="R87" s="662"/>
      <c r="S87" s="662"/>
      <c r="T87" s="662"/>
      <c r="U87" s="662"/>
      <c r="V87" s="637"/>
    </row>
    <row r="88" spans="1:22">
      <c r="A88" s="659"/>
      <c r="B88" s="662"/>
      <c r="C88" s="662"/>
      <c r="D88" s="662"/>
      <c r="E88" s="662"/>
      <c r="F88" s="662"/>
      <c r="G88" s="662"/>
      <c r="H88" s="662"/>
      <c r="I88" s="662"/>
      <c r="J88" s="637"/>
      <c r="K88" s="662"/>
      <c r="L88" s="662"/>
      <c r="M88" s="662"/>
      <c r="N88" s="662"/>
      <c r="O88" s="662"/>
      <c r="P88" s="662"/>
      <c r="Q88" s="662"/>
      <c r="R88" s="662"/>
      <c r="S88" s="662"/>
      <c r="T88" s="662"/>
      <c r="U88" s="662"/>
      <c r="V88" s="637"/>
    </row>
    <row r="89" spans="1:22">
      <c r="A89" s="659"/>
      <c r="B89" s="664" t="s">
        <v>452</v>
      </c>
      <c r="C89" s="664"/>
      <c r="D89" s="662"/>
      <c r="E89" s="662"/>
      <c r="F89" s="662"/>
      <c r="G89" s="662"/>
      <c r="H89" s="662"/>
      <c r="I89" s="662"/>
      <c r="J89" s="637"/>
      <c r="K89" s="662"/>
      <c r="L89" s="662"/>
      <c r="M89" s="662"/>
      <c r="N89" s="662"/>
      <c r="O89" s="662"/>
      <c r="P89" s="662"/>
      <c r="Q89" s="662"/>
      <c r="R89" s="662"/>
      <c r="S89" s="662"/>
      <c r="T89" s="662"/>
      <c r="U89" s="662"/>
      <c r="V89" s="637"/>
    </row>
    <row r="90" spans="1:22">
      <c r="A90" s="659"/>
      <c r="B90" s="664" t="s">
        <v>453</v>
      </c>
      <c r="C90" s="664"/>
      <c r="D90" s="662"/>
      <c r="E90" s="662"/>
      <c r="F90" s="662"/>
      <c r="G90" s="662"/>
      <c r="H90" s="662"/>
      <c r="I90" s="662"/>
      <c r="J90" s="637"/>
      <c r="K90" s="662"/>
      <c r="L90" s="662"/>
      <c r="M90" s="662"/>
      <c r="N90" s="662"/>
      <c r="O90" s="662"/>
      <c r="P90" s="662"/>
      <c r="Q90" s="662"/>
      <c r="R90" s="662"/>
      <c r="S90" s="662"/>
      <c r="T90" s="662"/>
      <c r="U90" s="662"/>
      <c r="V90" s="637"/>
    </row>
    <row r="91" spans="1:22">
      <c r="A91" s="659"/>
      <c r="B91" s="677" t="s">
        <v>417</v>
      </c>
      <c r="C91" s="677"/>
      <c r="D91" s="662"/>
      <c r="E91" s="662"/>
      <c r="F91" s="662"/>
      <c r="G91" s="662"/>
      <c r="H91" s="662"/>
      <c r="I91" s="662"/>
      <c r="J91" s="637"/>
      <c r="K91" s="662"/>
      <c r="L91" s="662"/>
      <c r="M91" s="662"/>
      <c r="N91" s="662"/>
      <c r="O91" s="662"/>
      <c r="P91" s="662"/>
      <c r="Q91" s="662"/>
      <c r="R91" s="662"/>
      <c r="S91" s="662"/>
      <c r="T91" s="662"/>
      <c r="U91" s="662"/>
      <c r="V91" s="637"/>
    </row>
    <row r="92" spans="1:22">
      <c r="A92" s="659"/>
      <c r="B92" s="664" t="s">
        <v>454</v>
      </c>
      <c r="C92" s="664"/>
      <c r="D92" s="662"/>
      <c r="E92" s="662"/>
      <c r="F92" s="662"/>
      <c r="G92" s="662"/>
      <c r="H92" s="662"/>
      <c r="I92" s="662"/>
      <c r="J92" s="637"/>
      <c r="K92" s="662"/>
      <c r="L92" s="662"/>
      <c r="M92" s="662"/>
      <c r="N92" s="662"/>
      <c r="O92" s="662"/>
      <c r="P92" s="662"/>
      <c r="Q92" s="662"/>
      <c r="R92" s="662"/>
      <c r="S92" s="662"/>
      <c r="T92" s="662"/>
      <c r="U92" s="662"/>
      <c r="V92" s="637"/>
    </row>
    <row r="93" spans="1:22">
      <c r="A93" s="659"/>
      <c r="B93" s="662"/>
      <c r="C93" s="662"/>
      <c r="D93" s="662"/>
      <c r="E93" s="662"/>
      <c r="F93" s="662"/>
      <c r="G93" s="662"/>
      <c r="H93" s="662"/>
      <c r="I93" s="662"/>
      <c r="J93" s="637"/>
      <c r="K93" s="662"/>
      <c r="L93" s="662"/>
      <c r="M93" s="662"/>
      <c r="N93" s="662"/>
      <c r="O93" s="662"/>
      <c r="P93" s="662"/>
      <c r="Q93" s="662"/>
      <c r="R93" s="662"/>
      <c r="S93" s="662"/>
      <c r="T93" s="662"/>
      <c r="U93" s="662"/>
      <c r="V93" s="637"/>
    </row>
    <row r="94" spans="1:22">
      <c r="A94" s="659"/>
      <c r="B94" s="683" t="s">
        <v>1311</v>
      </c>
      <c r="C94" s="684"/>
      <c r="D94" s="684"/>
      <c r="E94" s="684"/>
      <c r="F94" s="684"/>
      <c r="G94" s="684"/>
      <c r="H94" s="684"/>
      <c r="I94" s="685"/>
      <c r="J94" s="637"/>
      <c r="K94" s="662"/>
      <c r="L94" s="662"/>
      <c r="M94" s="662"/>
      <c r="N94" s="662"/>
      <c r="O94" s="662"/>
      <c r="P94" s="662"/>
      <c r="Q94" s="662"/>
      <c r="R94" s="662"/>
      <c r="S94" s="662"/>
      <c r="T94" s="662"/>
      <c r="U94" s="662"/>
      <c r="V94" s="637"/>
    </row>
    <row r="95" spans="1:22">
      <c r="A95" s="659"/>
      <c r="B95" s="686" t="s">
        <v>1312</v>
      </c>
      <c r="C95" s="682"/>
      <c r="D95" s="682"/>
      <c r="E95" s="682"/>
      <c r="F95" s="682"/>
      <c r="G95" s="682"/>
      <c r="H95" s="682"/>
      <c r="I95" s="687"/>
      <c r="J95" s="637"/>
      <c r="K95" s="662"/>
      <c r="L95" s="662"/>
      <c r="M95" s="662"/>
      <c r="N95" s="662"/>
      <c r="O95" s="662"/>
      <c r="P95" s="662"/>
      <c r="Q95" s="662"/>
      <c r="R95" s="662"/>
      <c r="S95" s="662"/>
      <c r="T95" s="662"/>
      <c r="U95" s="662"/>
      <c r="V95" s="637"/>
    </row>
    <row r="96" spans="1:22" ht="28.5" customHeight="1">
      <c r="A96" s="659"/>
      <c r="B96" s="770" t="s">
        <v>1313</v>
      </c>
      <c r="C96" s="771"/>
      <c r="D96" s="771"/>
      <c r="E96" s="771"/>
      <c r="F96" s="771"/>
      <c r="G96" s="771"/>
      <c r="H96" s="771"/>
      <c r="I96" s="772"/>
      <c r="J96" s="637"/>
      <c r="K96" s="662"/>
      <c r="L96" s="662"/>
      <c r="M96" s="662"/>
      <c r="N96" s="662"/>
      <c r="O96" s="662"/>
      <c r="P96" s="662"/>
      <c r="Q96" s="662"/>
      <c r="R96" s="662"/>
      <c r="S96" s="662"/>
      <c r="T96" s="662"/>
      <c r="U96" s="662"/>
      <c r="V96" s="637"/>
    </row>
    <row r="97" spans="1:22" ht="29.45" customHeight="1">
      <c r="A97" s="659"/>
      <c r="B97" s="662"/>
      <c r="C97" s="662" t="s">
        <v>1314</v>
      </c>
      <c r="D97" s="662"/>
      <c r="E97" s="662"/>
      <c r="F97" s="662"/>
      <c r="G97" s="662"/>
      <c r="H97" s="662"/>
      <c r="I97" s="662"/>
      <c r="J97" s="637"/>
      <c r="K97" s="662"/>
      <c r="L97" s="662"/>
      <c r="M97" s="662"/>
      <c r="N97" s="662"/>
      <c r="O97" s="662"/>
      <c r="P97" s="662"/>
      <c r="Q97" s="662"/>
      <c r="R97" s="662"/>
      <c r="S97" s="662"/>
      <c r="T97" s="662"/>
      <c r="U97" s="662"/>
      <c r="V97" s="637"/>
    </row>
    <row r="98" spans="1:22" ht="13.5" thickBot="1">
      <c r="A98" s="678"/>
      <c r="B98" s="679"/>
      <c r="C98" s="679"/>
      <c r="D98" s="679"/>
      <c r="E98" s="679"/>
      <c r="F98" s="679"/>
      <c r="G98" s="679"/>
      <c r="H98" s="679"/>
      <c r="I98" s="679"/>
      <c r="J98" s="680"/>
      <c r="K98" s="679"/>
      <c r="L98" s="679"/>
      <c r="M98" s="679"/>
      <c r="N98" s="679"/>
      <c r="O98" s="679"/>
      <c r="P98" s="679"/>
      <c r="Q98" s="679"/>
      <c r="R98" s="679"/>
      <c r="S98" s="679"/>
      <c r="T98" s="679"/>
      <c r="U98" s="679"/>
      <c r="V98" s="680"/>
    </row>
    <row r="99" spans="1:22" ht="13.5" thickTop="1"/>
  </sheetData>
  <customSheetViews>
    <customSheetView guid="{02CCA346-F1A1-4DBD-A4FB-200E7C7010D8}" showGridLines="0">
      <selection activeCell="A8" sqref="A8"/>
      <pageMargins left="0.75" right="0.75" top="1" bottom="1" header="0.5" footer="0.5"/>
      <pageSetup orientation="portrait" r:id="rId1"/>
      <headerFooter alignWithMargins="0"/>
    </customSheetView>
    <customSheetView guid="{F3648BCD-1CED-4BBB-AE63-37BDB925883F}" showGridLines="0">
      <pageMargins left="0.75" right="0.75" top="1" bottom="1" header="0.5" footer="0.5"/>
      <pageSetup orientation="portrait" r:id="rId2"/>
      <headerFooter alignWithMargins="0"/>
    </customSheetView>
  </customSheetViews>
  <mergeCells count="47">
    <mergeCell ref="B40:C40"/>
    <mergeCell ref="D40:F40"/>
    <mergeCell ref="D41:F41"/>
    <mergeCell ref="B39:C39"/>
    <mergeCell ref="B37:C37"/>
    <mergeCell ref="B31:C31"/>
    <mergeCell ref="B32:C32"/>
    <mergeCell ref="B33:C33"/>
    <mergeCell ref="B34:C34"/>
    <mergeCell ref="B35:C35"/>
    <mergeCell ref="B36:F36"/>
    <mergeCell ref="D34:F34"/>
    <mergeCell ref="D35:F35"/>
    <mergeCell ref="D37:F37"/>
    <mergeCell ref="D39:F39"/>
    <mergeCell ref="B28:C29"/>
    <mergeCell ref="B45:C45"/>
    <mergeCell ref="B80:C80"/>
    <mergeCell ref="B38:C38"/>
    <mergeCell ref="D38:F38"/>
    <mergeCell ref="D28:F28"/>
    <mergeCell ref="D29:F29"/>
    <mergeCell ref="D31:F31"/>
    <mergeCell ref="D32:F32"/>
    <mergeCell ref="D33:F33"/>
    <mergeCell ref="B30:F30"/>
    <mergeCell ref="D42:F42"/>
    <mergeCell ref="D43:F43"/>
    <mergeCell ref="B43:C43"/>
    <mergeCell ref="B42:C42"/>
    <mergeCell ref="B41:C41"/>
    <mergeCell ref="B2:S2"/>
    <mergeCell ref="B4:S4"/>
    <mergeCell ref="B96:I96"/>
    <mergeCell ref="L25:N25"/>
    <mergeCell ref="L28:L29"/>
    <mergeCell ref="L30:M30"/>
    <mergeCell ref="L36:M36"/>
    <mergeCell ref="B3:S3"/>
    <mergeCell ref="D82:E82"/>
    <mergeCell ref="B74:C74"/>
    <mergeCell ref="D74:E74"/>
    <mergeCell ref="D81:E81"/>
    <mergeCell ref="B27:C27"/>
    <mergeCell ref="D27:F27"/>
    <mergeCell ref="B55:I55"/>
    <mergeCell ref="B60:I60"/>
  </mergeCells>
  <hyperlinks>
    <hyperlink ref="D14" r:id="rId3" xr:uid="{00000000-0004-0000-0100-000000000000}"/>
    <hyperlink ref="B1" location="Índice!A1" display="Índice" xr:uid="{D65AEE21-8195-4CED-8CA7-AC354D16E24B}"/>
    <hyperlink ref="N14" r:id="rId4" display="www.regionalcasadebolsa.com.py" xr:uid="{FA403700-FBF0-4A28-B1C4-FE7326459259}"/>
    <hyperlink ref="N13" r:id="rId5" xr:uid="{979CD9C9-C72F-46FA-94E1-0827CED0CE61}"/>
  </hyperlinks>
  <pageMargins left="0.75" right="0.75" top="1" bottom="1" header="0.5" footer="0.5"/>
  <pageSetup orientation="portrait"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Q889"/>
  <sheetViews>
    <sheetView zoomScaleNormal="90" workbookViewId="0">
      <pane ySplit="11" topLeftCell="A222" activePane="bottomLeft" state="frozen"/>
      <selection pane="bottomLeft" activeCell="B228" sqref="B228"/>
    </sheetView>
  </sheetViews>
  <sheetFormatPr baseColWidth="10" defaultColWidth="41.7109375" defaultRowHeight="12"/>
  <cols>
    <col min="1" max="1" width="12.140625" style="81" customWidth="1"/>
    <col min="2" max="2" width="51.85546875" style="81" bestFit="1" customWidth="1"/>
    <col min="3" max="3" width="14.5703125" style="83" customWidth="1"/>
    <col min="4" max="4" width="41.7109375" style="83"/>
    <col min="5" max="5" width="8.5703125" style="84" customWidth="1"/>
    <col min="6" max="6" width="7.140625" style="84" customWidth="1"/>
    <col min="7" max="7" width="18.28515625" style="99" customWidth="1"/>
    <col min="8" max="8" width="4.140625" style="81" customWidth="1"/>
    <col min="9" max="9" width="17" style="85" customWidth="1"/>
    <col min="10" max="10" width="5.28515625" style="81" customWidth="1"/>
    <col min="11" max="11" width="18.28515625" style="99" customWidth="1"/>
    <col min="12" max="12" width="4.140625" style="81" customWidth="1"/>
    <col min="13" max="13" width="17" style="85" customWidth="1"/>
    <col min="14" max="14" width="4.42578125" style="81" customWidth="1"/>
    <col min="15" max="15" width="18.28515625" style="99" customWidth="1"/>
    <col min="16" max="16" width="4.140625" style="81" customWidth="1"/>
    <col min="17" max="17" width="17" style="85" customWidth="1"/>
    <col min="18" max="16384" width="41.7109375" style="81"/>
  </cols>
  <sheetData>
    <row r="1" spans="1:17">
      <c r="B1" s="82" t="s">
        <v>219</v>
      </c>
    </row>
    <row r="2" spans="1:17">
      <c r="B2" s="86" t="s">
        <v>220</v>
      </c>
    </row>
    <row r="3" spans="1:17">
      <c r="G3" s="787" t="s">
        <v>1506</v>
      </c>
      <c r="H3" s="787"/>
      <c r="I3" s="787"/>
      <c r="J3" s="85"/>
      <c r="K3" s="787" t="s">
        <v>828</v>
      </c>
      <c r="L3" s="787"/>
      <c r="M3" s="787"/>
      <c r="N3" s="85"/>
      <c r="O3" s="787" t="s">
        <v>827</v>
      </c>
      <c r="P3" s="787"/>
      <c r="Q3" s="787"/>
    </row>
    <row r="4" spans="1:17" s="84" customFormat="1" ht="11.45" customHeight="1">
      <c r="A4" s="87" t="s">
        <v>29</v>
      </c>
      <c r="B4" s="87" t="s">
        <v>30</v>
      </c>
      <c r="C4" s="87" t="s">
        <v>147</v>
      </c>
      <c r="D4" s="87" t="s">
        <v>1</v>
      </c>
      <c r="E4" s="87" t="s">
        <v>2</v>
      </c>
      <c r="F4" s="87" t="s">
        <v>218</v>
      </c>
      <c r="G4" s="100" t="s">
        <v>824</v>
      </c>
      <c r="H4" s="87"/>
      <c r="I4" s="88" t="s">
        <v>825</v>
      </c>
      <c r="J4" s="87"/>
      <c r="K4" s="100" t="s">
        <v>824</v>
      </c>
      <c r="L4" s="87"/>
      <c r="M4" s="88" t="s">
        <v>825</v>
      </c>
      <c r="N4" s="87"/>
      <c r="O4" s="100" t="s">
        <v>824</v>
      </c>
      <c r="P4" s="87"/>
      <c r="Q4" s="88" t="s">
        <v>825</v>
      </c>
    </row>
    <row r="5" spans="1:17" s="94" customFormat="1" ht="12" customHeight="1">
      <c r="A5" s="90" t="s">
        <v>3</v>
      </c>
      <c r="B5" s="90"/>
      <c r="C5" s="91">
        <v>1</v>
      </c>
      <c r="D5" s="249" t="s">
        <v>3</v>
      </c>
      <c r="E5" s="92" t="s">
        <v>6</v>
      </c>
      <c r="F5" s="92" t="s">
        <v>216</v>
      </c>
      <c r="G5" s="101">
        <f>IF(F5="I",IFERROR(VLOOKUP(C5,Consolidado!B:H,7,FALSE),0),0)</f>
        <v>0</v>
      </c>
      <c r="H5" s="93"/>
      <c r="I5" s="276">
        <v>0</v>
      </c>
      <c r="J5" s="93"/>
      <c r="K5" s="101">
        <v>0</v>
      </c>
      <c r="L5" s="93"/>
      <c r="M5" s="276">
        <v>0</v>
      </c>
      <c r="N5" s="93"/>
      <c r="O5" s="101">
        <v>0</v>
      </c>
      <c r="P5" s="93"/>
      <c r="Q5" s="276">
        <v>0</v>
      </c>
    </row>
    <row r="6" spans="1:17" s="94" customFormat="1" ht="12" customHeight="1">
      <c r="A6" s="90" t="s">
        <v>3</v>
      </c>
      <c r="B6" s="90"/>
      <c r="C6" s="91">
        <v>11</v>
      </c>
      <c r="D6" s="249" t="s">
        <v>4</v>
      </c>
      <c r="E6" s="92" t="s">
        <v>6</v>
      </c>
      <c r="F6" s="92" t="s">
        <v>216</v>
      </c>
      <c r="G6" s="101">
        <f>IF(F6="I",IFERROR(VLOOKUP(C6,Consolidado!B:H,7,FALSE),0),0)</f>
        <v>0</v>
      </c>
      <c r="H6" s="93"/>
      <c r="I6" s="276">
        <v>0</v>
      </c>
      <c r="J6" s="93"/>
      <c r="K6" s="101">
        <v>0</v>
      </c>
      <c r="L6" s="93"/>
      <c r="M6" s="276">
        <v>0</v>
      </c>
      <c r="N6" s="93"/>
      <c r="O6" s="101">
        <v>0</v>
      </c>
      <c r="P6" s="93"/>
      <c r="Q6" s="276">
        <v>0</v>
      </c>
    </row>
    <row r="7" spans="1:17" s="94" customFormat="1" ht="12" customHeight="1">
      <c r="A7" s="90" t="s">
        <v>3</v>
      </c>
      <c r="B7" s="90"/>
      <c r="C7" s="91">
        <v>111</v>
      </c>
      <c r="D7" s="249" t="s">
        <v>5</v>
      </c>
      <c r="E7" s="92" t="s">
        <v>6</v>
      </c>
      <c r="F7" s="92" t="s">
        <v>216</v>
      </c>
      <c r="G7" s="101">
        <f>IF(F7="I",IFERROR(VLOOKUP(C7,Consolidado!B:H,7,FALSE),0),0)</f>
        <v>0</v>
      </c>
      <c r="H7" s="93"/>
      <c r="I7" s="276">
        <v>0</v>
      </c>
      <c r="J7" s="93"/>
      <c r="K7" s="101">
        <v>0</v>
      </c>
      <c r="L7" s="93"/>
      <c r="M7" s="276">
        <v>0</v>
      </c>
      <c r="N7" s="93"/>
      <c r="O7" s="101">
        <v>0</v>
      </c>
      <c r="P7" s="93"/>
      <c r="Q7" s="276">
        <v>0</v>
      </c>
    </row>
    <row r="8" spans="1:17" s="94" customFormat="1" ht="12" customHeight="1">
      <c r="A8" s="90" t="s">
        <v>3</v>
      </c>
      <c r="B8" s="90" t="s">
        <v>15</v>
      </c>
      <c r="C8" s="91">
        <v>11101</v>
      </c>
      <c r="D8" s="249" t="s">
        <v>840</v>
      </c>
      <c r="E8" s="92" t="s">
        <v>6</v>
      </c>
      <c r="F8" s="92" t="s">
        <v>216</v>
      </c>
      <c r="G8" s="101">
        <f>IF(F8="I",IFERROR(VLOOKUP(C8,Consolidado!B:H,7,FALSE),0),0)</f>
        <v>0</v>
      </c>
      <c r="H8" s="93"/>
      <c r="I8" s="276">
        <v>0</v>
      </c>
      <c r="J8" s="93"/>
      <c r="K8" s="101">
        <v>0</v>
      </c>
      <c r="L8" s="93"/>
      <c r="M8" s="276">
        <v>0</v>
      </c>
      <c r="N8" s="93"/>
      <c r="O8" s="101">
        <v>0</v>
      </c>
      <c r="P8" s="93"/>
      <c r="Q8" s="276">
        <v>0</v>
      </c>
    </row>
    <row r="9" spans="1:17" s="94" customFormat="1" ht="12" customHeight="1">
      <c r="A9" s="90" t="s">
        <v>3</v>
      </c>
      <c r="B9" s="90" t="s">
        <v>15</v>
      </c>
      <c r="C9" s="91">
        <v>1110101</v>
      </c>
      <c r="D9" s="249" t="s">
        <v>840</v>
      </c>
      <c r="E9" s="92" t="s">
        <v>6</v>
      </c>
      <c r="F9" s="92" t="s">
        <v>217</v>
      </c>
      <c r="G9" s="101">
        <f>IF(F9="I",IFERROR(VLOOKUP(C9,Consolidado!B:H,7,FALSE),0),0)</f>
        <v>0</v>
      </c>
      <c r="H9" s="93"/>
      <c r="I9" s="276">
        <v>0</v>
      </c>
      <c r="J9" s="93"/>
      <c r="K9" s="101">
        <v>0</v>
      </c>
      <c r="L9" s="93"/>
      <c r="M9" s="276">
        <v>0</v>
      </c>
      <c r="N9" s="93"/>
      <c r="O9" s="101">
        <v>0</v>
      </c>
      <c r="P9" s="93"/>
      <c r="Q9" s="276">
        <v>0</v>
      </c>
    </row>
    <row r="10" spans="1:17" s="94" customFormat="1" ht="12" customHeight="1">
      <c r="A10" s="90" t="s">
        <v>3</v>
      </c>
      <c r="B10" s="90" t="s">
        <v>823</v>
      </c>
      <c r="C10" s="91">
        <v>1110102</v>
      </c>
      <c r="D10" s="249" t="s">
        <v>823</v>
      </c>
      <c r="E10" s="92" t="s">
        <v>6</v>
      </c>
      <c r="F10" s="92" t="s">
        <v>217</v>
      </c>
      <c r="G10" s="101">
        <f>IF(F10="I",IFERROR(VLOOKUP(C10,Consolidado!B:H,7,FALSE),0),0)</f>
        <v>0</v>
      </c>
      <c r="H10" s="93"/>
      <c r="I10" s="276">
        <v>0</v>
      </c>
      <c r="J10" s="93"/>
      <c r="K10" s="101">
        <v>0</v>
      </c>
      <c r="L10" s="93"/>
      <c r="M10" s="276">
        <v>0</v>
      </c>
      <c r="N10" s="93"/>
      <c r="O10" s="101">
        <v>0</v>
      </c>
      <c r="P10" s="93"/>
      <c r="Q10" s="276">
        <v>0</v>
      </c>
    </row>
    <row r="11" spans="1:17" s="94" customFormat="1" ht="12" customHeight="1">
      <c r="A11" s="90" t="s">
        <v>3</v>
      </c>
      <c r="B11" s="90"/>
      <c r="C11" s="91">
        <v>11102</v>
      </c>
      <c r="D11" s="249" t="s">
        <v>62</v>
      </c>
      <c r="E11" s="92" t="s">
        <v>6</v>
      </c>
      <c r="F11" s="92" t="s">
        <v>216</v>
      </c>
      <c r="G11" s="101">
        <f>IF(F11="I",IFERROR(VLOOKUP(C11,Consolidado!B:H,7,FALSE),0),0)</f>
        <v>0</v>
      </c>
      <c r="H11" s="93"/>
      <c r="I11" s="276">
        <v>0</v>
      </c>
      <c r="J11" s="93"/>
      <c r="K11" s="101">
        <v>0</v>
      </c>
      <c r="L11" s="93"/>
      <c r="M11" s="276">
        <v>0</v>
      </c>
      <c r="N11" s="93"/>
      <c r="O11" s="101">
        <v>0</v>
      </c>
      <c r="P11" s="93"/>
      <c r="Q11" s="276">
        <v>0</v>
      </c>
    </row>
    <row r="12" spans="1:17" s="94" customFormat="1" ht="12" customHeight="1">
      <c r="A12" s="90" t="s">
        <v>3</v>
      </c>
      <c r="B12" s="90" t="s">
        <v>62</v>
      </c>
      <c r="C12" s="91">
        <v>1110201</v>
      </c>
      <c r="D12" s="249" t="s">
        <v>841</v>
      </c>
      <c r="E12" s="92" t="s">
        <v>6</v>
      </c>
      <c r="F12" s="92" t="s">
        <v>216</v>
      </c>
      <c r="G12" s="101">
        <f>IF(F12="I",IFERROR(VLOOKUP(C12,Consolidado!B:H,7,FALSE),0),0)</f>
        <v>0</v>
      </c>
      <c r="H12" s="93"/>
      <c r="I12" s="276">
        <v>0</v>
      </c>
      <c r="J12" s="93"/>
      <c r="K12" s="101">
        <v>0</v>
      </c>
      <c r="L12" s="93"/>
      <c r="M12" s="276">
        <v>0</v>
      </c>
      <c r="N12" s="93"/>
      <c r="O12" s="101">
        <v>0</v>
      </c>
      <c r="P12" s="93"/>
      <c r="Q12" s="276">
        <v>0</v>
      </c>
    </row>
    <row r="13" spans="1:17" s="94" customFormat="1" ht="12" customHeight="1">
      <c r="A13" s="90" t="s">
        <v>3</v>
      </c>
      <c r="B13" s="90" t="s">
        <v>62</v>
      </c>
      <c r="C13" s="91">
        <v>1110202</v>
      </c>
      <c r="D13" s="249" t="s">
        <v>842</v>
      </c>
      <c r="E13" s="92" t="s">
        <v>145</v>
      </c>
      <c r="F13" s="92" t="s">
        <v>216</v>
      </c>
      <c r="G13" s="101">
        <f>IF(F13="I",IFERROR(VLOOKUP(C13,Consolidado!B:H,7,FALSE),0),0)</f>
        <v>0</v>
      </c>
      <c r="H13" s="93"/>
      <c r="I13" s="276">
        <v>0</v>
      </c>
      <c r="J13" s="93"/>
      <c r="K13" s="101">
        <v>0</v>
      </c>
      <c r="L13" s="93"/>
      <c r="M13" s="276">
        <v>0</v>
      </c>
      <c r="N13" s="93"/>
      <c r="O13" s="101">
        <v>0</v>
      </c>
      <c r="P13" s="93"/>
      <c r="Q13" s="276">
        <v>0</v>
      </c>
    </row>
    <row r="14" spans="1:17" s="94" customFormat="1" ht="12" customHeight="1">
      <c r="A14" s="90" t="s">
        <v>3</v>
      </c>
      <c r="B14" s="90"/>
      <c r="C14" s="91">
        <v>11103</v>
      </c>
      <c r="D14" s="249" t="s">
        <v>16</v>
      </c>
      <c r="E14" s="92" t="s">
        <v>145</v>
      </c>
      <c r="F14" s="92" t="s">
        <v>216</v>
      </c>
      <c r="G14" s="101">
        <f>IF(F14="I",IFERROR(VLOOKUP(C14,Consolidado!B:H,7,FALSE),0),0)</f>
        <v>0</v>
      </c>
      <c r="H14" s="93"/>
      <c r="I14" s="276">
        <v>0</v>
      </c>
      <c r="J14" s="93"/>
      <c r="K14" s="101">
        <v>0</v>
      </c>
      <c r="L14" s="93"/>
      <c r="M14" s="276">
        <v>0</v>
      </c>
      <c r="N14" s="93"/>
      <c r="O14" s="101">
        <v>0</v>
      </c>
      <c r="P14" s="93"/>
      <c r="Q14" s="276">
        <v>0</v>
      </c>
    </row>
    <row r="15" spans="1:17" s="94" customFormat="1" ht="12" customHeight="1">
      <c r="A15" s="90" t="s">
        <v>3</v>
      </c>
      <c r="B15" s="90"/>
      <c r="C15" s="91">
        <v>1110301</v>
      </c>
      <c r="D15" s="249" t="s">
        <v>598</v>
      </c>
      <c r="E15" s="92" t="s">
        <v>6</v>
      </c>
      <c r="F15" s="92" t="s">
        <v>216</v>
      </c>
      <c r="G15" s="101">
        <f>IF(F15="I",IFERROR(VLOOKUP(C15,Consolidado!B:H,7,FALSE),0),0)</f>
        <v>0</v>
      </c>
      <c r="H15" s="93"/>
      <c r="I15" s="276">
        <v>0</v>
      </c>
      <c r="J15" s="93"/>
      <c r="K15" s="101">
        <v>0</v>
      </c>
      <c r="L15" s="93"/>
      <c r="M15" s="276">
        <v>0</v>
      </c>
      <c r="N15" s="93"/>
      <c r="O15" s="101">
        <v>0</v>
      </c>
      <c r="P15" s="93"/>
      <c r="Q15" s="276">
        <v>0</v>
      </c>
    </row>
    <row r="16" spans="1:17" s="94" customFormat="1" ht="12" customHeight="1">
      <c r="A16" s="90" t="s">
        <v>3</v>
      </c>
      <c r="B16" s="90" t="s">
        <v>16</v>
      </c>
      <c r="C16" s="91">
        <v>111030101</v>
      </c>
      <c r="D16" s="249" t="s">
        <v>829</v>
      </c>
      <c r="E16" s="92" t="s">
        <v>6</v>
      </c>
      <c r="F16" s="92" t="s">
        <v>217</v>
      </c>
      <c r="G16" s="101">
        <f>IF(F16="I",IFERROR(VLOOKUP(C16,Consolidado!B:H,7,FALSE),0),0)</f>
        <v>0</v>
      </c>
      <c r="H16" s="93"/>
      <c r="I16" s="276">
        <v>0</v>
      </c>
      <c r="J16" s="93"/>
      <c r="K16" s="101">
        <v>0</v>
      </c>
      <c r="L16" s="93"/>
      <c r="M16" s="276">
        <v>0</v>
      </c>
      <c r="N16" s="93"/>
      <c r="O16" s="101">
        <v>0</v>
      </c>
      <c r="P16" s="93"/>
      <c r="Q16" s="276">
        <v>0</v>
      </c>
    </row>
    <row r="17" spans="1:17" s="94" customFormat="1" ht="12" customHeight="1">
      <c r="A17" s="90" t="s">
        <v>3</v>
      </c>
      <c r="B17" s="90" t="s">
        <v>16</v>
      </c>
      <c r="C17" s="91">
        <v>111030102</v>
      </c>
      <c r="D17" s="249" t="s">
        <v>599</v>
      </c>
      <c r="E17" s="92" t="s">
        <v>6</v>
      </c>
      <c r="F17" s="92" t="s">
        <v>217</v>
      </c>
      <c r="G17" s="101">
        <f>IF(F17="I",IFERROR(VLOOKUP(C17,Consolidado!B:H,7,FALSE),0),0)</f>
        <v>401765</v>
      </c>
      <c r="H17" s="93"/>
      <c r="I17" s="276">
        <v>0</v>
      </c>
      <c r="J17" s="93"/>
      <c r="K17" s="101">
        <v>0</v>
      </c>
      <c r="L17" s="93"/>
      <c r="M17" s="276">
        <v>0</v>
      </c>
      <c r="N17" s="93"/>
      <c r="O17" s="101">
        <v>0</v>
      </c>
      <c r="P17" s="93"/>
      <c r="Q17" s="276">
        <v>0</v>
      </c>
    </row>
    <row r="18" spans="1:17" s="94" customFormat="1" ht="12" customHeight="1">
      <c r="A18" s="90" t="s">
        <v>3</v>
      </c>
      <c r="B18" s="90" t="s">
        <v>16</v>
      </c>
      <c r="C18" s="91">
        <v>111030103</v>
      </c>
      <c r="D18" s="249" t="s">
        <v>600</v>
      </c>
      <c r="E18" s="92" t="s">
        <v>6</v>
      </c>
      <c r="F18" s="92" t="s">
        <v>217</v>
      </c>
      <c r="G18" s="101">
        <f>IF(F18="I",IFERROR(VLOOKUP(C18,Consolidado!B:H,7,FALSE),0),0)</f>
        <v>6027989</v>
      </c>
      <c r="H18" s="93"/>
      <c r="I18" s="276">
        <v>0</v>
      </c>
      <c r="J18" s="93"/>
      <c r="K18" s="101">
        <v>0</v>
      </c>
      <c r="L18" s="93"/>
      <c r="M18" s="276">
        <v>0</v>
      </c>
      <c r="N18" s="93"/>
      <c r="O18" s="101">
        <v>0</v>
      </c>
      <c r="P18" s="93"/>
      <c r="Q18" s="276">
        <v>0</v>
      </c>
    </row>
    <row r="19" spans="1:17" s="94" customFormat="1" ht="12" customHeight="1">
      <c r="A19" s="90" t="s">
        <v>3</v>
      </c>
      <c r="B19" s="90" t="s">
        <v>16</v>
      </c>
      <c r="C19" s="91">
        <v>111030104</v>
      </c>
      <c r="D19" s="249" t="s">
        <v>601</v>
      </c>
      <c r="E19" s="92" t="s">
        <v>6</v>
      </c>
      <c r="F19" s="92" t="s">
        <v>217</v>
      </c>
      <c r="G19" s="101">
        <f>IF(F19="I",IFERROR(VLOOKUP(C19,Consolidado!B:H,7,FALSE),0),0)</f>
        <v>6000000</v>
      </c>
      <c r="H19" s="93"/>
      <c r="I19" s="276">
        <v>0</v>
      </c>
      <c r="J19" s="93"/>
      <c r="K19" s="101">
        <v>0</v>
      </c>
      <c r="L19" s="93"/>
      <c r="M19" s="276">
        <v>0</v>
      </c>
      <c r="N19" s="93"/>
      <c r="O19" s="101">
        <v>0</v>
      </c>
      <c r="P19" s="93"/>
      <c r="Q19" s="276">
        <v>0</v>
      </c>
    </row>
    <row r="20" spans="1:17" s="94" customFormat="1" ht="12" customHeight="1">
      <c r="A20" s="90" t="s">
        <v>3</v>
      </c>
      <c r="B20" s="90" t="s">
        <v>16</v>
      </c>
      <c r="C20" s="91">
        <v>111030105</v>
      </c>
      <c r="D20" s="249" t="s">
        <v>843</v>
      </c>
      <c r="E20" s="92" t="s">
        <v>6</v>
      </c>
      <c r="F20" s="92" t="s">
        <v>217</v>
      </c>
      <c r="G20" s="101">
        <f>IF(F20="I",IFERROR(VLOOKUP(C20,Consolidado!B:H,7,FALSE),0),0)</f>
        <v>0</v>
      </c>
      <c r="H20" s="93"/>
      <c r="I20" s="276">
        <v>0</v>
      </c>
      <c r="J20" s="93"/>
      <c r="K20" s="101">
        <v>0</v>
      </c>
      <c r="L20" s="93"/>
      <c r="M20" s="276">
        <v>0</v>
      </c>
      <c r="N20" s="93"/>
      <c r="O20" s="101">
        <v>0</v>
      </c>
      <c r="P20" s="93"/>
      <c r="Q20" s="276">
        <v>0</v>
      </c>
    </row>
    <row r="21" spans="1:17" s="94" customFormat="1" ht="12" customHeight="1">
      <c r="A21" s="90" t="s">
        <v>3</v>
      </c>
      <c r="B21" s="90" t="s">
        <v>16</v>
      </c>
      <c r="C21" s="91">
        <v>111030106</v>
      </c>
      <c r="D21" s="249" t="s">
        <v>602</v>
      </c>
      <c r="E21" s="92" t="s">
        <v>6</v>
      </c>
      <c r="F21" s="92" t="s">
        <v>217</v>
      </c>
      <c r="G21" s="101">
        <f>IF(F21="I",IFERROR(VLOOKUP(C21,Consolidado!B:H,7,FALSE),0),0)</f>
        <v>4780000</v>
      </c>
      <c r="H21" s="93"/>
      <c r="I21" s="276">
        <v>0</v>
      </c>
      <c r="J21" s="93"/>
      <c r="K21" s="101">
        <v>0</v>
      </c>
      <c r="L21" s="93"/>
      <c r="M21" s="276">
        <v>0</v>
      </c>
      <c r="N21" s="93"/>
      <c r="O21" s="101">
        <v>0</v>
      </c>
      <c r="P21" s="93"/>
      <c r="Q21" s="276">
        <v>0</v>
      </c>
    </row>
    <row r="22" spans="1:17" s="94" customFormat="1" ht="12" customHeight="1">
      <c r="A22" s="90" t="s">
        <v>3</v>
      </c>
      <c r="B22" s="90" t="s">
        <v>16</v>
      </c>
      <c r="C22" s="91">
        <v>111030107</v>
      </c>
      <c r="D22" s="249" t="s">
        <v>603</v>
      </c>
      <c r="E22" s="92" t="s">
        <v>6</v>
      </c>
      <c r="F22" s="92" t="s">
        <v>217</v>
      </c>
      <c r="G22" s="101">
        <f>IF(F22="I",IFERROR(VLOOKUP(C22,Consolidado!B:H,7,FALSE),0),0)</f>
        <v>300298</v>
      </c>
      <c r="H22" s="93"/>
      <c r="I22" s="276">
        <v>0</v>
      </c>
      <c r="J22" s="93"/>
      <c r="K22" s="101">
        <v>0</v>
      </c>
      <c r="L22" s="93"/>
      <c r="M22" s="276">
        <v>0</v>
      </c>
      <c r="N22" s="93"/>
      <c r="O22" s="101">
        <v>0</v>
      </c>
      <c r="P22" s="93"/>
      <c r="Q22" s="276">
        <v>0</v>
      </c>
    </row>
    <row r="23" spans="1:17" s="94" customFormat="1" ht="12" customHeight="1">
      <c r="A23" s="90" t="s">
        <v>3</v>
      </c>
      <c r="B23" s="90" t="s">
        <v>16</v>
      </c>
      <c r="C23" s="91">
        <v>111030108</v>
      </c>
      <c r="D23" s="249" t="s">
        <v>604</v>
      </c>
      <c r="E23" s="92" t="s">
        <v>6</v>
      </c>
      <c r="F23" s="92" t="s">
        <v>217</v>
      </c>
      <c r="G23" s="101">
        <f>IF(F23="I",IFERROR(VLOOKUP(C23,Consolidado!B:H,7,FALSE),0),0)</f>
        <v>1032032</v>
      </c>
      <c r="H23" s="93"/>
      <c r="I23" s="276">
        <v>0</v>
      </c>
      <c r="J23" s="93"/>
      <c r="K23" s="101">
        <v>0</v>
      </c>
      <c r="L23" s="93"/>
      <c r="M23" s="276">
        <v>0</v>
      </c>
      <c r="N23" s="93"/>
      <c r="O23" s="101">
        <v>0</v>
      </c>
      <c r="P23" s="93"/>
      <c r="Q23" s="276">
        <v>0</v>
      </c>
    </row>
    <row r="24" spans="1:17" s="94" customFormat="1" ht="12" customHeight="1">
      <c r="A24" s="90" t="s">
        <v>3</v>
      </c>
      <c r="B24" s="90" t="s">
        <v>16</v>
      </c>
      <c r="C24" s="91">
        <v>111030109</v>
      </c>
      <c r="D24" s="249" t="s">
        <v>605</v>
      </c>
      <c r="E24" s="92" t="s">
        <v>6</v>
      </c>
      <c r="F24" s="92" t="s">
        <v>217</v>
      </c>
      <c r="G24" s="101">
        <f>IF(F24="I",IFERROR(VLOOKUP(C24,Consolidado!B:H,7,FALSE),0),0)</f>
        <v>78413436</v>
      </c>
      <c r="H24" s="93"/>
      <c r="I24" s="276">
        <v>0</v>
      </c>
      <c r="J24" s="93"/>
      <c r="K24" s="101">
        <v>0</v>
      </c>
      <c r="L24" s="93"/>
      <c r="M24" s="276">
        <v>0</v>
      </c>
      <c r="N24" s="93"/>
      <c r="O24" s="101">
        <v>0</v>
      </c>
      <c r="P24" s="93"/>
      <c r="Q24" s="276">
        <v>0</v>
      </c>
    </row>
    <row r="25" spans="1:17" s="94" customFormat="1" ht="12" customHeight="1">
      <c r="A25" s="90" t="s">
        <v>3</v>
      </c>
      <c r="B25" s="90" t="s">
        <v>16</v>
      </c>
      <c r="C25" s="91">
        <v>111030110</v>
      </c>
      <c r="D25" s="249" t="s">
        <v>844</v>
      </c>
      <c r="E25" s="92" t="s">
        <v>6</v>
      </c>
      <c r="F25" s="92" t="s">
        <v>217</v>
      </c>
      <c r="G25" s="101">
        <f>IF(F25="I",IFERROR(VLOOKUP(C25,Consolidado!B:H,7,FALSE),0),0)</f>
        <v>0</v>
      </c>
      <c r="H25" s="93"/>
      <c r="I25" s="276">
        <v>0</v>
      </c>
      <c r="J25" s="93"/>
      <c r="K25" s="101">
        <v>0</v>
      </c>
      <c r="L25" s="93"/>
      <c r="M25" s="276">
        <v>0</v>
      </c>
      <c r="N25" s="93"/>
      <c r="O25" s="101">
        <v>0</v>
      </c>
      <c r="P25" s="93"/>
      <c r="Q25" s="276">
        <v>0</v>
      </c>
    </row>
    <row r="26" spans="1:17" s="94" customFormat="1" ht="12" customHeight="1">
      <c r="A26" s="90" t="s">
        <v>3</v>
      </c>
      <c r="B26" s="90" t="s">
        <v>16</v>
      </c>
      <c r="C26" s="91">
        <v>111030111</v>
      </c>
      <c r="D26" s="249" t="s">
        <v>830</v>
      </c>
      <c r="E26" s="92" t="s">
        <v>6</v>
      </c>
      <c r="F26" s="92" t="s">
        <v>217</v>
      </c>
      <c r="G26" s="101">
        <f>IF(F26="I",IFERROR(VLOOKUP(C26,Consolidado!B:H,7,FALSE),0),0)</f>
        <v>635</v>
      </c>
      <c r="H26" s="93"/>
      <c r="I26" s="276">
        <v>0</v>
      </c>
      <c r="J26" s="93"/>
      <c r="K26" s="101">
        <v>0</v>
      </c>
      <c r="L26" s="93"/>
      <c r="M26" s="276">
        <v>0</v>
      </c>
      <c r="N26" s="93"/>
      <c r="O26" s="101">
        <v>0</v>
      </c>
      <c r="P26" s="93"/>
      <c r="Q26" s="276">
        <v>0</v>
      </c>
    </row>
    <row r="27" spans="1:17" s="94" customFormat="1" ht="12" customHeight="1">
      <c r="A27" s="90" t="s">
        <v>3</v>
      </c>
      <c r="B27" s="90" t="s">
        <v>16</v>
      </c>
      <c r="C27" s="91">
        <v>111030112</v>
      </c>
      <c r="D27" s="249" t="s">
        <v>606</v>
      </c>
      <c r="E27" s="92" t="s">
        <v>6</v>
      </c>
      <c r="F27" s="92" t="s">
        <v>217</v>
      </c>
      <c r="G27" s="101">
        <f>IF(F27="I",IFERROR(VLOOKUP(C27,Consolidado!B:H,7,FALSE),0),0)</f>
        <v>263020</v>
      </c>
      <c r="H27" s="93"/>
      <c r="I27" s="276">
        <v>0</v>
      </c>
      <c r="J27" s="93"/>
      <c r="K27" s="101">
        <v>0</v>
      </c>
      <c r="L27" s="93"/>
      <c r="M27" s="276">
        <v>0</v>
      </c>
      <c r="N27" s="93"/>
      <c r="O27" s="101">
        <v>0</v>
      </c>
      <c r="P27" s="93"/>
      <c r="Q27" s="276">
        <v>0</v>
      </c>
    </row>
    <row r="28" spans="1:17" s="94" customFormat="1" ht="12" customHeight="1">
      <c r="A28" s="90" t="s">
        <v>3</v>
      </c>
      <c r="B28" s="90" t="s">
        <v>16</v>
      </c>
      <c r="C28" s="91">
        <v>111030113</v>
      </c>
      <c r="D28" s="249" t="s">
        <v>607</v>
      </c>
      <c r="E28" s="92" t="s">
        <v>6</v>
      </c>
      <c r="F28" s="92" t="s">
        <v>217</v>
      </c>
      <c r="G28" s="101">
        <f>IF(F28="I",IFERROR(VLOOKUP(C28,Consolidado!B:H,7,FALSE),0),0)</f>
        <v>377019917</v>
      </c>
      <c r="H28" s="93"/>
      <c r="I28" s="276">
        <v>0</v>
      </c>
      <c r="J28" s="93"/>
      <c r="K28" s="101">
        <v>0</v>
      </c>
      <c r="L28" s="93"/>
      <c r="M28" s="276">
        <v>0</v>
      </c>
      <c r="N28" s="93"/>
      <c r="O28" s="101">
        <v>0</v>
      </c>
      <c r="P28" s="93"/>
      <c r="Q28" s="276">
        <v>0</v>
      </c>
    </row>
    <row r="29" spans="1:17" s="94" customFormat="1" ht="12" customHeight="1">
      <c r="A29" s="90" t="s">
        <v>3</v>
      </c>
      <c r="B29" s="90" t="s">
        <v>16</v>
      </c>
      <c r="C29" s="91">
        <v>111030114</v>
      </c>
      <c r="D29" s="249" t="s">
        <v>608</v>
      </c>
      <c r="E29" s="92" t="s">
        <v>6</v>
      </c>
      <c r="F29" s="92" t="s">
        <v>217</v>
      </c>
      <c r="G29" s="101">
        <f>IF(F29="I",IFERROR(VLOOKUP(C29,Consolidado!B:H,7,FALSE),0),0)</f>
        <v>510132871</v>
      </c>
      <c r="H29" s="93"/>
      <c r="I29" s="276">
        <v>0</v>
      </c>
      <c r="J29" s="93"/>
      <c r="K29" s="101">
        <v>0</v>
      </c>
      <c r="L29" s="93"/>
      <c r="M29" s="276">
        <v>0</v>
      </c>
      <c r="N29" s="93"/>
      <c r="O29" s="101">
        <v>0</v>
      </c>
      <c r="P29" s="93"/>
      <c r="Q29" s="276">
        <v>0</v>
      </c>
    </row>
    <row r="30" spans="1:17" s="94" customFormat="1" ht="12" customHeight="1">
      <c r="A30" s="90" t="s">
        <v>3</v>
      </c>
      <c r="B30" s="90" t="s">
        <v>16</v>
      </c>
      <c r="C30" s="91">
        <v>111030116</v>
      </c>
      <c r="D30" s="249" t="s">
        <v>845</v>
      </c>
      <c r="E30" s="92" t="s">
        <v>6</v>
      </c>
      <c r="F30" s="92" t="s">
        <v>217</v>
      </c>
      <c r="G30" s="101">
        <f>IF(F30="I",IFERROR(VLOOKUP(C30,Consolidado!B:H,7,FALSE),0),0)</f>
        <v>3800000</v>
      </c>
      <c r="H30" s="93"/>
      <c r="I30" s="276">
        <v>0</v>
      </c>
      <c r="J30" s="93"/>
      <c r="K30" s="101">
        <v>0</v>
      </c>
      <c r="L30" s="93"/>
      <c r="M30" s="276">
        <v>0</v>
      </c>
      <c r="N30" s="93"/>
      <c r="O30" s="101">
        <v>0</v>
      </c>
      <c r="P30" s="93"/>
      <c r="Q30" s="276">
        <v>0</v>
      </c>
    </row>
    <row r="31" spans="1:17" s="94" customFormat="1" ht="12" customHeight="1">
      <c r="A31" s="90" t="s">
        <v>3</v>
      </c>
      <c r="B31" s="90" t="s">
        <v>16</v>
      </c>
      <c r="C31" s="91">
        <v>111030117</v>
      </c>
      <c r="D31" s="249" t="s">
        <v>846</v>
      </c>
      <c r="E31" s="92" t="s">
        <v>6</v>
      </c>
      <c r="F31" s="92" t="s">
        <v>217</v>
      </c>
      <c r="G31" s="101">
        <f>IF(F31="I",IFERROR(VLOOKUP(C31,Consolidado!B:H,7,FALSE),0),0)</f>
        <v>0</v>
      </c>
      <c r="H31" s="93"/>
      <c r="I31" s="276">
        <v>0</v>
      </c>
      <c r="J31" s="93"/>
      <c r="K31" s="101">
        <v>0</v>
      </c>
      <c r="L31" s="93"/>
      <c r="M31" s="276">
        <v>0</v>
      </c>
      <c r="N31" s="93"/>
      <c r="O31" s="101">
        <v>0</v>
      </c>
      <c r="P31" s="93"/>
      <c r="Q31" s="276">
        <v>0</v>
      </c>
    </row>
    <row r="32" spans="1:17" s="94" customFormat="1" ht="12" customHeight="1">
      <c r="A32" s="90" t="s">
        <v>3</v>
      </c>
      <c r="B32" s="90" t="s">
        <v>16</v>
      </c>
      <c r="C32" s="91">
        <v>111030118</v>
      </c>
      <c r="D32" s="249" t="s">
        <v>847</v>
      </c>
      <c r="E32" s="92" t="s">
        <v>6</v>
      </c>
      <c r="F32" s="92" t="s">
        <v>217</v>
      </c>
      <c r="G32" s="101">
        <f>IF(F32="I",IFERROR(VLOOKUP(C32,Consolidado!B:H,7,FALSE),0),0)</f>
        <v>573835519</v>
      </c>
      <c r="H32" s="93"/>
      <c r="I32" s="276">
        <v>0</v>
      </c>
      <c r="J32" s="93"/>
      <c r="K32" s="101">
        <v>0</v>
      </c>
      <c r="L32" s="93"/>
      <c r="M32" s="276">
        <v>0</v>
      </c>
      <c r="N32" s="93"/>
      <c r="O32" s="101">
        <v>0</v>
      </c>
      <c r="P32" s="93"/>
      <c r="Q32" s="276">
        <v>0</v>
      </c>
    </row>
    <row r="33" spans="1:17" s="94" customFormat="1" ht="12" customHeight="1">
      <c r="A33" s="90" t="s">
        <v>3</v>
      </c>
      <c r="B33" s="90" t="s">
        <v>16</v>
      </c>
      <c r="C33" s="91">
        <v>111030119</v>
      </c>
      <c r="D33" s="249" t="s">
        <v>619</v>
      </c>
      <c r="E33" s="92" t="s">
        <v>6</v>
      </c>
      <c r="F33" s="92" t="s">
        <v>217</v>
      </c>
      <c r="G33" s="101">
        <f>IF(F33="I",IFERROR(VLOOKUP(C33,Consolidado!B:H,7,FALSE),0),0)</f>
        <v>0</v>
      </c>
      <c r="H33" s="93"/>
      <c r="I33" s="276">
        <v>0</v>
      </c>
      <c r="J33" s="93"/>
      <c r="K33" s="101">
        <v>0</v>
      </c>
      <c r="L33" s="93"/>
      <c r="M33" s="276">
        <v>0</v>
      </c>
      <c r="N33" s="93"/>
      <c r="O33" s="101">
        <v>0</v>
      </c>
      <c r="P33" s="93"/>
      <c r="Q33" s="276">
        <v>0</v>
      </c>
    </row>
    <row r="34" spans="1:17" s="94" customFormat="1" ht="12" customHeight="1">
      <c r="A34" s="90" t="s">
        <v>3</v>
      </c>
      <c r="B34" s="90" t="s">
        <v>16</v>
      </c>
      <c r="C34" s="91">
        <v>111030120</v>
      </c>
      <c r="D34" s="249" t="s">
        <v>848</v>
      </c>
      <c r="E34" s="92" t="s">
        <v>6</v>
      </c>
      <c r="F34" s="92" t="s">
        <v>217</v>
      </c>
      <c r="G34" s="101">
        <f>IF(F34="I",IFERROR(VLOOKUP(C34,Consolidado!B:H,7,FALSE),0),0)</f>
        <v>0</v>
      </c>
      <c r="H34" s="93"/>
      <c r="I34" s="276">
        <v>0</v>
      </c>
      <c r="J34" s="93"/>
      <c r="K34" s="101">
        <v>0</v>
      </c>
      <c r="L34" s="93"/>
      <c r="M34" s="276">
        <v>0</v>
      </c>
      <c r="N34" s="93"/>
      <c r="O34" s="101">
        <v>0</v>
      </c>
      <c r="P34" s="93"/>
      <c r="Q34" s="276">
        <v>0</v>
      </c>
    </row>
    <row r="35" spans="1:17" s="94" customFormat="1" ht="12" customHeight="1">
      <c r="A35" s="90" t="s">
        <v>3</v>
      </c>
      <c r="B35" s="90" t="s">
        <v>16</v>
      </c>
      <c r="C35" s="91">
        <v>111030121</v>
      </c>
      <c r="D35" s="249" t="s">
        <v>849</v>
      </c>
      <c r="E35" s="92" t="s">
        <v>6</v>
      </c>
      <c r="F35" s="92" t="s">
        <v>217</v>
      </c>
      <c r="G35" s="101">
        <f>IF(F35="I",IFERROR(VLOOKUP(C35,Consolidado!B:H,7,FALSE),0),0)</f>
        <v>104307742</v>
      </c>
      <c r="H35" s="93"/>
      <c r="I35" s="276">
        <v>0</v>
      </c>
      <c r="J35" s="93"/>
      <c r="K35" s="101">
        <v>0</v>
      </c>
      <c r="L35" s="93"/>
      <c r="M35" s="276">
        <v>0</v>
      </c>
      <c r="N35" s="93"/>
      <c r="O35" s="101">
        <v>0</v>
      </c>
      <c r="P35" s="93"/>
      <c r="Q35" s="276">
        <v>0</v>
      </c>
    </row>
    <row r="36" spans="1:17" s="94" customFormat="1" ht="12" customHeight="1">
      <c r="A36" s="90" t="s">
        <v>3</v>
      </c>
      <c r="B36" s="90" t="s">
        <v>16</v>
      </c>
      <c r="C36" s="91">
        <v>111030122</v>
      </c>
      <c r="D36" s="249" t="s">
        <v>1318</v>
      </c>
      <c r="E36" s="92" t="s">
        <v>6</v>
      </c>
      <c r="F36" s="92" t="s">
        <v>217</v>
      </c>
      <c r="G36" s="101">
        <f>IF(F36="I",IFERROR(VLOOKUP(C36,Consolidado!B:H,7,FALSE),0),0)</f>
        <v>4305516</v>
      </c>
      <c r="H36" s="93"/>
      <c r="I36" s="276">
        <v>0</v>
      </c>
      <c r="J36" s="93"/>
      <c r="K36" s="101">
        <v>0</v>
      </c>
      <c r="L36" s="93"/>
      <c r="M36" s="276">
        <v>0</v>
      </c>
      <c r="N36" s="93"/>
      <c r="O36" s="101">
        <v>0</v>
      </c>
      <c r="P36" s="93"/>
      <c r="Q36" s="276">
        <v>0</v>
      </c>
    </row>
    <row r="37" spans="1:17" s="94" customFormat="1" ht="12" customHeight="1">
      <c r="A37" s="90" t="s">
        <v>3</v>
      </c>
      <c r="B37" s="90" t="s">
        <v>16</v>
      </c>
      <c r="C37" s="91">
        <v>101010201</v>
      </c>
      <c r="D37" s="249" t="s">
        <v>1244</v>
      </c>
      <c r="E37" s="92" t="s">
        <v>6</v>
      </c>
      <c r="F37" s="92" t="s">
        <v>217</v>
      </c>
      <c r="G37" s="101">
        <f>IF(F37="I",IFERROR(VLOOKUP(C37,Consolidado!B:H,7,FALSE),0),0)</f>
        <v>872419044</v>
      </c>
      <c r="H37" s="93"/>
      <c r="I37" s="276">
        <v>0</v>
      </c>
      <c r="J37" s="93"/>
      <c r="K37" s="101">
        <v>0</v>
      </c>
      <c r="L37" s="93"/>
      <c r="M37" s="276">
        <v>0</v>
      </c>
      <c r="N37" s="93"/>
      <c r="O37" s="101">
        <v>0</v>
      </c>
      <c r="P37" s="93"/>
      <c r="Q37" s="276">
        <v>0</v>
      </c>
    </row>
    <row r="38" spans="1:17" s="94" customFormat="1" ht="12" customHeight="1">
      <c r="A38" s="90" t="s">
        <v>3</v>
      </c>
      <c r="B38" s="90"/>
      <c r="C38" s="91">
        <v>1110302</v>
      </c>
      <c r="D38" s="249" t="s">
        <v>610</v>
      </c>
      <c r="E38" s="92" t="s">
        <v>6</v>
      </c>
      <c r="F38" s="92" t="s">
        <v>216</v>
      </c>
      <c r="G38" s="101">
        <f>IF(F38="I",IFERROR(VLOOKUP(C38,Consolidado!B:H,7,FALSE),0),0)</f>
        <v>0</v>
      </c>
      <c r="H38" s="93"/>
      <c r="I38" s="276">
        <v>0</v>
      </c>
      <c r="J38" s="93"/>
      <c r="K38" s="101">
        <v>0</v>
      </c>
      <c r="L38" s="93"/>
      <c r="M38" s="276">
        <v>0</v>
      </c>
      <c r="N38" s="93"/>
      <c r="O38" s="101">
        <v>0</v>
      </c>
      <c r="P38" s="93"/>
      <c r="Q38" s="276">
        <v>0</v>
      </c>
    </row>
    <row r="39" spans="1:17" s="94" customFormat="1" ht="12" customHeight="1">
      <c r="A39" s="90" t="s">
        <v>3</v>
      </c>
      <c r="B39" s="90" t="s">
        <v>16</v>
      </c>
      <c r="C39" s="91">
        <v>111030201</v>
      </c>
      <c r="D39" s="249" t="s">
        <v>850</v>
      </c>
      <c r="E39" s="92" t="s">
        <v>145</v>
      </c>
      <c r="F39" s="92" t="s">
        <v>217</v>
      </c>
      <c r="G39" s="101">
        <f>IF(F39="I",IFERROR(VLOOKUP(C39,Consolidado!B:H,7,FALSE),0),0)</f>
        <v>1076822324</v>
      </c>
      <c r="H39" s="93"/>
      <c r="I39" s="276">
        <v>0</v>
      </c>
      <c r="J39" s="93"/>
      <c r="K39" s="101">
        <v>0</v>
      </c>
      <c r="L39" s="93"/>
      <c r="M39" s="276">
        <v>0</v>
      </c>
      <c r="N39" s="93"/>
      <c r="O39" s="101">
        <v>0</v>
      </c>
      <c r="P39" s="93"/>
      <c r="Q39" s="276">
        <v>0</v>
      </c>
    </row>
    <row r="40" spans="1:17" s="94" customFormat="1" ht="12" customHeight="1">
      <c r="A40" s="90" t="s">
        <v>3</v>
      </c>
      <c r="B40" s="90" t="s">
        <v>16</v>
      </c>
      <c r="C40" s="91">
        <v>111030202</v>
      </c>
      <c r="D40" s="249" t="s">
        <v>611</v>
      </c>
      <c r="E40" s="92" t="s">
        <v>145</v>
      </c>
      <c r="F40" s="92" t="s">
        <v>217</v>
      </c>
      <c r="G40" s="101">
        <f>IF(F40="I",IFERROR(VLOOKUP(C40,Consolidado!B:H,7,FALSE),0),0)</f>
        <v>120673</v>
      </c>
      <c r="H40" s="93"/>
      <c r="I40" s="276">
        <v>0</v>
      </c>
      <c r="J40" s="93"/>
      <c r="K40" s="101">
        <v>0</v>
      </c>
      <c r="L40" s="93"/>
      <c r="M40" s="276">
        <v>0</v>
      </c>
      <c r="N40" s="93"/>
      <c r="O40" s="101">
        <v>0</v>
      </c>
      <c r="P40" s="93"/>
      <c r="Q40" s="276">
        <v>0</v>
      </c>
    </row>
    <row r="41" spans="1:17" s="94" customFormat="1" ht="12" customHeight="1">
      <c r="A41" s="90" t="s">
        <v>3</v>
      </c>
      <c r="B41" s="90" t="s">
        <v>16</v>
      </c>
      <c r="C41" s="91">
        <v>111030203</v>
      </c>
      <c r="D41" s="249" t="s">
        <v>612</v>
      </c>
      <c r="E41" s="92" t="s">
        <v>145</v>
      </c>
      <c r="F41" s="92" t="s">
        <v>217</v>
      </c>
      <c r="G41" s="101">
        <f>IF(F41="I",IFERROR(VLOOKUP(C41,Consolidado!B:H,7,FALSE),0),0)</f>
        <v>40403880</v>
      </c>
      <c r="H41" s="93"/>
      <c r="I41" s="276">
        <v>0</v>
      </c>
      <c r="J41" s="93"/>
      <c r="K41" s="101">
        <v>0</v>
      </c>
      <c r="L41" s="93"/>
      <c r="M41" s="276">
        <v>0</v>
      </c>
      <c r="N41" s="93"/>
      <c r="O41" s="101">
        <v>0</v>
      </c>
      <c r="P41" s="93"/>
      <c r="Q41" s="276">
        <v>0</v>
      </c>
    </row>
    <row r="42" spans="1:17" s="94" customFormat="1" ht="12" customHeight="1">
      <c r="A42" s="90" t="s">
        <v>3</v>
      </c>
      <c r="B42" s="90" t="s">
        <v>16</v>
      </c>
      <c r="C42" s="91">
        <v>111030204</v>
      </c>
      <c r="D42" s="249" t="s">
        <v>613</v>
      </c>
      <c r="E42" s="92" t="s">
        <v>145</v>
      </c>
      <c r="F42" s="92" t="s">
        <v>217</v>
      </c>
      <c r="G42" s="101">
        <f>IF(F42="I",IFERROR(VLOOKUP(C42,Consolidado!B:H,7,FALSE),0),0)</f>
        <v>57097753</v>
      </c>
      <c r="H42" s="93"/>
      <c r="I42" s="276">
        <v>0</v>
      </c>
      <c r="J42" s="93"/>
      <c r="K42" s="101">
        <v>0</v>
      </c>
      <c r="L42" s="93"/>
      <c r="M42" s="276">
        <v>0</v>
      </c>
      <c r="N42" s="93"/>
      <c r="O42" s="101">
        <v>0</v>
      </c>
      <c r="P42" s="93"/>
      <c r="Q42" s="276">
        <v>0</v>
      </c>
    </row>
    <row r="43" spans="1:17" s="94" customFormat="1" ht="12" customHeight="1">
      <c r="A43" s="90" t="s">
        <v>3</v>
      </c>
      <c r="B43" s="90" t="s">
        <v>16</v>
      </c>
      <c r="C43" s="91">
        <v>111030205</v>
      </c>
      <c r="D43" s="249" t="s">
        <v>851</v>
      </c>
      <c r="E43" s="92" t="s">
        <v>145</v>
      </c>
      <c r="F43" s="92" t="s">
        <v>217</v>
      </c>
      <c r="G43" s="101">
        <f>IF(F43="I",IFERROR(VLOOKUP(C43,Consolidado!B:H,7,FALSE),0),0)</f>
        <v>0</v>
      </c>
      <c r="H43" s="93"/>
      <c r="I43" s="276">
        <v>0</v>
      </c>
      <c r="J43" s="93"/>
      <c r="K43" s="101">
        <v>0</v>
      </c>
      <c r="L43" s="93"/>
      <c r="M43" s="276">
        <v>0</v>
      </c>
      <c r="N43" s="93"/>
      <c r="O43" s="101">
        <v>0</v>
      </c>
      <c r="P43" s="93"/>
      <c r="Q43" s="276">
        <v>0</v>
      </c>
    </row>
    <row r="44" spans="1:17" s="94" customFormat="1" ht="12" customHeight="1">
      <c r="A44" s="90" t="s">
        <v>3</v>
      </c>
      <c r="B44" s="90" t="s">
        <v>16</v>
      </c>
      <c r="C44" s="91">
        <v>111030206</v>
      </c>
      <c r="D44" s="249" t="s">
        <v>614</v>
      </c>
      <c r="E44" s="92" t="s">
        <v>145</v>
      </c>
      <c r="F44" s="92" t="s">
        <v>217</v>
      </c>
      <c r="G44" s="101">
        <f>IF(F44="I",IFERROR(VLOOKUP(C44,Consolidado!B:H,7,FALSE),0),0)</f>
        <v>104977496</v>
      </c>
      <c r="H44" s="93"/>
      <c r="I44" s="276">
        <v>0</v>
      </c>
      <c r="J44" s="93"/>
      <c r="K44" s="101">
        <v>0</v>
      </c>
      <c r="L44" s="93"/>
      <c r="M44" s="276">
        <v>0</v>
      </c>
      <c r="N44" s="93"/>
      <c r="O44" s="101">
        <v>0</v>
      </c>
      <c r="P44" s="93"/>
      <c r="Q44" s="276">
        <v>0</v>
      </c>
    </row>
    <row r="45" spans="1:17" s="94" customFormat="1" ht="12" customHeight="1">
      <c r="A45" s="90" t="s">
        <v>3</v>
      </c>
      <c r="B45" s="90" t="s">
        <v>16</v>
      </c>
      <c r="C45" s="91">
        <v>111030207</v>
      </c>
      <c r="D45" s="249" t="s">
        <v>852</v>
      </c>
      <c r="E45" s="92" t="s">
        <v>145</v>
      </c>
      <c r="F45" s="92" t="s">
        <v>217</v>
      </c>
      <c r="G45" s="101">
        <f>IF(F45="I",IFERROR(VLOOKUP(C45,Consolidado!B:H,7,FALSE),0),0)</f>
        <v>12525</v>
      </c>
      <c r="H45" s="93"/>
      <c r="I45" s="276">
        <v>0</v>
      </c>
      <c r="J45" s="93"/>
      <c r="K45" s="101">
        <v>0</v>
      </c>
      <c r="L45" s="93"/>
      <c r="M45" s="276">
        <v>0</v>
      </c>
      <c r="N45" s="93"/>
      <c r="O45" s="101">
        <v>0</v>
      </c>
      <c r="P45" s="93"/>
      <c r="Q45" s="276">
        <v>0</v>
      </c>
    </row>
    <row r="46" spans="1:17" s="94" customFormat="1" ht="12" customHeight="1">
      <c r="A46" s="90" t="s">
        <v>3</v>
      </c>
      <c r="B46" s="90" t="s">
        <v>16</v>
      </c>
      <c r="C46" s="91">
        <v>111030208</v>
      </c>
      <c r="D46" s="249" t="s">
        <v>853</v>
      </c>
      <c r="E46" s="92" t="s">
        <v>145</v>
      </c>
      <c r="F46" s="92" t="s">
        <v>217</v>
      </c>
      <c r="G46" s="101">
        <f>IF(F46="I",IFERROR(VLOOKUP(C46,Consolidado!B:H,7,FALSE),0),0)</f>
        <v>0</v>
      </c>
      <c r="H46" s="93"/>
      <c r="I46" s="276">
        <v>0</v>
      </c>
      <c r="J46" s="93"/>
      <c r="K46" s="101">
        <v>0</v>
      </c>
      <c r="L46" s="93"/>
      <c r="M46" s="276">
        <v>0</v>
      </c>
      <c r="N46" s="93"/>
      <c r="O46" s="101">
        <v>0</v>
      </c>
      <c r="P46" s="93"/>
      <c r="Q46" s="276">
        <v>0</v>
      </c>
    </row>
    <row r="47" spans="1:17" s="94" customFormat="1" ht="12" customHeight="1">
      <c r="A47" s="90" t="s">
        <v>3</v>
      </c>
      <c r="B47" s="90" t="s">
        <v>16</v>
      </c>
      <c r="C47" s="91">
        <v>111030209</v>
      </c>
      <c r="D47" s="249" t="s">
        <v>615</v>
      </c>
      <c r="E47" s="92" t="s">
        <v>145</v>
      </c>
      <c r="F47" s="92" t="s">
        <v>217</v>
      </c>
      <c r="G47" s="101">
        <f>IF(F47="I",IFERROR(VLOOKUP(C47,Consolidado!B:H,7,FALSE),0),0)</f>
        <v>2029887228</v>
      </c>
      <c r="H47" s="93"/>
      <c r="I47" s="276">
        <v>0</v>
      </c>
      <c r="J47" s="93"/>
      <c r="K47" s="101">
        <v>0</v>
      </c>
      <c r="L47" s="93"/>
      <c r="M47" s="276">
        <v>0</v>
      </c>
      <c r="N47" s="93"/>
      <c r="O47" s="101">
        <v>0</v>
      </c>
      <c r="P47" s="93"/>
      <c r="Q47" s="276">
        <v>0</v>
      </c>
    </row>
    <row r="48" spans="1:17" s="94" customFormat="1" ht="12" customHeight="1">
      <c r="A48" s="90" t="s">
        <v>3</v>
      </c>
      <c r="B48" s="90" t="s">
        <v>16</v>
      </c>
      <c r="C48" s="91">
        <v>111030210</v>
      </c>
      <c r="D48" s="249" t="s">
        <v>616</v>
      </c>
      <c r="E48" s="92" t="s">
        <v>145</v>
      </c>
      <c r="F48" s="92" t="s">
        <v>217</v>
      </c>
      <c r="G48" s="101">
        <f>IF(F48="I",IFERROR(VLOOKUP(C48,Consolidado!B:H,7,FALSE),0),0)</f>
        <v>165352744</v>
      </c>
      <c r="H48" s="93"/>
      <c r="I48" s="276">
        <v>0</v>
      </c>
      <c r="J48" s="93"/>
      <c r="K48" s="101">
        <v>0</v>
      </c>
      <c r="L48" s="93"/>
      <c r="M48" s="276">
        <v>0</v>
      </c>
      <c r="N48" s="93"/>
      <c r="O48" s="101">
        <v>0</v>
      </c>
      <c r="P48" s="93"/>
      <c r="Q48" s="276">
        <v>0</v>
      </c>
    </row>
    <row r="49" spans="1:17" s="94" customFormat="1" ht="12" customHeight="1">
      <c r="A49" s="90" t="s">
        <v>3</v>
      </c>
      <c r="B49" s="90" t="s">
        <v>16</v>
      </c>
      <c r="C49" s="91">
        <v>111030211</v>
      </c>
      <c r="D49" s="249" t="s">
        <v>617</v>
      </c>
      <c r="E49" s="92" t="s">
        <v>145</v>
      </c>
      <c r="F49" s="92" t="s">
        <v>217</v>
      </c>
      <c r="G49" s="101">
        <f>IF(F49="I",IFERROR(VLOOKUP(C49,Consolidado!B:H,7,FALSE),0),0)</f>
        <v>8504545</v>
      </c>
      <c r="H49" s="93"/>
      <c r="I49" s="276">
        <v>0</v>
      </c>
      <c r="J49" s="93"/>
      <c r="K49" s="101">
        <v>0</v>
      </c>
      <c r="L49" s="93"/>
      <c r="M49" s="276">
        <v>0</v>
      </c>
      <c r="N49" s="93"/>
      <c r="O49" s="101">
        <v>0</v>
      </c>
      <c r="P49" s="93"/>
      <c r="Q49" s="276">
        <v>0</v>
      </c>
    </row>
    <row r="50" spans="1:17" s="94" customFormat="1" ht="12" customHeight="1">
      <c r="A50" s="90" t="s">
        <v>3</v>
      </c>
      <c r="B50" s="90" t="s">
        <v>16</v>
      </c>
      <c r="C50" s="91">
        <v>111030212</v>
      </c>
      <c r="D50" s="249" t="s">
        <v>618</v>
      </c>
      <c r="E50" s="92" t="s">
        <v>145</v>
      </c>
      <c r="F50" s="92" t="s">
        <v>217</v>
      </c>
      <c r="G50" s="101">
        <f>IF(F50="I",IFERROR(VLOOKUP(C50,Consolidado!B:H,7,FALSE),0),0)</f>
        <v>19831571</v>
      </c>
      <c r="H50" s="93"/>
      <c r="I50" s="276">
        <v>0</v>
      </c>
      <c r="J50" s="93"/>
      <c r="K50" s="101">
        <v>0</v>
      </c>
      <c r="L50" s="93"/>
      <c r="M50" s="276">
        <v>0</v>
      </c>
      <c r="N50" s="93"/>
      <c r="O50" s="101">
        <v>0</v>
      </c>
      <c r="P50" s="93"/>
      <c r="Q50" s="276">
        <v>0</v>
      </c>
    </row>
    <row r="51" spans="1:17" s="94" customFormat="1" ht="12" customHeight="1">
      <c r="A51" s="90" t="s">
        <v>3</v>
      </c>
      <c r="B51" s="90" t="s">
        <v>16</v>
      </c>
      <c r="C51" s="91">
        <v>111030213</v>
      </c>
      <c r="D51" s="249" t="s">
        <v>854</v>
      </c>
      <c r="E51" s="92" t="s">
        <v>145</v>
      </c>
      <c r="F51" s="92" t="s">
        <v>217</v>
      </c>
      <c r="G51" s="101">
        <f>IF(F51="I",IFERROR(VLOOKUP(C51,Consolidado!B:H,7,FALSE),0),0)</f>
        <v>0</v>
      </c>
      <c r="H51" s="93"/>
      <c r="I51" s="276">
        <v>0</v>
      </c>
      <c r="J51" s="93"/>
      <c r="K51" s="101">
        <v>0</v>
      </c>
      <c r="L51" s="93"/>
      <c r="M51" s="276">
        <v>0</v>
      </c>
      <c r="N51" s="93"/>
      <c r="O51" s="101">
        <v>0</v>
      </c>
      <c r="P51" s="93"/>
      <c r="Q51" s="276">
        <v>0</v>
      </c>
    </row>
    <row r="52" spans="1:17" s="94" customFormat="1" ht="12" customHeight="1">
      <c r="A52" s="90" t="s">
        <v>3</v>
      </c>
      <c r="B52" s="90" t="s">
        <v>16</v>
      </c>
      <c r="C52" s="91">
        <v>111030214</v>
      </c>
      <c r="D52" s="249" t="s">
        <v>619</v>
      </c>
      <c r="E52" s="92" t="s">
        <v>145</v>
      </c>
      <c r="F52" s="92" t="s">
        <v>217</v>
      </c>
      <c r="G52" s="101">
        <f>IF(F52="I",IFERROR(VLOOKUP(C52,Consolidado!B:H,7,FALSE),0),0)</f>
        <v>9226</v>
      </c>
      <c r="H52" s="93"/>
      <c r="I52" s="276">
        <v>0</v>
      </c>
      <c r="J52" s="93"/>
      <c r="K52" s="101">
        <v>0</v>
      </c>
      <c r="L52" s="93"/>
      <c r="M52" s="276">
        <v>0</v>
      </c>
      <c r="N52" s="93"/>
      <c r="O52" s="101">
        <v>0</v>
      </c>
      <c r="P52" s="93"/>
      <c r="Q52" s="276">
        <v>0</v>
      </c>
    </row>
    <row r="53" spans="1:17" s="94" customFormat="1" ht="12" customHeight="1">
      <c r="A53" s="90" t="s">
        <v>3</v>
      </c>
      <c r="B53" s="90" t="s">
        <v>16</v>
      </c>
      <c r="C53" s="91">
        <v>111030215</v>
      </c>
      <c r="D53" s="249" t="s">
        <v>855</v>
      </c>
      <c r="E53" s="92" t="s">
        <v>145</v>
      </c>
      <c r="F53" s="92" t="s">
        <v>217</v>
      </c>
      <c r="G53" s="101">
        <f>IF(F53="I",IFERROR(VLOOKUP(C53,Consolidado!B:H,7,FALSE),0),0)</f>
        <v>0</v>
      </c>
      <c r="H53" s="93"/>
      <c r="I53" s="276">
        <v>0</v>
      </c>
      <c r="J53" s="93"/>
      <c r="K53" s="101">
        <v>0</v>
      </c>
      <c r="L53" s="93"/>
      <c r="M53" s="276">
        <v>0</v>
      </c>
      <c r="N53" s="93"/>
      <c r="O53" s="101">
        <v>0</v>
      </c>
      <c r="P53" s="93"/>
      <c r="Q53" s="276">
        <v>0</v>
      </c>
    </row>
    <row r="54" spans="1:17" s="94" customFormat="1" ht="12" customHeight="1">
      <c r="A54" s="90" t="s">
        <v>3</v>
      </c>
      <c r="B54" s="90" t="s">
        <v>16</v>
      </c>
      <c r="C54" s="91">
        <v>111030216</v>
      </c>
      <c r="D54" s="249" t="s">
        <v>856</v>
      </c>
      <c r="E54" s="92" t="s">
        <v>145</v>
      </c>
      <c r="F54" s="92" t="s">
        <v>217</v>
      </c>
      <c r="G54" s="101">
        <f>IF(F54="I",IFERROR(VLOOKUP(C54,Consolidado!B:H,7,FALSE),0),0)</f>
        <v>0</v>
      </c>
      <c r="H54" s="93"/>
      <c r="I54" s="276">
        <v>0</v>
      </c>
      <c r="J54" s="93"/>
      <c r="K54" s="101">
        <v>0</v>
      </c>
      <c r="L54" s="93"/>
      <c r="M54" s="276">
        <v>0</v>
      </c>
      <c r="N54" s="93"/>
      <c r="O54" s="101">
        <v>0</v>
      </c>
      <c r="P54" s="93"/>
      <c r="Q54" s="276">
        <v>0</v>
      </c>
    </row>
    <row r="55" spans="1:17" s="94" customFormat="1" ht="12" customHeight="1">
      <c r="A55" s="90" t="s">
        <v>3</v>
      </c>
      <c r="B55" s="90" t="s">
        <v>16</v>
      </c>
      <c r="C55" s="91">
        <v>111030217</v>
      </c>
      <c r="D55" s="249" t="s">
        <v>620</v>
      </c>
      <c r="E55" s="92" t="s">
        <v>145</v>
      </c>
      <c r="F55" s="92" t="s">
        <v>217</v>
      </c>
      <c r="G55" s="101">
        <f>IF(F55="I",IFERROR(VLOOKUP(C55,Consolidado!B:H,7,FALSE),0),0)</f>
        <v>101727879</v>
      </c>
      <c r="H55" s="93"/>
      <c r="I55" s="276">
        <v>0</v>
      </c>
      <c r="J55" s="93"/>
      <c r="K55" s="101">
        <v>0</v>
      </c>
      <c r="L55" s="93"/>
      <c r="M55" s="276">
        <v>0</v>
      </c>
      <c r="N55" s="93"/>
      <c r="O55" s="101">
        <v>0</v>
      </c>
      <c r="P55" s="93"/>
      <c r="Q55" s="276">
        <v>0</v>
      </c>
    </row>
    <row r="56" spans="1:17" s="94" customFormat="1" ht="12" customHeight="1">
      <c r="A56" s="90" t="s">
        <v>3</v>
      </c>
      <c r="B56" s="90" t="s">
        <v>16</v>
      </c>
      <c r="C56" s="91">
        <v>111030218</v>
      </c>
      <c r="D56" s="249" t="s">
        <v>621</v>
      </c>
      <c r="E56" s="92" t="s">
        <v>145</v>
      </c>
      <c r="F56" s="92" t="s">
        <v>217</v>
      </c>
      <c r="G56" s="101">
        <f>IF(F56="I",IFERROR(VLOOKUP(C56,Consolidado!B:H,7,FALSE),0),0)</f>
        <v>24928654</v>
      </c>
      <c r="H56" s="93"/>
      <c r="I56" s="276">
        <v>0</v>
      </c>
      <c r="J56" s="93"/>
      <c r="K56" s="101">
        <v>0</v>
      </c>
      <c r="L56" s="93"/>
      <c r="M56" s="276">
        <v>0</v>
      </c>
      <c r="N56" s="93"/>
      <c r="O56" s="101">
        <v>0</v>
      </c>
      <c r="P56" s="93"/>
      <c r="Q56" s="276">
        <v>0</v>
      </c>
    </row>
    <row r="57" spans="1:17" s="94" customFormat="1" ht="12" customHeight="1">
      <c r="A57" s="90" t="s">
        <v>3</v>
      </c>
      <c r="B57" s="90" t="s">
        <v>16</v>
      </c>
      <c r="C57" s="91">
        <v>111030219</v>
      </c>
      <c r="D57" s="249" t="s">
        <v>622</v>
      </c>
      <c r="E57" s="92" t="s">
        <v>145</v>
      </c>
      <c r="F57" s="92" t="s">
        <v>217</v>
      </c>
      <c r="G57" s="101">
        <f>IF(F57="I",IFERROR(VLOOKUP(C57,Consolidado!B:H,7,FALSE),0),0)</f>
        <v>13484997</v>
      </c>
      <c r="H57" s="93"/>
      <c r="I57" s="276">
        <v>0</v>
      </c>
      <c r="J57" s="93"/>
      <c r="K57" s="101">
        <v>0</v>
      </c>
      <c r="L57" s="93"/>
      <c r="M57" s="276">
        <v>0</v>
      </c>
      <c r="N57" s="93"/>
      <c r="O57" s="101">
        <v>0</v>
      </c>
      <c r="P57" s="93"/>
      <c r="Q57" s="276">
        <v>0</v>
      </c>
    </row>
    <row r="58" spans="1:17" s="94" customFormat="1" ht="12" customHeight="1">
      <c r="A58" s="90" t="s">
        <v>3</v>
      </c>
      <c r="B58" s="90" t="s">
        <v>16</v>
      </c>
      <c r="C58" s="91">
        <v>101010202</v>
      </c>
      <c r="D58" s="249" t="s">
        <v>1243</v>
      </c>
      <c r="E58" s="92" t="s">
        <v>145</v>
      </c>
      <c r="F58" s="92" t="s">
        <v>217</v>
      </c>
      <c r="G58" s="101">
        <f>IF(F58="I",IFERROR(VLOOKUP(C58,Consolidado!B:H,7,FALSE),0),0)</f>
        <v>317793284</v>
      </c>
      <c r="H58" s="93"/>
      <c r="I58" s="276">
        <v>0</v>
      </c>
      <c r="J58" s="93"/>
      <c r="K58" s="101">
        <v>0</v>
      </c>
      <c r="L58" s="93"/>
      <c r="M58" s="276">
        <v>0</v>
      </c>
      <c r="N58" s="93"/>
      <c r="O58" s="101">
        <v>0</v>
      </c>
      <c r="P58" s="93"/>
      <c r="Q58" s="276">
        <v>0</v>
      </c>
    </row>
    <row r="59" spans="1:17" s="94" customFormat="1" ht="12" customHeight="1">
      <c r="A59" s="90" t="s">
        <v>3</v>
      </c>
      <c r="B59" s="90" t="s">
        <v>16</v>
      </c>
      <c r="C59" s="91">
        <v>11104</v>
      </c>
      <c r="D59" s="249" t="s">
        <v>857</v>
      </c>
      <c r="E59" s="92" t="s">
        <v>6</v>
      </c>
      <c r="F59" s="92" t="s">
        <v>217</v>
      </c>
      <c r="G59" s="101">
        <f>IF(F59="I",IFERROR(VLOOKUP(C59,Consolidado!B:H,7,FALSE),0),0)</f>
        <v>0</v>
      </c>
      <c r="H59" s="93"/>
      <c r="I59" s="276">
        <v>0</v>
      </c>
      <c r="J59" s="93"/>
      <c r="K59" s="101">
        <v>0</v>
      </c>
      <c r="L59" s="93"/>
      <c r="M59" s="276">
        <v>0</v>
      </c>
      <c r="N59" s="93"/>
      <c r="O59" s="101">
        <v>0</v>
      </c>
      <c r="P59" s="93"/>
      <c r="Q59" s="276">
        <v>0</v>
      </c>
    </row>
    <row r="60" spans="1:17" s="94" customFormat="1" ht="12" customHeight="1">
      <c r="A60" s="90" t="s">
        <v>3</v>
      </c>
      <c r="B60" s="90" t="s">
        <v>16</v>
      </c>
      <c r="C60" s="91">
        <v>11105</v>
      </c>
      <c r="D60" s="249" t="s">
        <v>858</v>
      </c>
      <c r="E60" s="92" t="s">
        <v>6</v>
      </c>
      <c r="F60" s="92" t="s">
        <v>217</v>
      </c>
      <c r="G60" s="101">
        <f>IF(F60="I",IFERROR(VLOOKUP(C60,Consolidado!B:H,7,FALSE),0),0)</f>
        <v>0</v>
      </c>
      <c r="H60" s="93"/>
      <c r="I60" s="276">
        <v>0</v>
      </c>
      <c r="J60" s="93"/>
      <c r="K60" s="101">
        <v>0</v>
      </c>
      <c r="L60" s="93"/>
      <c r="M60" s="276">
        <v>0</v>
      </c>
      <c r="N60" s="93"/>
      <c r="O60" s="101">
        <v>0</v>
      </c>
      <c r="P60" s="93"/>
      <c r="Q60" s="276">
        <v>0</v>
      </c>
    </row>
    <row r="61" spans="1:17" s="94" customFormat="1" ht="12" customHeight="1">
      <c r="A61" s="90" t="s">
        <v>3</v>
      </c>
      <c r="B61" s="90" t="s">
        <v>16</v>
      </c>
      <c r="C61" s="91">
        <v>11106</v>
      </c>
      <c r="D61" s="249" t="s">
        <v>859</v>
      </c>
      <c r="E61" s="92" t="s">
        <v>6</v>
      </c>
      <c r="F61" s="92" t="s">
        <v>217</v>
      </c>
      <c r="G61" s="101">
        <f>IF(F61="I",IFERROR(VLOOKUP(C61,Consolidado!B:H,7,FALSE),0),0)</f>
        <v>0</v>
      </c>
      <c r="H61" s="93"/>
      <c r="I61" s="276">
        <v>0</v>
      </c>
      <c r="J61" s="93"/>
      <c r="K61" s="101">
        <v>0</v>
      </c>
      <c r="L61" s="93"/>
      <c r="M61" s="276">
        <v>0</v>
      </c>
      <c r="N61" s="93"/>
      <c r="O61" s="101">
        <v>0</v>
      </c>
      <c r="P61" s="93"/>
      <c r="Q61" s="276">
        <v>0</v>
      </c>
    </row>
    <row r="62" spans="1:17" s="94" customFormat="1" ht="12" customHeight="1">
      <c r="A62" s="90" t="s">
        <v>3</v>
      </c>
      <c r="B62" s="90" t="s">
        <v>16</v>
      </c>
      <c r="C62" s="91">
        <v>11107</v>
      </c>
      <c r="D62" s="249" t="s">
        <v>860</v>
      </c>
      <c r="E62" s="92" t="s">
        <v>6</v>
      </c>
      <c r="F62" s="92" t="s">
        <v>217</v>
      </c>
      <c r="G62" s="101">
        <f>IF(F62="I",IFERROR(VLOOKUP(C62,Consolidado!B:H,7,FALSE),0),0)</f>
        <v>0</v>
      </c>
      <c r="H62" s="93"/>
      <c r="I62" s="276">
        <v>0</v>
      </c>
      <c r="J62" s="93"/>
      <c r="K62" s="101">
        <v>0</v>
      </c>
      <c r="L62" s="93"/>
      <c r="M62" s="276">
        <v>0</v>
      </c>
      <c r="N62" s="93"/>
      <c r="O62" s="101">
        <v>0</v>
      </c>
      <c r="P62" s="93"/>
      <c r="Q62" s="276">
        <v>0</v>
      </c>
    </row>
    <row r="63" spans="1:17" s="94" customFormat="1" ht="12" customHeight="1">
      <c r="A63" s="90" t="s">
        <v>3</v>
      </c>
      <c r="B63" s="90"/>
      <c r="C63" s="91">
        <v>112</v>
      </c>
      <c r="D63" s="249" t="s">
        <v>166</v>
      </c>
      <c r="E63" s="92" t="s">
        <v>6</v>
      </c>
      <c r="F63" s="92" t="s">
        <v>216</v>
      </c>
      <c r="G63" s="101">
        <f>IF(F63="I",IFERROR(VLOOKUP(C63,Consolidado!B:H,7,FALSE),0),0)</f>
        <v>0</v>
      </c>
      <c r="H63" s="93"/>
      <c r="I63" s="276">
        <v>0</v>
      </c>
      <c r="J63" s="93"/>
      <c r="K63" s="101">
        <v>0</v>
      </c>
      <c r="L63" s="93"/>
      <c r="M63" s="276">
        <v>0</v>
      </c>
      <c r="N63" s="93"/>
      <c r="O63" s="101">
        <v>0</v>
      </c>
      <c r="P63" s="93"/>
      <c r="Q63" s="276">
        <v>0</v>
      </c>
    </row>
    <row r="64" spans="1:17" s="94" customFormat="1" ht="12" customHeight="1">
      <c r="A64" s="90" t="s">
        <v>3</v>
      </c>
      <c r="B64" s="90"/>
      <c r="C64" s="91">
        <v>11201</v>
      </c>
      <c r="D64" s="249" t="s">
        <v>623</v>
      </c>
      <c r="E64" s="92" t="s">
        <v>6</v>
      </c>
      <c r="F64" s="92" t="s">
        <v>216</v>
      </c>
      <c r="G64" s="101">
        <f>IF(F64="I",IFERROR(VLOOKUP(C64,Consolidado!B:H,7,FALSE),0),0)</f>
        <v>0</v>
      </c>
      <c r="H64" s="93"/>
      <c r="I64" s="276">
        <v>0</v>
      </c>
      <c r="J64" s="93"/>
      <c r="K64" s="101">
        <v>0</v>
      </c>
      <c r="L64" s="93"/>
      <c r="M64" s="276">
        <v>0</v>
      </c>
      <c r="N64" s="93"/>
      <c r="O64" s="101">
        <v>0</v>
      </c>
      <c r="P64" s="93"/>
      <c r="Q64" s="276">
        <v>0</v>
      </c>
    </row>
    <row r="65" spans="1:17" s="94" customFormat="1" ht="12" customHeight="1">
      <c r="A65" s="90" t="s">
        <v>3</v>
      </c>
      <c r="B65" s="90"/>
      <c r="C65" s="91">
        <v>112011</v>
      </c>
      <c r="D65" s="249" t="s">
        <v>624</v>
      </c>
      <c r="E65" s="92" t="s">
        <v>6</v>
      </c>
      <c r="F65" s="92" t="s">
        <v>216</v>
      </c>
      <c r="G65" s="101">
        <f>IF(F65="I",IFERROR(VLOOKUP(C65,Consolidado!B:H,7,FALSE),0),0)</f>
        <v>0</v>
      </c>
      <c r="H65" s="93"/>
      <c r="I65" s="276">
        <v>0</v>
      </c>
      <c r="J65" s="93"/>
      <c r="K65" s="101">
        <v>0</v>
      </c>
      <c r="L65" s="93"/>
      <c r="M65" s="276">
        <v>0</v>
      </c>
      <c r="N65" s="93"/>
      <c r="O65" s="101">
        <v>0</v>
      </c>
      <c r="P65" s="93"/>
      <c r="Q65" s="276">
        <v>0</v>
      </c>
    </row>
    <row r="66" spans="1:17" s="94" customFormat="1" ht="12" customHeight="1">
      <c r="A66" s="90" t="s">
        <v>3</v>
      </c>
      <c r="B66" s="90"/>
      <c r="C66" s="91">
        <v>1120111</v>
      </c>
      <c r="D66" s="249" t="s">
        <v>625</v>
      </c>
      <c r="E66" s="92" t="s">
        <v>6</v>
      </c>
      <c r="F66" s="92" t="s">
        <v>216</v>
      </c>
      <c r="G66" s="101">
        <f>IF(F66="I",IFERROR(VLOOKUP(C66,Consolidado!B:H,7,FALSE),0),0)</f>
        <v>0</v>
      </c>
      <c r="H66" s="93"/>
      <c r="I66" s="276">
        <v>0</v>
      </c>
      <c r="J66" s="93"/>
      <c r="K66" s="101">
        <v>0</v>
      </c>
      <c r="L66" s="93"/>
      <c r="M66" s="276">
        <v>0</v>
      </c>
      <c r="N66" s="93"/>
      <c r="O66" s="101">
        <v>0</v>
      </c>
      <c r="P66" s="93"/>
      <c r="Q66" s="276">
        <v>0</v>
      </c>
    </row>
    <row r="67" spans="1:17" s="94" customFormat="1" ht="12" customHeight="1">
      <c r="A67" s="90" t="s">
        <v>3</v>
      </c>
      <c r="B67" s="90"/>
      <c r="C67" s="91">
        <v>11201111</v>
      </c>
      <c r="D67" s="249" t="s">
        <v>626</v>
      </c>
      <c r="E67" s="92" t="s">
        <v>6</v>
      </c>
      <c r="F67" s="92" t="s">
        <v>216</v>
      </c>
      <c r="G67" s="101">
        <f>IF(F67="I",IFERROR(VLOOKUP(C67,Consolidado!B:H,7,FALSE),0),0)</f>
        <v>0</v>
      </c>
      <c r="H67" s="93"/>
      <c r="I67" s="276">
        <v>0</v>
      </c>
      <c r="J67" s="93"/>
      <c r="K67" s="101">
        <v>0</v>
      </c>
      <c r="L67" s="93"/>
      <c r="M67" s="276">
        <v>0</v>
      </c>
      <c r="N67" s="93"/>
      <c r="O67" s="101">
        <v>0</v>
      </c>
      <c r="P67" s="93"/>
      <c r="Q67" s="276">
        <v>0</v>
      </c>
    </row>
    <row r="68" spans="1:17" s="94" customFormat="1" ht="12" customHeight="1">
      <c r="A68" s="90" t="s">
        <v>3</v>
      </c>
      <c r="B68" s="90" t="s">
        <v>66</v>
      </c>
      <c r="C68" s="91">
        <v>1120111101</v>
      </c>
      <c r="D68" s="249" t="s">
        <v>627</v>
      </c>
      <c r="E68" s="92" t="s">
        <v>6</v>
      </c>
      <c r="F68" s="92" t="s">
        <v>217</v>
      </c>
      <c r="G68" s="101">
        <f>IF(F68="I",IFERROR(VLOOKUP(C68,Consolidado!B:H,7,FALSE),0),0)</f>
        <v>75000000</v>
      </c>
      <c r="H68" s="93"/>
      <c r="I68" s="276">
        <v>0</v>
      </c>
      <c r="J68" s="93"/>
      <c r="K68" s="101">
        <v>0</v>
      </c>
      <c r="L68" s="93"/>
      <c r="M68" s="276">
        <v>0</v>
      </c>
      <c r="N68" s="93"/>
      <c r="O68" s="101">
        <v>0</v>
      </c>
      <c r="P68" s="93"/>
      <c r="Q68" s="276">
        <v>0</v>
      </c>
    </row>
    <row r="69" spans="1:17" s="94" customFormat="1" ht="12" customHeight="1">
      <c r="A69" s="90" t="s">
        <v>3</v>
      </c>
      <c r="B69" s="90"/>
      <c r="C69" s="91">
        <v>1120111102</v>
      </c>
      <c r="D69" s="249" t="s">
        <v>861</v>
      </c>
      <c r="E69" s="92" t="s">
        <v>145</v>
      </c>
      <c r="F69" s="92" t="s">
        <v>217</v>
      </c>
      <c r="G69" s="101">
        <f>IF(F69="I",IFERROR(VLOOKUP(C69,Consolidado!B:H,7,FALSE),0),0)</f>
        <v>0</v>
      </c>
      <c r="H69" s="93"/>
      <c r="I69" s="276">
        <v>0</v>
      </c>
      <c r="J69" s="93"/>
      <c r="K69" s="101">
        <v>0</v>
      </c>
      <c r="L69" s="93"/>
      <c r="M69" s="276">
        <v>0</v>
      </c>
      <c r="N69" s="93"/>
      <c r="O69" s="101">
        <v>0</v>
      </c>
      <c r="P69" s="93"/>
      <c r="Q69" s="276">
        <v>0</v>
      </c>
    </row>
    <row r="70" spans="1:17" s="94" customFormat="1" ht="12" customHeight="1">
      <c r="A70" s="90" t="s">
        <v>3</v>
      </c>
      <c r="B70" s="90"/>
      <c r="C70" s="91">
        <v>1120112</v>
      </c>
      <c r="D70" s="249" t="s">
        <v>628</v>
      </c>
      <c r="E70" s="92" t="s">
        <v>6</v>
      </c>
      <c r="F70" s="92" t="s">
        <v>216</v>
      </c>
      <c r="G70" s="101">
        <f>IF(F70="I",IFERROR(VLOOKUP(C70,Consolidado!B:H,7,FALSE),0),0)</f>
        <v>0</v>
      </c>
      <c r="H70" s="93"/>
      <c r="I70" s="276">
        <v>0</v>
      </c>
      <c r="J70" s="93"/>
      <c r="K70" s="101">
        <v>0</v>
      </c>
      <c r="L70" s="93"/>
      <c r="M70" s="276">
        <v>0</v>
      </c>
      <c r="N70" s="93"/>
      <c r="O70" s="101">
        <v>0</v>
      </c>
      <c r="P70" s="93"/>
      <c r="Q70" s="276">
        <v>0</v>
      </c>
    </row>
    <row r="71" spans="1:17" s="94" customFormat="1" ht="12" customHeight="1">
      <c r="A71" s="90" t="s">
        <v>3</v>
      </c>
      <c r="B71" s="90"/>
      <c r="C71" s="91">
        <v>11201121</v>
      </c>
      <c r="D71" s="249" t="s">
        <v>421</v>
      </c>
      <c r="E71" s="92" t="s">
        <v>6</v>
      </c>
      <c r="F71" s="92" t="s">
        <v>216</v>
      </c>
      <c r="G71" s="101">
        <f>IF(F71="I",IFERROR(VLOOKUP(C71,Consolidado!B:H,7,FALSE),0),0)</f>
        <v>0</v>
      </c>
      <c r="H71" s="93"/>
      <c r="I71" s="276">
        <v>0</v>
      </c>
      <c r="J71" s="93"/>
      <c r="K71" s="101">
        <v>0</v>
      </c>
      <c r="L71" s="93"/>
      <c r="M71" s="276">
        <v>0</v>
      </c>
      <c r="N71" s="93"/>
      <c r="O71" s="101">
        <v>0</v>
      </c>
      <c r="P71" s="93"/>
      <c r="Q71" s="276">
        <v>0</v>
      </c>
    </row>
    <row r="72" spans="1:17" s="94" customFormat="1" ht="12" customHeight="1">
      <c r="A72" s="90" t="s">
        <v>3</v>
      </c>
      <c r="B72" s="90" t="s">
        <v>66</v>
      </c>
      <c r="C72" s="91">
        <v>1120112101</v>
      </c>
      <c r="D72" s="249" t="s">
        <v>629</v>
      </c>
      <c r="E72" s="92" t="s">
        <v>6</v>
      </c>
      <c r="F72" s="92" t="s">
        <v>217</v>
      </c>
      <c r="G72" s="101">
        <f>IF(F72="I",IFERROR(VLOOKUP(C72,Consolidado!B:H,7,FALSE),0),0)</f>
        <v>529000000</v>
      </c>
      <c r="H72" s="93"/>
      <c r="I72" s="276">
        <v>0</v>
      </c>
      <c r="J72" s="93"/>
      <c r="K72" s="101">
        <v>0</v>
      </c>
      <c r="L72" s="93"/>
      <c r="M72" s="276">
        <v>0</v>
      </c>
      <c r="N72" s="93"/>
      <c r="O72" s="101">
        <v>0</v>
      </c>
      <c r="P72" s="93"/>
      <c r="Q72" s="276">
        <v>0</v>
      </c>
    </row>
    <row r="73" spans="1:17" s="94" customFormat="1" ht="12" customHeight="1">
      <c r="A73" s="90" t="s">
        <v>3</v>
      </c>
      <c r="B73" s="90"/>
      <c r="C73" s="91">
        <v>1120112102</v>
      </c>
      <c r="D73" s="249" t="s">
        <v>759</v>
      </c>
      <c r="E73" s="92" t="s">
        <v>145</v>
      </c>
      <c r="F73" s="92" t="s">
        <v>217</v>
      </c>
      <c r="G73" s="101">
        <f>IF(F73="I",IFERROR(VLOOKUP(C73,Consolidado!B:H,7,FALSE),0),0)</f>
        <v>0</v>
      </c>
      <c r="H73" s="93"/>
      <c r="I73" s="276">
        <v>0</v>
      </c>
      <c r="J73" s="93"/>
      <c r="K73" s="101">
        <v>0</v>
      </c>
      <c r="L73" s="93"/>
      <c r="M73" s="276">
        <v>0</v>
      </c>
      <c r="N73" s="93"/>
      <c r="O73" s="101">
        <v>0</v>
      </c>
      <c r="P73" s="93"/>
      <c r="Q73" s="276">
        <v>0</v>
      </c>
    </row>
    <row r="74" spans="1:17" s="94" customFormat="1" ht="12" customHeight="1">
      <c r="A74" s="90" t="s">
        <v>3</v>
      </c>
      <c r="B74" s="90"/>
      <c r="C74" s="91">
        <v>11201122</v>
      </c>
      <c r="D74" s="249" t="s">
        <v>862</v>
      </c>
      <c r="E74" s="92" t="s">
        <v>6</v>
      </c>
      <c r="F74" s="92" t="s">
        <v>216</v>
      </c>
      <c r="G74" s="101">
        <f>IF(F74="I",IFERROR(VLOOKUP(C74,Consolidado!B:H,7,FALSE),0),0)</f>
        <v>0</v>
      </c>
      <c r="H74" s="93"/>
      <c r="I74" s="276">
        <v>0</v>
      </c>
      <c r="J74" s="93"/>
      <c r="K74" s="101">
        <v>0</v>
      </c>
      <c r="L74" s="93"/>
      <c r="M74" s="276">
        <v>0</v>
      </c>
      <c r="N74" s="93"/>
      <c r="O74" s="101">
        <v>0</v>
      </c>
      <c r="P74" s="93"/>
      <c r="Q74" s="276">
        <v>0</v>
      </c>
    </row>
    <row r="75" spans="1:17" s="739" customFormat="1" ht="12" customHeight="1">
      <c r="A75" s="732" t="s">
        <v>3</v>
      </c>
      <c r="B75" s="732" t="s">
        <v>66</v>
      </c>
      <c r="C75" s="733">
        <v>1120112201</v>
      </c>
      <c r="D75" s="734" t="s">
        <v>863</v>
      </c>
      <c r="E75" s="735" t="s">
        <v>6</v>
      </c>
      <c r="F75" s="735" t="s">
        <v>217</v>
      </c>
      <c r="G75" s="736">
        <f>IF(F75="I",IFERROR(VLOOKUP(C75,Consolidado!B:H,7,FALSE),0),0)</f>
        <v>1526000000</v>
      </c>
      <c r="H75" s="737"/>
      <c r="I75" s="738">
        <v>0</v>
      </c>
      <c r="J75" s="737"/>
      <c r="K75" s="736">
        <v>0</v>
      </c>
      <c r="L75" s="737"/>
      <c r="M75" s="738">
        <v>0</v>
      </c>
      <c r="N75" s="737"/>
      <c r="O75" s="736">
        <v>0</v>
      </c>
      <c r="P75" s="737"/>
      <c r="Q75" s="738">
        <v>0</v>
      </c>
    </row>
    <row r="76" spans="1:17" s="94" customFormat="1" ht="12" customHeight="1">
      <c r="A76" s="90" t="s">
        <v>3</v>
      </c>
      <c r="B76" s="90" t="s">
        <v>66</v>
      </c>
      <c r="C76" s="91">
        <v>1120112202</v>
      </c>
      <c r="D76" s="249" t="s">
        <v>746</v>
      </c>
      <c r="E76" s="92" t="s">
        <v>145</v>
      </c>
      <c r="F76" s="92" t="s">
        <v>217</v>
      </c>
      <c r="G76" s="101">
        <f>IF(F76="I",IFERROR(VLOOKUP(C76,Consolidado!B:H,7,FALSE),0),0)</f>
        <v>40403880</v>
      </c>
      <c r="H76" s="93"/>
      <c r="I76" s="276">
        <v>0</v>
      </c>
      <c r="J76" s="93"/>
      <c r="K76" s="101">
        <v>0</v>
      </c>
      <c r="L76" s="93"/>
      <c r="M76" s="276">
        <v>0</v>
      </c>
      <c r="N76" s="93"/>
      <c r="O76" s="101">
        <v>0</v>
      </c>
      <c r="P76" s="93"/>
      <c r="Q76" s="276">
        <v>0</v>
      </c>
    </row>
    <row r="77" spans="1:17" s="94" customFormat="1" ht="12" customHeight="1">
      <c r="A77" s="90" t="s">
        <v>3</v>
      </c>
      <c r="B77" s="90"/>
      <c r="C77" s="91">
        <v>11201123</v>
      </c>
      <c r="D77" s="249" t="s">
        <v>56</v>
      </c>
      <c r="E77" s="92" t="s">
        <v>6</v>
      </c>
      <c r="F77" s="92" t="s">
        <v>216</v>
      </c>
      <c r="G77" s="101">
        <f>IF(F77="I",IFERROR(VLOOKUP(C77,Consolidado!B:H,7,FALSE),0),0)</f>
        <v>0</v>
      </c>
      <c r="H77" s="93"/>
      <c r="I77" s="276">
        <v>0</v>
      </c>
      <c r="J77" s="93"/>
      <c r="K77" s="101">
        <v>0</v>
      </c>
      <c r="L77" s="93"/>
      <c r="M77" s="276">
        <v>0</v>
      </c>
      <c r="N77" s="93"/>
      <c r="O77" s="101">
        <v>0</v>
      </c>
      <c r="P77" s="93"/>
      <c r="Q77" s="276">
        <v>0</v>
      </c>
    </row>
    <row r="78" spans="1:17" s="94" customFormat="1" ht="12" customHeight="1">
      <c r="A78" s="90" t="s">
        <v>3</v>
      </c>
      <c r="B78" s="90" t="s">
        <v>66</v>
      </c>
      <c r="C78" s="91">
        <v>1120112301</v>
      </c>
      <c r="D78" s="249" t="s">
        <v>630</v>
      </c>
      <c r="E78" s="92" t="s">
        <v>6</v>
      </c>
      <c r="F78" s="92" t="s">
        <v>217</v>
      </c>
      <c r="G78" s="101">
        <f>IF(F78="I",IFERROR(VLOOKUP(C78,Consolidado!B:H,7,FALSE),0),0)</f>
        <v>7193000000</v>
      </c>
      <c r="H78" s="93"/>
      <c r="I78" s="276">
        <v>0</v>
      </c>
      <c r="J78" s="93"/>
      <c r="K78" s="101">
        <v>0</v>
      </c>
      <c r="L78" s="93"/>
      <c r="M78" s="276">
        <v>0</v>
      </c>
      <c r="N78" s="93"/>
      <c r="O78" s="101">
        <v>0</v>
      </c>
      <c r="P78" s="93"/>
      <c r="Q78" s="276">
        <v>0</v>
      </c>
    </row>
    <row r="79" spans="1:17" s="94" customFormat="1" ht="12" customHeight="1">
      <c r="A79" s="90" t="s">
        <v>3</v>
      </c>
      <c r="B79" s="90" t="s">
        <v>66</v>
      </c>
      <c r="C79" s="91">
        <v>1120112302</v>
      </c>
      <c r="D79" s="249" t="s">
        <v>631</v>
      </c>
      <c r="E79" s="92" t="s">
        <v>145</v>
      </c>
      <c r="F79" s="92" t="s">
        <v>217</v>
      </c>
      <c r="G79" s="101">
        <f>IF(F79="I",IFERROR(VLOOKUP(C79,Consolidado!B:H,7,FALSE),0),0)</f>
        <v>0</v>
      </c>
      <c r="H79" s="93"/>
      <c r="I79" s="276">
        <v>0</v>
      </c>
      <c r="J79" s="93"/>
      <c r="K79" s="101">
        <v>0</v>
      </c>
      <c r="L79" s="93"/>
      <c r="M79" s="276">
        <v>0</v>
      </c>
      <c r="N79" s="93"/>
      <c r="O79" s="101">
        <v>0</v>
      </c>
      <c r="P79" s="93"/>
      <c r="Q79" s="276">
        <v>0</v>
      </c>
    </row>
    <row r="80" spans="1:17" s="94" customFormat="1" ht="12" customHeight="1">
      <c r="A80" s="90" t="s">
        <v>3</v>
      </c>
      <c r="B80" s="90"/>
      <c r="C80" s="91">
        <v>1120113</v>
      </c>
      <c r="D80" s="249" t="s">
        <v>632</v>
      </c>
      <c r="E80" s="92" t="s">
        <v>6</v>
      </c>
      <c r="F80" s="92" t="s">
        <v>216</v>
      </c>
      <c r="G80" s="101">
        <f>IF(F80="I",IFERROR(VLOOKUP(C80,Consolidado!B:H,7,FALSE),0),0)</f>
        <v>0</v>
      </c>
      <c r="H80" s="93"/>
      <c r="I80" s="276">
        <v>0</v>
      </c>
      <c r="J80" s="93"/>
      <c r="K80" s="101">
        <v>0</v>
      </c>
      <c r="L80" s="93"/>
      <c r="M80" s="276">
        <v>0</v>
      </c>
      <c r="N80" s="93"/>
      <c r="O80" s="101">
        <v>0</v>
      </c>
      <c r="P80" s="93"/>
      <c r="Q80" s="276">
        <v>0</v>
      </c>
    </row>
    <row r="81" spans="1:17" s="94" customFormat="1" ht="12" customHeight="1">
      <c r="A81" s="90" t="s">
        <v>3</v>
      </c>
      <c r="B81" s="90"/>
      <c r="C81" s="91">
        <v>11201131</v>
      </c>
      <c r="D81" s="249" t="s">
        <v>633</v>
      </c>
      <c r="E81" s="92" t="s">
        <v>6</v>
      </c>
      <c r="F81" s="92" t="s">
        <v>216</v>
      </c>
      <c r="G81" s="101">
        <f>IF(F81="I",IFERROR(VLOOKUP(C81,Consolidado!B:H,7,FALSE),0),0)</f>
        <v>0</v>
      </c>
      <c r="H81" s="93"/>
      <c r="I81" s="276">
        <v>0</v>
      </c>
      <c r="J81" s="93"/>
      <c r="K81" s="101">
        <v>0</v>
      </c>
      <c r="L81" s="93"/>
      <c r="M81" s="276">
        <v>0</v>
      </c>
      <c r="N81" s="93"/>
      <c r="O81" s="101">
        <v>0</v>
      </c>
      <c r="P81" s="93"/>
      <c r="Q81" s="276">
        <v>0</v>
      </c>
    </row>
    <row r="82" spans="1:17" s="94" customFormat="1" ht="12" customHeight="1">
      <c r="A82" s="90" t="s">
        <v>3</v>
      </c>
      <c r="B82" s="90" t="s">
        <v>66</v>
      </c>
      <c r="C82" s="91">
        <v>1120113101</v>
      </c>
      <c r="D82" s="249" t="s">
        <v>634</v>
      </c>
      <c r="E82" s="92" t="s">
        <v>6</v>
      </c>
      <c r="F82" s="92" t="s">
        <v>217</v>
      </c>
      <c r="G82" s="101">
        <f>IF(F82="I",IFERROR(VLOOKUP(C82,Consolidado!B:H,7,FALSE),0),0)</f>
        <v>677000000</v>
      </c>
      <c r="H82" s="93"/>
      <c r="I82" s="276">
        <v>0</v>
      </c>
      <c r="J82" s="93"/>
      <c r="K82" s="101">
        <v>0</v>
      </c>
      <c r="L82" s="93"/>
      <c r="M82" s="276">
        <v>0</v>
      </c>
      <c r="N82" s="93"/>
      <c r="O82" s="101">
        <v>0</v>
      </c>
      <c r="P82" s="93"/>
      <c r="Q82" s="276">
        <v>0</v>
      </c>
    </row>
    <row r="83" spans="1:17" s="94" customFormat="1" ht="12" customHeight="1">
      <c r="A83" s="90" t="s">
        <v>3</v>
      </c>
      <c r="B83" s="90"/>
      <c r="C83" s="91">
        <v>1120113102</v>
      </c>
      <c r="D83" s="249" t="s">
        <v>749</v>
      </c>
      <c r="E83" s="92" t="s">
        <v>145</v>
      </c>
      <c r="F83" s="92" t="s">
        <v>217</v>
      </c>
      <c r="G83" s="101">
        <f>IF(F83="I",IFERROR(VLOOKUP(C83,Consolidado!B:H,7,FALSE),0),0)</f>
        <v>0</v>
      </c>
      <c r="H83" s="93"/>
      <c r="I83" s="276">
        <v>0</v>
      </c>
      <c r="J83" s="93"/>
      <c r="K83" s="101">
        <v>0</v>
      </c>
      <c r="L83" s="93"/>
      <c r="M83" s="276">
        <v>0</v>
      </c>
      <c r="N83" s="93"/>
      <c r="O83" s="101">
        <v>0</v>
      </c>
      <c r="P83" s="93"/>
      <c r="Q83" s="276">
        <v>0</v>
      </c>
    </row>
    <row r="84" spans="1:17" s="94" customFormat="1" ht="12" customHeight="1">
      <c r="A84" s="90" t="s">
        <v>3</v>
      </c>
      <c r="B84" s="90"/>
      <c r="C84" s="91">
        <v>11201132</v>
      </c>
      <c r="D84" s="249" t="s">
        <v>635</v>
      </c>
      <c r="E84" s="92" t="s">
        <v>6</v>
      </c>
      <c r="F84" s="92" t="s">
        <v>216</v>
      </c>
      <c r="G84" s="101">
        <f>IF(F84="I",IFERROR(VLOOKUP(C84,Consolidado!B:H,7,FALSE),0),0)</f>
        <v>0</v>
      </c>
      <c r="H84" s="93"/>
      <c r="I84" s="276">
        <v>0</v>
      </c>
      <c r="J84" s="93"/>
      <c r="K84" s="101">
        <v>0</v>
      </c>
      <c r="L84" s="93"/>
      <c r="M84" s="276">
        <v>0</v>
      </c>
      <c r="N84" s="93"/>
      <c r="O84" s="101">
        <v>0</v>
      </c>
      <c r="P84" s="93"/>
      <c r="Q84" s="276">
        <v>0</v>
      </c>
    </row>
    <row r="85" spans="1:17" s="94" customFormat="1" ht="12" customHeight="1">
      <c r="A85" s="90" t="s">
        <v>3</v>
      </c>
      <c r="B85" s="90" t="s">
        <v>66</v>
      </c>
      <c r="C85" s="91">
        <v>1120113201</v>
      </c>
      <c r="D85" s="249" t="s">
        <v>636</v>
      </c>
      <c r="E85" s="92" t="s">
        <v>6</v>
      </c>
      <c r="F85" s="92" t="s">
        <v>217</v>
      </c>
      <c r="G85" s="101">
        <f>IF(F85="I",IFERROR(VLOOKUP(C85,Consolidado!B:H,7,FALSE),0),0)</f>
        <v>0</v>
      </c>
      <c r="H85" s="93"/>
      <c r="I85" s="276">
        <v>0</v>
      </c>
      <c r="J85" s="93"/>
      <c r="K85" s="101">
        <v>0</v>
      </c>
      <c r="L85" s="93"/>
      <c r="M85" s="276">
        <v>0</v>
      </c>
      <c r="N85" s="93"/>
      <c r="O85" s="101">
        <v>0</v>
      </c>
      <c r="P85" s="93"/>
      <c r="Q85" s="276">
        <v>0</v>
      </c>
    </row>
    <row r="86" spans="1:17" s="94" customFormat="1" ht="12" customHeight="1">
      <c r="A86" s="90" t="s">
        <v>3</v>
      </c>
      <c r="B86" s="90"/>
      <c r="C86" s="91">
        <v>1120113202</v>
      </c>
      <c r="D86" s="249" t="s">
        <v>864</v>
      </c>
      <c r="E86" s="92" t="s">
        <v>145</v>
      </c>
      <c r="F86" s="92" t="s">
        <v>217</v>
      </c>
      <c r="G86" s="101">
        <f>IF(F86="I",IFERROR(VLOOKUP(C86,Consolidado!B:H,7,FALSE),0),0)</f>
        <v>0</v>
      </c>
      <c r="H86" s="93"/>
      <c r="I86" s="276">
        <v>0</v>
      </c>
      <c r="J86" s="93"/>
      <c r="K86" s="101">
        <v>0</v>
      </c>
      <c r="L86" s="93"/>
      <c r="M86" s="276">
        <v>0</v>
      </c>
      <c r="N86" s="93"/>
      <c r="O86" s="101">
        <v>0</v>
      </c>
      <c r="P86" s="93"/>
      <c r="Q86" s="276">
        <v>0</v>
      </c>
    </row>
    <row r="87" spans="1:17" s="94" customFormat="1" ht="12" customHeight="1">
      <c r="A87" s="90" t="s">
        <v>3</v>
      </c>
      <c r="B87" s="90"/>
      <c r="C87" s="91">
        <v>11201133</v>
      </c>
      <c r="D87" s="249" t="s">
        <v>865</v>
      </c>
      <c r="E87" s="92" t="s">
        <v>6</v>
      </c>
      <c r="F87" s="92" t="s">
        <v>216</v>
      </c>
      <c r="G87" s="101">
        <f>IF(F87="I",IFERROR(VLOOKUP(C87,Consolidado!B:H,7,FALSE),0),0)</f>
        <v>0</v>
      </c>
      <c r="H87" s="93"/>
      <c r="I87" s="276">
        <v>0</v>
      </c>
      <c r="J87" s="93"/>
      <c r="K87" s="101">
        <v>0</v>
      </c>
      <c r="L87" s="93"/>
      <c r="M87" s="276">
        <v>0</v>
      </c>
      <c r="N87" s="93"/>
      <c r="O87" s="101">
        <v>0</v>
      </c>
      <c r="P87" s="93"/>
      <c r="Q87" s="276">
        <v>0</v>
      </c>
    </row>
    <row r="88" spans="1:17" s="94" customFormat="1" ht="12" customHeight="1">
      <c r="A88" s="90" t="s">
        <v>3</v>
      </c>
      <c r="B88" s="90"/>
      <c r="C88" s="91">
        <v>1120113301</v>
      </c>
      <c r="D88" s="249" t="s">
        <v>866</v>
      </c>
      <c r="E88" s="92" t="s">
        <v>6</v>
      </c>
      <c r="F88" s="92" t="s">
        <v>217</v>
      </c>
      <c r="G88" s="101">
        <f>IF(F88="I",IFERROR(VLOOKUP(C88,Consolidado!B:H,7,FALSE),0),0)</f>
        <v>0</v>
      </c>
      <c r="H88" s="93"/>
      <c r="I88" s="276">
        <v>0</v>
      </c>
      <c r="J88" s="93"/>
      <c r="K88" s="101">
        <v>0</v>
      </c>
      <c r="L88" s="93"/>
      <c r="M88" s="276">
        <v>0</v>
      </c>
      <c r="N88" s="93"/>
      <c r="O88" s="101">
        <v>0</v>
      </c>
      <c r="P88" s="93"/>
      <c r="Q88" s="276">
        <v>0</v>
      </c>
    </row>
    <row r="89" spans="1:17" s="94" customFormat="1" ht="12" customHeight="1">
      <c r="A89" s="90" t="s">
        <v>3</v>
      </c>
      <c r="B89" s="90"/>
      <c r="C89" s="91">
        <v>1120113302</v>
      </c>
      <c r="D89" s="249" t="s">
        <v>867</v>
      </c>
      <c r="E89" s="92" t="s">
        <v>145</v>
      </c>
      <c r="F89" s="92" t="s">
        <v>217</v>
      </c>
      <c r="G89" s="101">
        <f>IF(F89="I",IFERROR(VLOOKUP(C89,Consolidado!B:H,7,FALSE),0),0)</f>
        <v>0</v>
      </c>
      <c r="H89" s="93"/>
      <c r="I89" s="276">
        <v>0</v>
      </c>
      <c r="J89" s="93"/>
      <c r="K89" s="101">
        <v>0</v>
      </c>
      <c r="L89" s="93"/>
      <c r="M89" s="276">
        <v>0</v>
      </c>
      <c r="N89" s="93"/>
      <c r="O89" s="101">
        <v>0</v>
      </c>
      <c r="P89" s="93"/>
      <c r="Q89" s="276">
        <v>0</v>
      </c>
    </row>
    <row r="90" spans="1:17" s="94" customFormat="1" ht="12" customHeight="1">
      <c r="A90" s="90" t="s">
        <v>3</v>
      </c>
      <c r="B90" s="90"/>
      <c r="C90" s="91">
        <v>1120114</v>
      </c>
      <c r="D90" s="249" t="s">
        <v>637</v>
      </c>
      <c r="E90" s="92" t="s">
        <v>6</v>
      </c>
      <c r="F90" s="92" t="s">
        <v>216</v>
      </c>
      <c r="G90" s="101">
        <f>IF(F90="I",IFERROR(VLOOKUP(C90,Consolidado!B:H,7,FALSE),0),0)</f>
        <v>0</v>
      </c>
      <c r="H90" s="93"/>
      <c r="I90" s="276">
        <v>0</v>
      </c>
      <c r="J90" s="93"/>
      <c r="K90" s="101">
        <v>0</v>
      </c>
      <c r="L90" s="93"/>
      <c r="M90" s="276">
        <v>0</v>
      </c>
      <c r="N90" s="93"/>
      <c r="O90" s="101">
        <v>0</v>
      </c>
      <c r="P90" s="93"/>
      <c r="Q90" s="276">
        <v>0</v>
      </c>
    </row>
    <row r="91" spans="1:17" s="94" customFormat="1" ht="12" customHeight="1">
      <c r="A91" s="90" t="s">
        <v>3</v>
      </c>
      <c r="B91" s="90"/>
      <c r="C91" s="91">
        <v>11201141</v>
      </c>
      <c r="D91" s="249" t="s">
        <v>421</v>
      </c>
      <c r="E91" s="92" t="s">
        <v>6</v>
      </c>
      <c r="F91" s="92" t="s">
        <v>216</v>
      </c>
      <c r="G91" s="101">
        <f>IF(F91="I",IFERROR(VLOOKUP(C91,Consolidado!B:H,7,FALSE),0),0)</f>
        <v>0</v>
      </c>
      <c r="H91" s="93"/>
      <c r="I91" s="276">
        <v>0</v>
      </c>
      <c r="J91" s="93"/>
      <c r="K91" s="101">
        <v>0</v>
      </c>
      <c r="L91" s="93"/>
      <c r="M91" s="276">
        <v>0</v>
      </c>
      <c r="N91" s="93"/>
      <c r="O91" s="101">
        <v>0</v>
      </c>
      <c r="P91" s="93"/>
      <c r="Q91" s="276">
        <v>0</v>
      </c>
    </row>
    <row r="92" spans="1:17" s="94" customFormat="1" ht="12" customHeight="1">
      <c r="A92" s="90" t="s">
        <v>3</v>
      </c>
      <c r="B92" s="90"/>
      <c r="C92" s="91">
        <v>1120114101</v>
      </c>
      <c r="D92" s="249" t="s">
        <v>868</v>
      </c>
      <c r="E92" s="92" t="s">
        <v>6</v>
      </c>
      <c r="F92" s="92" t="s">
        <v>217</v>
      </c>
      <c r="G92" s="101">
        <f>IF(F92="I",IFERROR(VLOOKUP(C92,Consolidado!B:H,7,FALSE),0),0)</f>
        <v>0</v>
      </c>
      <c r="H92" s="93"/>
      <c r="I92" s="276">
        <v>0</v>
      </c>
      <c r="J92" s="93"/>
      <c r="K92" s="101">
        <v>0</v>
      </c>
      <c r="L92" s="93"/>
      <c r="M92" s="276">
        <v>0</v>
      </c>
      <c r="N92" s="93"/>
      <c r="O92" s="101">
        <v>0</v>
      </c>
      <c r="P92" s="93"/>
      <c r="Q92" s="276">
        <v>0</v>
      </c>
    </row>
    <row r="93" spans="1:17" s="94" customFormat="1" ht="12" customHeight="1">
      <c r="A93" s="90" t="s">
        <v>3</v>
      </c>
      <c r="B93" s="90"/>
      <c r="C93" s="91">
        <v>1120114102</v>
      </c>
      <c r="D93" s="249" t="s">
        <v>751</v>
      </c>
      <c r="E93" s="92" t="s">
        <v>145</v>
      </c>
      <c r="F93" s="92" t="s">
        <v>217</v>
      </c>
      <c r="G93" s="101">
        <f>IF(F93="I",IFERROR(VLOOKUP(C93,Consolidado!B:H,7,FALSE),0),0)</f>
        <v>0</v>
      </c>
      <c r="H93" s="93"/>
      <c r="I93" s="276">
        <v>0</v>
      </c>
      <c r="J93" s="93"/>
      <c r="K93" s="101">
        <v>0</v>
      </c>
      <c r="L93" s="93"/>
      <c r="M93" s="276">
        <v>0</v>
      </c>
      <c r="N93" s="93"/>
      <c r="O93" s="101">
        <v>0</v>
      </c>
      <c r="P93" s="93"/>
      <c r="Q93" s="276">
        <v>0</v>
      </c>
    </row>
    <row r="94" spans="1:17" s="94" customFormat="1" ht="12" customHeight="1">
      <c r="A94" s="90" t="s">
        <v>3</v>
      </c>
      <c r="B94" s="90"/>
      <c r="C94" s="91">
        <v>11201142</v>
      </c>
      <c r="D94" s="249" t="s">
        <v>862</v>
      </c>
      <c r="E94" s="92" t="s">
        <v>6</v>
      </c>
      <c r="F94" s="92" t="s">
        <v>216</v>
      </c>
      <c r="G94" s="101">
        <f>IF(F94="I",IFERROR(VLOOKUP(C94,Consolidado!B:H,7,FALSE),0),0)</f>
        <v>0</v>
      </c>
      <c r="H94" s="93"/>
      <c r="I94" s="276">
        <v>0</v>
      </c>
      <c r="J94" s="93"/>
      <c r="K94" s="101">
        <v>0</v>
      </c>
      <c r="L94" s="93"/>
      <c r="M94" s="276">
        <v>0</v>
      </c>
      <c r="N94" s="93"/>
      <c r="O94" s="101">
        <v>0</v>
      </c>
      <c r="P94" s="93"/>
      <c r="Q94" s="276">
        <v>0</v>
      </c>
    </row>
    <row r="95" spans="1:17" s="94" customFormat="1" ht="12" customHeight="1">
      <c r="A95" s="90" t="s">
        <v>3</v>
      </c>
      <c r="B95" s="90"/>
      <c r="C95" s="91">
        <v>1120114201</v>
      </c>
      <c r="D95" s="249" t="s">
        <v>869</v>
      </c>
      <c r="E95" s="92" t="s">
        <v>6</v>
      </c>
      <c r="F95" s="92" t="s">
        <v>217</v>
      </c>
      <c r="G95" s="101">
        <f>IF(F95="I",IFERROR(VLOOKUP(C95,Consolidado!B:H,7,FALSE),0),0)</f>
        <v>0</v>
      </c>
      <c r="H95" s="93"/>
      <c r="I95" s="276">
        <v>0</v>
      </c>
      <c r="J95" s="93"/>
      <c r="K95" s="101">
        <v>0</v>
      </c>
      <c r="L95" s="93"/>
      <c r="M95" s="276">
        <v>0</v>
      </c>
      <c r="N95" s="93"/>
      <c r="O95" s="101">
        <v>0</v>
      </c>
      <c r="P95" s="93"/>
      <c r="Q95" s="276">
        <v>0</v>
      </c>
    </row>
    <row r="96" spans="1:17" s="94" customFormat="1" ht="12" customHeight="1">
      <c r="A96" s="90" t="s">
        <v>3</v>
      </c>
      <c r="B96" s="90"/>
      <c r="C96" s="91">
        <v>1120114202</v>
      </c>
      <c r="D96" s="249" t="s">
        <v>752</v>
      </c>
      <c r="E96" s="92" t="s">
        <v>145</v>
      </c>
      <c r="F96" s="92" t="s">
        <v>217</v>
      </c>
      <c r="G96" s="101">
        <f>IF(F96="I",IFERROR(VLOOKUP(C96,Consolidado!B:H,7,FALSE),0),0)</f>
        <v>0</v>
      </c>
      <c r="H96" s="93"/>
      <c r="I96" s="276">
        <v>0</v>
      </c>
      <c r="J96" s="93"/>
      <c r="K96" s="101">
        <v>0</v>
      </c>
      <c r="L96" s="93"/>
      <c r="M96" s="276">
        <v>0</v>
      </c>
      <c r="N96" s="93"/>
      <c r="O96" s="101">
        <v>0</v>
      </c>
      <c r="P96" s="93"/>
      <c r="Q96" s="276">
        <v>0</v>
      </c>
    </row>
    <row r="97" spans="1:17" s="94" customFormat="1" ht="12" customHeight="1">
      <c r="A97" s="90" t="s">
        <v>3</v>
      </c>
      <c r="B97" s="90"/>
      <c r="C97" s="91">
        <v>11201143</v>
      </c>
      <c r="D97" s="249" t="s">
        <v>56</v>
      </c>
      <c r="E97" s="92" t="s">
        <v>6</v>
      </c>
      <c r="F97" s="92" t="s">
        <v>216</v>
      </c>
      <c r="G97" s="101">
        <f>IF(F97="I",IFERROR(VLOOKUP(C97,Consolidado!B:H,7,FALSE),0),0)</f>
        <v>0</v>
      </c>
      <c r="H97" s="93"/>
      <c r="I97" s="276">
        <v>0</v>
      </c>
      <c r="J97" s="93"/>
      <c r="K97" s="101">
        <v>0</v>
      </c>
      <c r="L97" s="93"/>
      <c r="M97" s="276">
        <v>0</v>
      </c>
      <c r="N97" s="93"/>
      <c r="O97" s="101">
        <v>0</v>
      </c>
      <c r="P97" s="93"/>
      <c r="Q97" s="276">
        <v>0</v>
      </c>
    </row>
    <row r="98" spans="1:17" s="94" customFormat="1" ht="12" customHeight="1">
      <c r="A98" s="90" t="s">
        <v>3</v>
      </c>
      <c r="B98" s="90" t="s">
        <v>66</v>
      </c>
      <c r="C98" s="91">
        <v>1120114301</v>
      </c>
      <c r="D98" s="249" t="s">
        <v>638</v>
      </c>
      <c r="E98" s="92" t="s">
        <v>6</v>
      </c>
      <c r="F98" s="92" t="s">
        <v>217</v>
      </c>
      <c r="G98" s="101">
        <f>IF(F98="I",IFERROR(VLOOKUP(C98,Consolidado!B:H,7,FALSE),0),0)</f>
        <v>125000000</v>
      </c>
      <c r="H98" s="93"/>
      <c r="I98" s="276">
        <v>0</v>
      </c>
      <c r="J98" s="93"/>
      <c r="K98" s="101">
        <v>0</v>
      </c>
      <c r="L98" s="93"/>
      <c r="M98" s="276">
        <v>0</v>
      </c>
      <c r="N98" s="93"/>
      <c r="O98" s="101">
        <v>0</v>
      </c>
      <c r="P98" s="93"/>
      <c r="Q98" s="276">
        <v>0</v>
      </c>
    </row>
    <row r="99" spans="1:17" s="94" customFormat="1" ht="12" customHeight="1">
      <c r="A99" s="90" t="s">
        <v>3</v>
      </c>
      <c r="B99" s="90" t="s">
        <v>66</v>
      </c>
      <c r="C99" s="91">
        <v>1120114302</v>
      </c>
      <c r="D99" s="249" t="s">
        <v>754</v>
      </c>
      <c r="E99" s="92" t="s">
        <v>145</v>
      </c>
      <c r="F99" s="92" t="s">
        <v>217</v>
      </c>
      <c r="G99" s="101">
        <f>IF(F99="I",IFERROR(VLOOKUP(C99,Consolidado!B:H,7,FALSE),0),0)</f>
        <v>505048500</v>
      </c>
      <c r="H99" s="93"/>
      <c r="I99" s="276">
        <v>0</v>
      </c>
      <c r="J99" s="93"/>
      <c r="K99" s="101">
        <v>0</v>
      </c>
      <c r="L99" s="93"/>
      <c r="M99" s="276">
        <v>0</v>
      </c>
      <c r="N99" s="93"/>
      <c r="O99" s="101">
        <v>0</v>
      </c>
      <c r="P99" s="93"/>
      <c r="Q99" s="276">
        <v>0</v>
      </c>
    </row>
    <row r="100" spans="1:17" s="94" customFormat="1" ht="12" customHeight="1">
      <c r="A100" s="90" t="s">
        <v>3</v>
      </c>
      <c r="B100" s="90"/>
      <c r="C100" s="91">
        <v>11201144</v>
      </c>
      <c r="D100" s="249" t="s">
        <v>633</v>
      </c>
      <c r="E100" s="92" t="s">
        <v>6</v>
      </c>
      <c r="F100" s="92" t="s">
        <v>216</v>
      </c>
      <c r="G100" s="101">
        <f>IF(F100="I",IFERROR(VLOOKUP(C100,Consolidado!B:H,7,FALSE),0),0)</f>
        <v>0</v>
      </c>
      <c r="H100" s="93"/>
      <c r="I100" s="276">
        <v>0</v>
      </c>
      <c r="J100" s="93"/>
      <c r="K100" s="101">
        <v>0</v>
      </c>
      <c r="L100" s="93"/>
      <c r="M100" s="276">
        <v>0</v>
      </c>
      <c r="N100" s="93"/>
      <c r="O100" s="101">
        <v>0</v>
      </c>
      <c r="P100" s="93"/>
      <c r="Q100" s="276">
        <v>0</v>
      </c>
    </row>
    <row r="101" spans="1:17" s="94" customFormat="1" ht="12" customHeight="1">
      <c r="A101" s="90" t="s">
        <v>3</v>
      </c>
      <c r="B101" s="90"/>
      <c r="C101" s="91">
        <v>1120114401</v>
      </c>
      <c r="D101" s="249" t="s">
        <v>634</v>
      </c>
      <c r="E101" s="92" t="s">
        <v>6</v>
      </c>
      <c r="F101" s="92" t="s">
        <v>217</v>
      </c>
      <c r="G101" s="101">
        <f>IF(F101="I",IFERROR(VLOOKUP(C101,Consolidado!B:H,7,FALSE),0),0)</f>
        <v>0</v>
      </c>
      <c r="H101" s="93"/>
      <c r="I101" s="276">
        <v>0</v>
      </c>
      <c r="J101" s="93"/>
      <c r="K101" s="101">
        <v>0</v>
      </c>
      <c r="L101" s="93"/>
      <c r="M101" s="276">
        <v>0</v>
      </c>
      <c r="N101" s="93"/>
      <c r="O101" s="101">
        <v>0</v>
      </c>
      <c r="P101" s="93"/>
      <c r="Q101" s="276">
        <v>0</v>
      </c>
    </row>
    <row r="102" spans="1:17" s="94" customFormat="1" ht="12" customHeight="1">
      <c r="A102" s="90" t="s">
        <v>3</v>
      </c>
      <c r="B102" s="90"/>
      <c r="C102" s="91">
        <v>1120114402</v>
      </c>
      <c r="D102" s="249" t="s">
        <v>749</v>
      </c>
      <c r="E102" s="92" t="s">
        <v>145</v>
      </c>
      <c r="F102" s="92" t="s">
        <v>217</v>
      </c>
      <c r="G102" s="101">
        <f>IF(F102="I",IFERROR(VLOOKUP(C102,Consolidado!B:H,7,FALSE),0),0)</f>
        <v>0</v>
      </c>
      <c r="H102" s="93"/>
      <c r="I102" s="276">
        <v>0</v>
      </c>
      <c r="J102" s="93"/>
      <c r="K102" s="101">
        <v>0</v>
      </c>
      <c r="L102" s="93"/>
      <c r="M102" s="276">
        <v>0</v>
      </c>
      <c r="N102" s="93"/>
      <c r="O102" s="101">
        <v>0</v>
      </c>
      <c r="P102" s="93"/>
      <c r="Q102" s="276">
        <v>0</v>
      </c>
    </row>
    <row r="103" spans="1:17" s="94" customFormat="1" ht="12" customHeight="1">
      <c r="A103" s="90" t="s">
        <v>3</v>
      </c>
      <c r="B103" s="90"/>
      <c r="C103" s="91">
        <v>11201145</v>
      </c>
      <c r="D103" s="249" t="s">
        <v>635</v>
      </c>
      <c r="E103" s="92" t="s">
        <v>6</v>
      </c>
      <c r="F103" s="92" t="s">
        <v>216</v>
      </c>
      <c r="G103" s="101">
        <f>IF(F103="I",IFERROR(VLOOKUP(C103,Consolidado!B:H,7,FALSE),0),0)</f>
        <v>0</v>
      </c>
      <c r="H103" s="93"/>
      <c r="I103" s="276">
        <v>0</v>
      </c>
      <c r="J103" s="93"/>
      <c r="K103" s="101">
        <v>0</v>
      </c>
      <c r="L103" s="93"/>
      <c r="M103" s="276">
        <v>0</v>
      </c>
      <c r="N103" s="93"/>
      <c r="O103" s="101">
        <v>0</v>
      </c>
      <c r="P103" s="93"/>
      <c r="Q103" s="276">
        <v>0</v>
      </c>
    </row>
    <row r="104" spans="1:17" s="94" customFormat="1" ht="12" customHeight="1">
      <c r="A104" s="90" t="s">
        <v>3</v>
      </c>
      <c r="B104" s="90"/>
      <c r="C104" s="91">
        <v>1120114501</v>
      </c>
      <c r="D104" s="249" t="s">
        <v>636</v>
      </c>
      <c r="E104" s="92" t="s">
        <v>6</v>
      </c>
      <c r="F104" s="92" t="s">
        <v>217</v>
      </c>
      <c r="G104" s="101">
        <f>IF(F104="I",IFERROR(VLOOKUP(C104,Consolidado!B:H,7,FALSE),0),0)</f>
        <v>0</v>
      </c>
      <c r="H104" s="93"/>
      <c r="I104" s="276">
        <v>0</v>
      </c>
      <c r="J104" s="93"/>
      <c r="K104" s="101">
        <v>0</v>
      </c>
      <c r="L104" s="93"/>
      <c r="M104" s="276">
        <v>0</v>
      </c>
      <c r="N104" s="93"/>
      <c r="O104" s="101">
        <v>0</v>
      </c>
      <c r="P104" s="93"/>
      <c r="Q104" s="276">
        <v>0</v>
      </c>
    </row>
    <row r="105" spans="1:17" s="94" customFormat="1" ht="12" customHeight="1">
      <c r="A105" s="90" t="s">
        <v>3</v>
      </c>
      <c r="B105" s="90"/>
      <c r="C105" s="91">
        <v>1120114502</v>
      </c>
      <c r="D105" s="249" t="s">
        <v>864</v>
      </c>
      <c r="E105" s="92" t="s">
        <v>145</v>
      </c>
      <c r="F105" s="92" t="s">
        <v>217</v>
      </c>
      <c r="G105" s="101">
        <f>IF(F105="I",IFERROR(VLOOKUP(C105,Consolidado!B:H,7,FALSE),0),0)</f>
        <v>0</v>
      </c>
      <c r="H105" s="93"/>
      <c r="I105" s="276">
        <v>0</v>
      </c>
      <c r="J105" s="93"/>
      <c r="K105" s="101">
        <v>0</v>
      </c>
      <c r="L105" s="93"/>
      <c r="M105" s="276">
        <v>0</v>
      </c>
      <c r="N105" s="93"/>
      <c r="O105" s="101">
        <v>0</v>
      </c>
      <c r="P105" s="93"/>
      <c r="Q105" s="276">
        <v>0</v>
      </c>
    </row>
    <row r="106" spans="1:17" s="94" customFormat="1" ht="12" customHeight="1">
      <c r="A106" s="90" t="s">
        <v>3</v>
      </c>
      <c r="B106" s="90"/>
      <c r="C106" s="91">
        <v>11201146</v>
      </c>
      <c r="D106" s="249" t="s">
        <v>865</v>
      </c>
      <c r="E106" s="92" t="s">
        <v>6</v>
      </c>
      <c r="F106" s="92" t="s">
        <v>216</v>
      </c>
      <c r="G106" s="101">
        <f>IF(F106="I",IFERROR(VLOOKUP(C106,Consolidado!B:H,7,FALSE),0),0)</f>
        <v>0</v>
      </c>
      <c r="H106" s="93"/>
      <c r="I106" s="276">
        <v>0</v>
      </c>
      <c r="J106" s="93"/>
      <c r="K106" s="101">
        <v>0</v>
      </c>
      <c r="L106" s="93"/>
      <c r="M106" s="276">
        <v>0</v>
      </c>
      <c r="N106" s="93"/>
      <c r="O106" s="101">
        <v>0</v>
      </c>
      <c r="P106" s="93"/>
      <c r="Q106" s="276">
        <v>0</v>
      </c>
    </row>
    <row r="107" spans="1:17" s="94" customFormat="1" ht="12" customHeight="1">
      <c r="A107" s="90" t="s">
        <v>3</v>
      </c>
      <c r="B107" s="90"/>
      <c r="C107" s="91">
        <v>1120114601</v>
      </c>
      <c r="D107" s="249" t="s">
        <v>866</v>
      </c>
      <c r="E107" s="92" t="s">
        <v>6</v>
      </c>
      <c r="F107" s="92" t="s">
        <v>217</v>
      </c>
      <c r="G107" s="101">
        <f>IF(F107="I",IFERROR(VLOOKUP(C107,Consolidado!B:H,7,FALSE),0),0)</f>
        <v>0</v>
      </c>
      <c r="H107" s="93"/>
      <c r="I107" s="276">
        <v>0</v>
      </c>
      <c r="J107" s="93"/>
      <c r="K107" s="101">
        <v>0</v>
      </c>
      <c r="L107" s="93"/>
      <c r="M107" s="276">
        <v>0</v>
      </c>
      <c r="N107" s="93"/>
      <c r="O107" s="101">
        <v>0</v>
      </c>
      <c r="P107" s="93"/>
      <c r="Q107" s="276">
        <v>0</v>
      </c>
    </row>
    <row r="108" spans="1:17" s="94" customFormat="1" ht="12" customHeight="1">
      <c r="A108" s="90" t="s">
        <v>3</v>
      </c>
      <c r="B108" s="90"/>
      <c r="C108" s="91">
        <v>1120114602</v>
      </c>
      <c r="D108" s="249" t="s">
        <v>867</v>
      </c>
      <c r="E108" s="92" t="s">
        <v>145</v>
      </c>
      <c r="F108" s="92" t="s">
        <v>217</v>
      </c>
      <c r="G108" s="101">
        <f>IF(F108="I",IFERROR(VLOOKUP(C108,Consolidado!B:H,7,FALSE),0),0)</f>
        <v>0</v>
      </c>
      <c r="H108" s="93"/>
      <c r="I108" s="276">
        <v>0</v>
      </c>
      <c r="J108" s="93"/>
      <c r="K108" s="101">
        <v>0</v>
      </c>
      <c r="L108" s="93"/>
      <c r="M108" s="276">
        <v>0</v>
      </c>
      <c r="N108" s="93"/>
      <c r="O108" s="101">
        <v>0</v>
      </c>
      <c r="P108" s="93"/>
      <c r="Q108" s="276">
        <v>0</v>
      </c>
    </row>
    <row r="109" spans="1:17" s="94" customFormat="1" ht="12" customHeight="1">
      <c r="A109" s="90" t="s">
        <v>3</v>
      </c>
      <c r="B109" s="90"/>
      <c r="C109" s="91">
        <v>1120115</v>
      </c>
      <c r="D109" s="249" t="s">
        <v>870</v>
      </c>
      <c r="E109" s="92" t="s">
        <v>6</v>
      </c>
      <c r="F109" s="92" t="s">
        <v>216</v>
      </c>
      <c r="G109" s="101">
        <f>IF(F109="I",IFERROR(VLOOKUP(C109,Consolidado!B:H,7,FALSE),0),0)</f>
        <v>0</v>
      </c>
      <c r="H109" s="93"/>
      <c r="I109" s="276">
        <v>0</v>
      </c>
      <c r="J109" s="93"/>
      <c r="K109" s="101">
        <v>0</v>
      </c>
      <c r="L109" s="93"/>
      <c r="M109" s="276">
        <v>0</v>
      </c>
      <c r="N109" s="93"/>
      <c r="O109" s="101">
        <v>0</v>
      </c>
      <c r="P109" s="93"/>
      <c r="Q109" s="276">
        <v>0</v>
      </c>
    </row>
    <row r="110" spans="1:17" s="94" customFormat="1" ht="12" customHeight="1">
      <c r="A110" s="90" t="s">
        <v>3</v>
      </c>
      <c r="B110" s="90"/>
      <c r="C110" s="91">
        <v>11201151</v>
      </c>
      <c r="D110" s="249" t="s">
        <v>871</v>
      </c>
      <c r="E110" s="92" t="s">
        <v>6</v>
      </c>
      <c r="F110" s="92" t="s">
        <v>216</v>
      </c>
      <c r="G110" s="101">
        <f>IF(F110="I",IFERROR(VLOOKUP(C110,Consolidado!B:H,7,FALSE),0),0)</f>
        <v>0</v>
      </c>
      <c r="H110" s="93"/>
      <c r="I110" s="276">
        <v>0</v>
      </c>
      <c r="J110" s="93"/>
      <c r="K110" s="101">
        <v>0</v>
      </c>
      <c r="L110" s="93"/>
      <c r="M110" s="276">
        <v>0</v>
      </c>
      <c r="N110" s="93"/>
      <c r="O110" s="101">
        <v>0</v>
      </c>
      <c r="P110" s="93"/>
      <c r="Q110" s="276">
        <v>0</v>
      </c>
    </row>
    <row r="111" spans="1:17" s="94" customFormat="1" ht="12" customHeight="1">
      <c r="A111" s="90" t="s">
        <v>3</v>
      </c>
      <c r="B111" s="90"/>
      <c r="C111" s="91">
        <v>1120115101</v>
      </c>
      <c r="D111" s="249" t="s">
        <v>872</v>
      </c>
      <c r="E111" s="92" t="s">
        <v>6</v>
      </c>
      <c r="F111" s="92" t="s">
        <v>217</v>
      </c>
      <c r="G111" s="101">
        <f>IF(F111="I",IFERROR(VLOOKUP(C111,Consolidado!B:H,7,FALSE),0),0)</f>
        <v>0</v>
      </c>
      <c r="H111" s="93"/>
      <c r="I111" s="276">
        <v>0</v>
      </c>
      <c r="J111" s="93"/>
      <c r="K111" s="101">
        <v>0</v>
      </c>
      <c r="L111" s="93"/>
      <c r="M111" s="276">
        <v>0</v>
      </c>
      <c r="N111" s="93"/>
      <c r="O111" s="101">
        <v>0</v>
      </c>
      <c r="P111" s="93"/>
      <c r="Q111" s="276">
        <v>0</v>
      </c>
    </row>
    <row r="112" spans="1:17" s="94" customFormat="1" ht="12" customHeight="1">
      <c r="A112" s="90" t="s">
        <v>3</v>
      </c>
      <c r="B112" s="90"/>
      <c r="C112" s="91">
        <v>1120115102</v>
      </c>
      <c r="D112" s="249" t="s">
        <v>873</v>
      </c>
      <c r="E112" s="92" t="s">
        <v>145</v>
      </c>
      <c r="F112" s="92" t="s">
        <v>217</v>
      </c>
      <c r="G112" s="101">
        <f>IF(F112="I",IFERROR(VLOOKUP(C112,Consolidado!B:H,7,FALSE),0),0)</f>
        <v>0</v>
      </c>
      <c r="H112" s="93"/>
      <c r="I112" s="276">
        <v>0</v>
      </c>
      <c r="J112" s="93"/>
      <c r="K112" s="101">
        <v>0</v>
      </c>
      <c r="L112" s="93"/>
      <c r="M112" s="276">
        <v>0</v>
      </c>
      <c r="N112" s="93"/>
      <c r="O112" s="101">
        <v>0</v>
      </c>
      <c r="P112" s="93"/>
      <c r="Q112" s="276">
        <v>0</v>
      </c>
    </row>
    <row r="113" spans="1:17" s="94" customFormat="1" ht="12" customHeight="1">
      <c r="A113" s="90" t="s">
        <v>3</v>
      </c>
      <c r="B113" s="90"/>
      <c r="C113" s="91">
        <v>11201152</v>
      </c>
      <c r="D113" s="249" t="s">
        <v>874</v>
      </c>
      <c r="E113" s="92" t="s">
        <v>6</v>
      </c>
      <c r="F113" s="92" t="s">
        <v>216</v>
      </c>
      <c r="G113" s="101">
        <f>IF(F113="I",IFERROR(VLOOKUP(C113,Consolidado!B:H,7,FALSE),0),0)</f>
        <v>0</v>
      </c>
      <c r="H113" s="93"/>
      <c r="I113" s="276">
        <v>0</v>
      </c>
      <c r="J113" s="93"/>
      <c r="K113" s="101">
        <v>0</v>
      </c>
      <c r="L113" s="93"/>
      <c r="M113" s="276">
        <v>0</v>
      </c>
      <c r="N113" s="93"/>
      <c r="O113" s="101">
        <v>0</v>
      </c>
      <c r="P113" s="93"/>
      <c r="Q113" s="276">
        <v>0</v>
      </c>
    </row>
    <row r="114" spans="1:17" s="94" customFormat="1" ht="12" customHeight="1">
      <c r="A114" s="90" t="s">
        <v>3</v>
      </c>
      <c r="B114" s="90"/>
      <c r="C114" s="91">
        <v>1120115201</v>
      </c>
      <c r="D114" s="249" t="s">
        <v>875</v>
      </c>
      <c r="E114" s="92" t="s">
        <v>6</v>
      </c>
      <c r="F114" s="92" t="s">
        <v>217</v>
      </c>
      <c r="G114" s="101">
        <f>IF(F114="I",IFERROR(VLOOKUP(C114,Consolidado!B:H,7,FALSE),0),0)</f>
        <v>0</v>
      </c>
      <c r="H114" s="93"/>
      <c r="I114" s="276">
        <v>0</v>
      </c>
      <c r="J114" s="93"/>
      <c r="K114" s="101">
        <v>0</v>
      </c>
      <c r="L114" s="93"/>
      <c r="M114" s="276">
        <v>0</v>
      </c>
      <c r="N114" s="93"/>
      <c r="O114" s="101">
        <v>0</v>
      </c>
      <c r="P114" s="93"/>
      <c r="Q114" s="276">
        <v>0</v>
      </c>
    </row>
    <row r="115" spans="1:17" s="94" customFormat="1" ht="12" customHeight="1">
      <c r="A115" s="90" t="s">
        <v>3</v>
      </c>
      <c r="B115" s="90"/>
      <c r="C115" s="91">
        <v>1120115202</v>
      </c>
      <c r="D115" s="249" t="s">
        <v>876</v>
      </c>
      <c r="E115" s="92" t="s">
        <v>145</v>
      </c>
      <c r="F115" s="92" t="s">
        <v>217</v>
      </c>
      <c r="G115" s="101">
        <f>IF(F115="I",IFERROR(VLOOKUP(C115,Consolidado!B:H,7,FALSE),0),0)</f>
        <v>0</v>
      </c>
      <c r="H115" s="93"/>
      <c r="I115" s="276">
        <v>0</v>
      </c>
      <c r="J115" s="93"/>
      <c r="K115" s="101">
        <v>0</v>
      </c>
      <c r="L115" s="93"/>
      <c r="M115" s="276">
        <v>0</v>
      </c>
      <c r="N115" s="93"/>
      <c r="O115" s="101">
        <v>0</v>
      </c>
      <c r="P115" s="93"/>
      <c r="Q115" s="276">
        <v>0</v>
      </c>
    </row>
    <row r="116" spans="1:17" s="94" customFormat="1" ht="12" customHeight="1">
      <c r="A116" s="90" t="s">
        <v>3</v>
      </c>
      <c r="B116" s="90"/>
      <c r="C116" s="91">
        <v>1120116</v>
      </c>
      <c r="D116" s="249" t="s">
        <v>639</v>
      </c>
      <c r="E116" s="92" t="s">
        <v>6</v>
      </c>
      <c r="F116" s="92" t="s">
        <v>216</v>
      </c>
      <c r="G116" s="101">
        <f>IF(F116="I",IFERROR(VLOOKUP(C116,Consolidado!B:H,7,FALSE),0),0)</f>
        <v>0</v>
      </c>
      <c r="H116" s="93"/>
      <c r="I116" s="276">
        <v>0</v>
      </c>
      <c r="J116" s="93"/>
      <c r="K116" s="101">
        <v>0</v>
      </c>
      <c r="L116" s="93"/>
      <c r="M116" s="276">
        <v>0</v>
      </c>
      <c r="N116" s="93"/>
      <c r="O116" s="101">
        <v>0</v>
      </c>
      <c r="P116" s="93"/>
      <c r="Q116" s="276">
        <v>0</v>
      </c>
    </row>
    <row r="117" spans="1:17" s="94" customFormat="1" ht="12" customHeight="1">
      <c r="A117" s="90" t="s">
        <v>3</v>
      </c>
      <c r="B117" s="90"/>
      <c r="C117" s="91">
        <v>11201161</v>
      </c>
      <c r="D117" s="249" t="s">
        <v>640</v>
      </c>
      <c r="E117" s="92" t="s">
        <v>6</v>
      </c>
      <c r="F117" s="92" t="s">
        <v>216</v>
      </c>
      <c r="G117" s="101">
        <f>IF(F117="I",IFERROR(VLOOKUP(C117,Consolidado!B:H,7,FALSE),0),0)</f>
        <v>0</v>
      </c>
      <c r="H117" s="93"/>
      <c r="I117" s="276">
        <v>0</v>
      </c>
      <c r="J117" s="93"/>
      <c r="K117" s="101">
        <v>0</v>
      </c>
      <c r="L117" s="93"/>
      <c r="M117" s="276">
        <v>0</v>
      </c>
      <c r="N117" s="93"/>
      <c r="O117" s="101">
        <v>0</v>
      </c>
      <c r="P117" s="93"/>
      <c r="Q117" s="276">
        <v>0</v>
      </c>
    </row>
    <row r="118" spans="1:17" s="94" customFormat="1" ht="12" customHeight="1">
      <c r="A118" s="90" t="s">
        <v>3</v>
      </c>
      <c r="B118" s="90" t="s">
        <v>460</v>
      </c>
      <c r="C118" s="91">
        <v>1120116101</v>
      </c>
      <c r="D118" s="249" t="s">
        <v>641</v>
      </c>
      <c r="E118" s="92" t="s">
        <v>6</v>
      </c>
      <c r="F118" s="92" t="s">
        <v>217</v>
      </c>
      <c r="G118" s="101">
        <f>IF(F118="I",IFERROR(VLOOKUP(C118,Consolidado!B:H,7,FALSE),0),0)</f>
        <v>4137877138</v>
      </c>
      <c r="H118" s="93"/>
      <c r="I118" s="276">
        <v>0</v>
      </c>
      <c r="J118" s="93"/>
      <c r="K118" s="101">
        <v>0</v>
      </c>
      <c r="L118" s="93"/>
      <c r="M118" s="276">
        <v>0</v>
      </c>
      <c r="N118" s="93"/>
      <c r="O118" s="101">
        <v>0</v>
      </c>
      <c r="P118" s="93"/>
      <c r="Q118" s="276">
        <v>0</v>
      </c>
    </row>
    <row r="119" spans="1:17" s="94" customFormat="1" ht="12" customHeight="1">
      <c r="A119" s="90" t="s">
        <v>3</v>
      </c>
      <c r="B119" s="90"/>
      <c r="C119" s="91">
        <v>1120116102</v>
      </c>
      <c r="D119" s="249" t="s">
        <v>877</v>
      </c>
      <c r="E119" s="92" t="s">
        <v>145</v>
      </c>
      <c r="F119" s="92" t="s">
        <v>217</v>
      </c>
      <c r="G119" s="101">
        <f>IF(F119="I",IFERROR(VLOOKUP(C119,Consolidado!B:H,7,FALSE),0),0)</f>
        <v>0</v>
      </c>
      <c r="H119" s="93"/>
      <c r="I119" s="276">
        <v>0</v>
      </c>
      <c r="J119" s="93"/>
      <c r="K119" s="101">
        <v>0</v>
      </c>
      <c r="L119" s="93"/>
      <c r="M119" s="276">
        <v>0</v>
      </c>
      <c r="N119" s="93"/>
      <c r="O119" s="101">
        <v>0</v>
      </c>
      <c r="P119" s="93"/>
      <c r="Q119" s="276">
        <v>0</v>
      </c>
    </row>
    <row r="120" spans="1:17" s="739" customFormat="1" ht="12" customHeight="1">
      <c r="A120" s="732" t="s">
        <v>3</v>
      </c>
      <c r="B120" s="732" t="s">
        <v>460</v>
      </c>
      <c r="C120" s="733">
        <v>1120116103</v>
      </c>
      <c r="D120" s="734" t="s">
        <v>878</v>
      </c>
      <c r="E120" s="735" t="s">
        <v>6</v>
      </c>
      <c r="F120" s="735" t="s">
        <v>217</v>
      </c>
      <c r="G120" s="736">
        <f>IF(F120="I",IFERROR(VLOOKUP(C120,Consolidado!B:H,7,FALSE),0),0)</f>
        <v>852218740</v>
      </c>
      <c r="H120" s="737"/>
      <c r="I120" s="738">
        <v>0</v>
      </c>
      <c r="J120" s="737"/>
      <c r="K120" s="736">
        <v>0</v>
      </c>
      <c r="L120" s="737"/>
      <c r="M120" s="738">
        <v>0</v>
      </c>
      <c r="N120" s="737"/>
      <c r="O120" s="736">
        <v>0</v>
      </c>
      <c r="P120" s="737"/>
      <c r="Q120" s="738">
        <v>0</v>
      </c>
    </row>
    <row r="121" spans="1:17" s="94" customFormat="1" ht="12" customHeight="1">
      <c r="A121" s="90" t="s">
        <v>3</v>
      </c>
      <c r="B121" s="90" t="s">
        <v>460</v>
      </c>
      <c r="C121" s="91">
        <v>1120116104</v>
      </c>
      <c r="D121" s="249" t="s">
        <v>831</v>
      </c>
      <c r="E121" s="92" t="s">
        <v>145</v>
      </c>
      <c r="F121" s="92" t="s">
        <v>217</v>
      </c>
      <c r="G121" s="101">
        <f>IF(F121="I",IFERROR(VLOOKUP(C121,Consolidado!B:H,7,FALSE),0),0)</f>
        <v>24945827</v>
      </c>
      <c r="H121" s="93"/>
      <c r="I121" s="276">
        <v>0</v>
      </c>
      <c r="J121" s="93"/>
      <c r="K121" s="101">
        <v>0</v>
      </c>
      <c r="L121" s="93"/>
      <c r="M121" s="276">
        <v>0</v>
      </c>
      <c r="N121" s="93"/>
      <c r="O121" s="101">
        <v>0</v>
      </c>
      <c r="P121" s="93"/>
      <c r="Q121" s="276">
        <v>0</v>
      </c>
    </row>
    <row r="122" spans="1:17" s="94" customFormat="1" ht="12" customHeight="1">
      <c r="A122" s="90" t="s">
        <v>3</v>
      </c>
      <c r="B122" s="90" t="s">
        <v>460</v>
      </c>
      <c r="C122" s="91">
        <v>1120116105</v>
      </c>
      <c r="D122" s="249" t="s">
        <v>642</v>
      </c>
      <c r="E122" s="92" t="s">
        <v>6</v>
      </c>
      <c r="F122" s="92" t="s">
        <v>217</v>
      </c>
      <c r="G122" s="101">
        <f>IF(F122="I",IFERROR(VLOOKUP(C122,Consolidado!B:H,7,FALSE),0),0)</f>
        <v>2212322675</v>
      </c>
      <c r="H122" s="93"/>
      <c r="I122" s="276">
        <v>0</v>
      </c>
      <c r="J122" s="93"/>
      <c r="K122" s="101">
        <v>0</v>
      </c>
      <c r="L122" s="93"/>
      <c r="M122" s="276">
        <v>0</v>
      </c>
      <c r="N122" s="93"/>
      <c r="O122" s="101">
        <v>0</v>
      </c>
      <c r="P122" s="93"/>
      <c r="Q122" s="276">
        <v>0</v>
      </c>
    </row>
    <row r="123" spans="1:17" s="94" customFormat="1" ht="12" customHeight="1">
      <c r="A123" s="90" t="s">
        <v>3</v>
      </c>
      <c r="B123" s="90" t="s">
        <v>460</v>
      </c>
      <c r="C123" s="91">
        <v>1120116106</v>
      </c>
      <c r="D123" s="249" t="s">
        <v>643</v>
      </c>
      <c r="E123" s="92" t="s">
        <v>145</v>
      </c>
      <c r="F123" s="92" t="s">
        <v>217</v>
      </c>
      <c r="G123" s="101">
        <f>IF(F123="I",IFERROR(VLOOKUP(C123,Consolidado!B:H,7,FALSE),0),0)</f>
        <v>336470718</v>
      </c>
      <c r="H123" s="93"/>
      <c r="I123" s="276">
        <v>0</v>
      </c>
      <c r="J123" s="93"/>
      <c r="K123" s="101">
        <v>0</v>
      </c>
      <c r="L123" s="93"/>
      <c r="M123" s="276">
        <v>0</v>
      </c>
      <c r="N123" s="93"/>
      <c r="O123" s="101">
        <v>0</v>
      </c>
      <c r="P123" s="93"/>
      <c r="Q123" s="276">
        <v>0</v>
      </c>
    </row>
    <row r="124" spans="1:17" s="94" customFormat="1" ht="12" customHeight="1">
      <c r="A124" s="90" t="s">
        <v>3</v>
      </c>
      <c r="B124" s="90" t="s">
        <v>460</v>
      </c>
      <c r="C124" s="91">
        <v>1120116107</v>
      </c>
      <c r="D124" s="249" t="s">
        <v>644</v>
      </c>
      <c r="E124" s="92" t="s">
        <v>6</v>
      </c>
      <c r="F124" s="92" t="s">
        <v>217</v>
      </c>
      <c r="G124" s="101">
        <f>IF(F124="I",IFERROR(VLOOKUP(C124,Consolidado!B:H,7,FALSE),0),0)</f>
        <v>185248603</v>
      </c>
      <c r="H124" s="93"/>
      <c r="I124" s="276">
        <v>0</v>
      </c>
      <c r="J124" s="93"/>
      <c r="K124" s="101">
        <v>0</v>
      </c>
      <c r="L124" s="93"/>
      <c r="M124" s="276">
        <v>0</v>
      </c>
      <c r="N124" s="93"/>
      <c r="O124" s="101">
        <v>0</v>
      </c>
      <c r="P124" s="93"/>
      <c r="Q124" s="276">
        <v>0</v>
      </c>
    </row>
    <row r="125" spans="1:17" s="94" customFormat="1" ht="12" customHeight="1">
      <c r="A125" s="90" t="s">
        <v>3</v>
      </c>
      <c r="B125" s="90"/>
      <c r="C125" s="91">
        <v>1120116108</v>
      </c>
      <c r="D125" s="249" t="s">
        <v>879</v>
      </c>
      <c r="E125" s="92" t="s">
        <v>145</v>
      </c>
      <c r="F125" s="92" t="s">
        <v>217</v>
      </c>
      <c r="G125" s="101">
        <f>IF(F125="I",IFERROR(VLOOKUP(C125,Consolidado!B:H,7,FALSE),0),0)</f>
        <v>0</v>
      </c>
      <c r="H125" s="93"/>
      <c r="I125" s="276">
        <v>0</v>
      </c>
      <c r="J125" s="93"/>
      <c r="K125" s="101">
        <v>0</v>
      </c>
      <c r="L125" s="93"/>
      <c r="M125" s="276">
        <v>0</v>
      </c>
      <c r="N125" s="93"/>
      <c r="O125" s="101">
        <v>0</v>
      </c>
      <c r="P125" s="93"/>
      <c r="Q125" s="276">
        <v>0</v>
      </c>
    </row>
    <row r="126" spans="1:17" s="94" customFormat="1" ht="12" customHeight="1">
      <c r="A126" s="90" t="s">
        <v>3</v>
      </c>
      <c r="B126" s="90" t="s">
        <v>460</v>
      </c>
      <c r="C126" s="91">
        <v>1120116109</v>
      </c>
      <c r="D126" s="249" t="s">
        <v>645</v>
      </c>
      <c r="E126" s="92" t="s">
        <v>6</v>
      </c>
      <c r="F126" s="92" t="s">
        <v>217</v>
      </c>
      <c r="G126" s="101">
        <f>IF(F126="I",IFERROR(VLOOKUP(C126,Consolidado!B:H,7,FALSE),0),0)</f>
        <v>0</v>
      </c>
      <c r="H126" s="93"/>
      <c r="I126" s="276">
        <v>0</v>
      </c>
      <c r="J126" s="93"/>
      <c r="K126" s="101">
        <v>0</v>
      </c>
      <c r="L126" s="93"/>
      <c r="M126" s="276">
        <v>0</v>
      </c>
      <c r="N126" s="93"/>
      <c r="O126" s="101">
        <v>0</v>
      </c>
      <c r="P126" s="93"/>
      <c r="Q126" s="276">
        <v>0</v>
      </c>
    </row>
    <row r="127" spans="1:17" s="94" customFormat="1" ht="12" customHeight="1">
      <c r="A127" s="90" t="s">
        <v>3</v>
      </c>
      <c r="B127" s="90"/>
      <c r="C127" s="91">
        <v>1120116110</v>
      </c>
      <c r="D127" s="249" t="s">
        <v>880</v>
      </c>
      <c r="E127" s="92" t="s">
        <v>145</v>
      </c>
      <c r="F127" s="92" t="s">
        <v>217</v>
      </c>
      <c r="G127" s="101">
        <f>IF(F127="I",IFERROR(VLOOKUP(C127,Consolidado!B:H,7,FALSE),0),0)</f>
        <v>0</v>
      </c>
      <c r="H127" s="93"/>
      <c r="I127" s="276">
        <v>0</v>
      </c>
      <c r="J127" s="93"/>
      <c r="K127" s="101">
        <v>0</v>
      </c>
      <c r="L127" s="93"/>
      <c r="M127" s="276">
        <v>0</v>
      </c>
      <c r="N127" s="93"/>
      <c r="O127" s="101">
        <v>0</v>
      </c>
      <c r="P127" s="93"/>
      <c r="Q127" s="276">
        <v>0</v>
      </c>
    </row>
    <row r="128" spans="1:17" s="94" customFormat="1" ht="12" customHeight="1">
      <c r="A128" s="90" t="s">
        <v>3</v>
      </c>
      <c r="B128" s="90"/>
      <c r="C128" s="91">
        <v>1120116111</v>
      </c>
      <c r="D128" s="249" t="s">
        <v>881</v>
      </c>
      <c r="E128" s="92" t="s">
        <v>6</v>
      </c>
      <c r="F128" s="92" t="s">
        <v>217</v>
      </c>
      <c r="G128" s="101">
        <f>IF(F128="I",IFERROR(VLOOKUP(C128,Consolidado!B:H,7,FALSE),0),0)</f>
        <v>0</v>
      </c>
      <c r="H128" s="93"/>
      <c r="I128" s="276">
        <v>0</v>
      </c>
      <c r="J128" s="93"/>
      <c r="K128" s="101">
        <v>0</v>
      </c>
      <c r="L128" s="93"/>
      <c r="M128" s="276">
        <v>0</v>
      </c>
      <c r="N128" s="93"/>
      <c r="O128" s="101">
        <v>0</v>
      </c>
      <c r="P128" s="93"/>
      <c r="Q128" s="276">
        <v>0</v>
      </c>
    </row>
    <row r="129" spans="1:17" s="94" customFormat="1" ht="12" customHeight="1">
      <c r="A129" s="90" t="s">
        <v>3</v>
      </c>
      <c r="B129" s="90"/>
      <c r="C129" s="91">
        <v>1120116112</v>
      </c>
      <c r="D129" s="249" t="s">
        <v>882</v>
      </c>
      <c r="E129" s="92" t="s">
        <v>145</v>
      </c>
      <c r="F129" s="92" t="s">
        <v>217</v>
      </c>
      <c r="G129" s="101">
        <f>IF(F129="I",IFERROR(VLOOKUP(C129,Consolidado!B:H,7,FALSE),0),0)</f>
        <v>0</v>
      </c>
      <c r="H129" s="93"/>
      <c r="I129" s="276">
        <v>0</v>
      </c>
      <c r="J129" s="93"/>
      <c r="K129" s="101">
        <v>0</v>
      </c>
      <c r="L129" s="93"/>
      <c r="M129" s="276">
        <v>0</v>
      </c>
      <c r="N129" s="93"/>
      <c r="O129" s="101">
        <v>0</v>
      </c>
      <c r="P129" s="93"/>
      <c r="Q129" s="276">
        <v>0</v>
      </c>
    </row>
    <row r="130" spans="1:17" s="94" customFormat="1" ht="12" customHeight="1">
      <c r="A130" s="90" t="s">
        <v>3</v>
      </c>
      <c r="B130" s="90"/>
      <c r="C130" s="91">
        <v>1120116113</v>
      </c>
      <c r="D130" s="249" t="s">
        <v>883</v>
      </c>
      <c r="E130" s="92" t="s">
        <v>6</v>
      </c>
      <c r="F130" s="92" t="s">
        <v>217</v>
      </c>
      <c r="G130" s="101">
        <f>IF(F130="I",IFERROR(VLOOKUP(C130,Consolidado!B:H,7,FALSE),0),0)</f>
        <v>0</v>
      </c>
      <c r="H130" s="93"/>
      <c r="I130" s="276">
        <v>0</v>
      </c>
      <c r="J130" s="93"/>
      <c r="K130" s="101">
        <v>0</v>
      </c>
      <c r="L130" s="93"/>
      <c r="M130" s="276">
        <v>0</v>
      </c>
      <c r="N130" s="93"/>
      <c r="O130" s="101">
        <v>0</v>
      </c>
      <c r="P130" s="93"/>
      <c r="Q130" s="276">
        <v>0</v>
      </c>
    </row>
    <row r="131" spans="1:17" s="94" customFormat="1" ht="12" customHeight="1">
      <c r="A131" s="90" t="s">
        <v>3</v>
      </c>
      <c r="B131" s="90"/>
      <c r="C131" s="91">
        <v>1120116114</v>
      </c>
      <c r="D131" s="249" t="s">
        <v>877</v>
      </c>
      <c r="E131" s="92" t="s">
        <v>145</v>
      </c>
      <c r="F131" s="92" t="s">
        <v>217</v>
      </c>
      <c r="G131" s="101">
        <f>IF(F131="I",IFERROR(VLOOKUP(C131,Consolidado!B:H,7,FALSE),0),0)</f>
        <v>0</v>
      </c>
      <c r="H131" s="93"/>
      <c r="I131" s="276">
        <v>0</v>
      </c>
      <c r="J131" s="93"/>
      <c r="K131" s="101">
        <v>0</v>
      </c>
      <c r="L131" s="93"/>
      <c r="M131" s="276">
        <v>0</v>
      </c>
      <c r="N131" s="93"/>
      <c r="O131" s="101">
        <v>0</v>
      </c>
      <c r="P131" s="93"/>
      <c r="Q131" s="276">
        <v>0</v>
      </c>
    </row>
    <row r="132" spans="1:17" s="94" customFormat="1" ht="12" customHeight="1">
      <c r="A132" s="90" t="s">
        <v>3</v>
      </c>
      <c r="B132" s="90"/>
      <c r="C132" s="91">
        <v>1120116115</v>
      </c>
      <c r="D132" s="249" t="s">
        <v>884</v>
      </c>
      <c r="E132" s="92" t="s">
        <v>6</v>
      </c>
      <c r="F132" s="92" t="s">
        <v>217</v>
      </c>
      <c r="G132" s="101">
        <f>IF(F132="I",IFERROR(VLOOKUP(C132,Consolidado!B:H,7,FALSE),0),0)</f>
        <v>0</v>
      </c>
      <c r="H132" s="93"/>
      <c r="I132" s="276">
        <v>0</v>
      </c>
      <c r="J132" s="93"/>
      <c r="K132" s="101">
        <v>0</v>
      </c>
      <c r="L132" s="93"/>
      <c r="M132" s="276">
        <v>0</v>
      </c>
      <c r="N132" s="93"/>
      <c r="O132" s="101">
        <v>0</v>
      </c>
      <c r="P132" s="93"/>
      <c r="Q132" s="276">
        <v>0</v>
      </c>
    </row>
    <row r="133" spans="1:17" s="94" customFormat="1" ht="12" customHeight="1">
      <c r="A133" s="90" t="s">
        <v>3</v>
      </c>
      <c r="B133" s="90"/>
      <c r="C133" s="91">
        <v>1120116116</v>
      </c>
      <c r="D133" s="249" t="s">
        <v>885</v>
      </c>
      <c r="E133" s="92" t="s">
        <v>145</v>
      </c>
      <c r="F133" s="92" t="s">
        <v>217</v>
      </c>
      <c r="G133" s="101">
        <f>IF(F133="I",IFERROR(VLOOKUP(C133,Consolidado!B:H,7,FALSE),0),0)</f>
        <v>0</v>
      </c>
      <c r="H133" s="93"/>
      <c r="I133" s="276">
        <v>0</v>
      </c>
      <c r="J133" s="93"/>
      <c r="K133" s="101">
        <v>0</v>
      </c>
      <c r="L133" s="93"/>
      <c r="M133" s="276">
        <v>0</v>
      </c>
      <c r="N133" s="93"/>
      <c r="O133" s="101">
        <v>0</v>
      </c>
      <c r="P133" s="93"/>
      <c r="Q133" s="276">
        <v>0</v>
      </c>
    </row>
    <row r="134" spans="1:17" s="94" customFormat="1" ht="12" customHeight="1">
      <c r="A134" s="90" t="s">
        <v>3</v>
      </c>
      <c r="B134" s="90" t="s">
        <v>460</v>
      </c>
      <c r="C134" s="91">
        <v>1120116117</v>
      </c>
      <c r="D134" s="249" t="s">
        <v>646</v>
      </c>
      <c r="E134" s="92" t="s">
        <v>6</v>
      </c>
      <c r="F134" s="92" t="s">
        <v>217</v>
      </c>
      <c r="G134" s="101">
        <f>IF(F134="I",IFERROR(VLOOKUP(C134,Consolidado!B:H,7,FALSE),0),0)</f>
        <v>5339588</v>
      </c>
      <c r="H134" s="93"/>
      <c r="I134" s="276">
        <v>0</v>
      </c>
      <c r="J134" s="93"/>
      <c r="K134" s="101">
        <v>0</v>
      </c>
      <c r="L134" s="93"/>
      <c r="M134" s="276">
        <v>0</v>
      </c>
      <c r="N134" s="93"/>
      <c r="O134" s="101">
        <v>0</v>
      </c>
      <c r="P134" s="93"/>
      <c r="Q134" s="276">
        <v>0</v>
      </c>
    </row>
    <row r="135" spans="1:17" s="94" customFormat="1" ht="12" customHeight="1">
      <c r="A135" s="90" t="s">
        <v>3</v>
      </c>
      <c r="B135" s="90" t="s">
        <v>460</v>
      </c>
      <c r="C135" s="91">
        <v>1120116118</v>
      </c>
      <c r="D135" s="249" t="s">
        <v>647</v>
      </c>
      <c r="E135" s="92" t="s">
        <v>145</v>
      </c>
      <c r="F135" s="92" t="s">
        <v>217</v>
      </c>
      <c r="G135" s="101">
        <f>IF(F135="I",IFERROR(VLOOKUP(C135,Consolidado!B:H,7,FALSE),0),0)</f>
        <v>9957536</v>
      </c>
      <c r="H135" s="93"/>
      <c r="I135" s="276">
        <v>0</v>
      </c>
      <c r="J135" s="93"/>
      <c r="K135" s="101">
        <v>0</v>
      </c>
      <c r="L135" s="93"/>
      <c r="M135" s="276">
        <v>0</v>
      </c>
      <c r="N135" s="93"/>
      <c r="O135" s="101">
        <v>0</v>
      </c>
      <c r="P135" s="93"/>
      <c r="Q135" s="276">
        <v>0</v>
      </c>
    </row>
    <row r="136" spans="1:17" s="94" customFormat="1" ht="12" customHeight="1">
      <c r="A136" s="90" t="s">
        <v>3</v>
      </c>
      <c r="B136" s="90"/>
      <c r="C136" s="91">
        <v>1120116119</v>
      </c>
      <c r="D136" s="249" t="s">
        <v>644</v>
      </c>
      <c r="E136" s="92" t="s">
        <v>6</v>
      </c>
      <c r="F136" s="92" t="s">
        <v>217</v>
      </c>
      <c r="G136" s="101">
        <f>IF(F136="I",IFERROR(VLOOKUP(C136,Consolidado!B:H,7,FALSE),0),0)</f>
        <v>0</v>
      </c>
      <c r="H136" s="93"/>
      <c r="I136" s="276">
        <v>0</v>
      </c>
      <c r="J136" s="93"/>
      <c r="K136" s="101">
        <v>0</v>
      </c>
      <c r="L136" s="93"/>
      <c r="M136" s="276">
        <v>0</v>
      </c>
      <c r="N136" s="93"/>
      <c r="O136" s="101">
        <v>0</v>
      </c>
      <c r="P136" s="93"/>
      <c r="Q136" s="276">
        <v>0</v>
      </c>
    </row>
    <row r="137" spans="1:17" s="94" customFormat="1" ht="12" customHeight="1">
      <c r="A137" s="90" t="s">
        <v>3</v>
      </c>
      <c r="B137" s="90"/>
      <c r="C137" s="91">
        <v>1120116120</v>
      </c>
      <c r="D137" s="249" t="s">
        <v>879</v>
      </c>
      <c r="E137" s="92" t="s">
        <v>145</v>
      </c>
      <c r="F137" s="92" t="s">
        <v>217</v>
      </c>
      <c r="G137" s="101">
        <f>IF(F137="I",IFERROR(VLOOKUP(C137,Consolidado!B:H,7,FALSE),0),0)</f>
        <v>0</v>
      </c>
      <c r="H137" s="93"/>
      <c r="I137" s="276">
        <v>0</v>
      </c>
      <c r="J137" s="93"/>
      <c r="K137" s="101">
        <v>0</v>
      </c>
      <c r="L137" s="93"/>
      <c r="M137" s="276">
        <v>0</v>
      </c>
      <c r="N137" s="93"/>
      <c r="O137" s="101">
        <v>0</v>
      </c>
      <c r="P137" s="93"/>
      <c r="Q137" s="276">
        <v>0</v>
      </c>
    </row>
    <row r="138" spans="1:17" s="94" customFormat="1" ht="12" customHeight="1">
      <c r="A138" s="90" t="s">
        <v>3</v>
      </c>
      <c r="B138" s="90"/>
      <c r="C138" s="91">
        <v>1120116121</v>
      </c>
      <c r="D138" s="249" t="s">
        <v>886</v>
      </c>
      <c r="E138" s="92" t="s">
        <v>6</v>
      </c>
      <c r="F138" s="92" t="s">
        <v>217</v>
      </c>
      <c r="G138" s="101">
        <f>IF(F138="I",IFERROR(VLOOKUP(C138,Consolidado!B:H,7,FALSE),0),0)</f>
        <v>0</v>
      </c>
      <c r="H138" s="93"/>
      <c r="I138" s="276">
        <v>0</v>
      </c>
      <c r="J138" s="93"/>
      <c r="K138" s="101">
        <v>0</v>
      </c>
      <c r="L138" s="93"/>
      <c r="M138" s="276">
        <v>0</v>
      </c>
      <c r="N138" s="93"/>
      <c r="O138" s="101">
        <v>0</v>
      </c>
      <c r="P138" s="93"/>
      <c r="Q138" s="276">
        <v>0</v>
      </c>
    </row>
    <row r="139" spans="1:17" s="94" customFormat="1" ht="12" customHeight="1">
      <c r="A139" s="90" t="s">
        <v>3</v>
      </c>
      <c r="B139" s="90"/>
      <c r="C139" s="91">
        <v>1120116122</v>
      </c>
      <c r="D139" s="249" t="s">
        <v>887</v>
      </c>
      <c r="E139" s="92" t="s">
        <v>145</v>
      </c>
      <c r="F139" s="92" t="s">
        <v>217</v>
      </c>
      <c r="G139" s="101">
        <f>IF(F139="I",IFERROR(VLOOKUP(C139,Consolidado!B:H,7,FALSE),0),0)</f>
        <v>0</v>
      </c>
      <c r="H139" s="93"/>
      <c r="I139" s="276">
        <v>0</v>
      </c>
      <c r="J139" s="93"/>
      <c r="K139" s="101">
        <v>0</v>
      </c>
      <c r="L139" s="93"/>
      <c r="M139" s="276">
        <v>0</v>
      </c>
      <c r="N139" s="93"/>
      <c r="O139" s="101">
        <v>0</v>
      </c>
      <c r="P139" s="93"/>
      <c r="Q139" s="276">
        <v>0</v>
      </c>
    </row>
    <row r="140" spans="1:17" s="94" customFormat="1" ht="12" customHeight="1">
      <c r="A140" s="90" t="s">
        <v>3</v>
      </c>
      <c r="B140" s="90"/>
      <c r="C140" s="91">
        <v>1120116123</v>
      </c>
      <c r="D140" s="249" t="s">
        <v>881</v>
      </c>
      <c r="E140" s="92" t="s">
        <v>6</v>
      </c>
      <c r="F140" s="92" t="s">
        <v>217</v>
      </c>
      <c r="G140" s="101">
        <f>IF(F140="I",IFERROR(VLOOKUP(C140,Consolidado!B:H,7,FALSE),0),0)</f>
        <v>0</v>
      </c>
      <c r="H140" s="93"/>
      <c r="I140" s="276">
        <v>0</v>
      </c>
      <c r="J140" s="93"/>
      <c r="K140" s="101">
        <v>0</v>
      </c>
      <c r="L140" s="93"/>
      <c r="M140" s="276">
        <v>0</v>
      </c>
      <c r="N140" s="93"/>
      <c r="O140" s="101">
        <v>0</v>
      </c>
      <c r="P140" s="93"/>
      <c r="Q140" s="276">
        <v>0</v>
      </c>
    </row>
    <row r="141" spans="1:17" s="94" customFormat="1" ht="12" customHeight="1">
      <c r="A141" s="90" t="s">
        <v>3</v>
      </c>
      <c r="B141" s="90"/>
      <c r="C141" s="91">
        <v>1120116124</v>
      </c>
      <c r="D141" s="249" t="s">
        <v>882</v>
      </c>
      <c r="E141" s="92" t="s">
        <v>145</v>
      </c>
      <c r="F141" s="92" t="s">
        <v>217</v>
      </c>
      <c r="G141" s="101">
        <f>IF(F141="I",IFERROR(VLOOKUP(C141,Consolidado!B:H,7,FALSE),0),0)</f>
        <v>0</v>
      </c>
      <c r="H141" s="93"/>
      <c r="I141" s="276">
        <v>0</v>
      </c>
      <c r="J141" s="93"/>
      <c r="K141" s="101">
        <v>0</v>
      </c>
      <c r="L141" s="93"/>
      <c r="M141" s="276">
        <v>0</v>
      </c>
      <c r="N141" s="93"/>
      <c r="O141" s="101">
        <v>0</v>
      </c>
      <c r="P141" s="93"/>
      <c r="Q141" s="276">
        <v>0</v>
      </c>
    </row>
    <row r="142" spans="1:17" s="94" customFormat="1" ht="12" customHeight="1">
      <c r="A142" s="90" t="s">
        <v>3</v>
      </c>
      <c r="B142" s="90"/>
      <c r="C142" s="91">
        <v>1120116125</v>
      </c>
      <c r="D142" s="249" t="s">
        <v>888</v>
      </c>
      <c r="E142" s="92" t="s">
        <v>6</v>
      </c>
      <c r="F142" s="92" t="s">
        <v>217</v>
      </c>
      <c r="G142" s="101">
        <f>IF(F142="I",IFERROR(VLOOKUP(C142,Consolidado!B:H,7,FALSE),0),0)</f>
        <v>0</v>
      </c>
      <c r="H142" s="93"/>
      <c r="I142" s="276">
        <v>0</v>
      </c>
      <c r="J142" s="93"/>
      <c r="K142" s="101">
        <v>0</v>
      </c>
      <c r="L142" s="93"/>
      <c r="M142" s="276">
        <v>0</v>
      </c>
      <c r="N142" s="93"/>
      <c r="O142" s="101">
        <v>0</v>
      </c>
      <c r="P142" s="93"/>
      <c r="Q142" s="276">
        <v>0</v>
      </c>
    </row>
    <row r="143" spans="1:17" s="94" customFormat="1" ht="12" customHeight="1">
      <c r="A143" s="90" t="s">
        <v>3</v>
      </c>
      <c r="B143" s="90"/>
      <c r="C143" s="91">
        <v>1120116126</v>
      </c>
      <c r="D143" s="249" t="s">
        <v>888</v>
      </c>
      <c r="E143" s="92" t="s">
        <v>145</v>
      </c>
      <c r="F143" s="92" t="s">
        <v>217</v>
      </c>
      <c r="G143" s="101">
        <f>IF(F143="I",IFERROR(VLOOKUP(C143,Consolidado!B:H,7,FALSE),0),0)</f>
        <v>0</v>
      </c>
      <c r="H143" s="93"/>
      <c r="I143" s="276">
        <v>0</v>
      </c>
      <c r="J143" s="93"/>
      <c r="K143" s="101">
        <v>0</v>
      </c>
      <c r="L143" s="93"/>
      <c r="M143" s="276">
        <v>0</v>
      </c>
      <c r="N143" s="93"/>
      <c r="O143" s="101">
        <v>0</v>
      </c>
      <c r="P143" s="93"/>
      <c r="Q143" s="276">
        <v>0</v>
      </c>
    </row>
    <row r="144" spans="1:17" s="94" customFormat="1" ht="12" customHeight="1">
      <c r="A144" s="90" t="s">
        <v>3</v>
      </c>
      <c r="B144" s="90"/>
      <c r="C144" s="91">
        <v>1120116127</v>
      </c>
      <c r="D144" s="249" t="s">
        <v>889</v>
      </c>
      <c r="E144" s="92" t="s">
        <v>6</v>
      </c>
      <c r="F144" s="92" t="s">
        <v>217</v>
      </c>
      <c r="G144" s="101">
        <f>IF(F144="I",IFERROR(VLOOKUP(C144,Consolidado!B:H,7,FALSE),0),0)</f>
        <v>0</v>
      </c>
      <c r="H144" s="93"/>
      <c r="I144" s="276">
        <v>0</v>
      </c>
      <c r="J144" s="93"/>
      <c r="K144" s="101">
        <v>0</v>
      </c>
      <c r="L144" s="93"/>
      <c r="M144" s="276">
        <v>0</v>
      </c>
      <c r="N144" s="93"/>
      <c r="O144" s="101">
        <v>0</v>
      </c>
      <c r="P144" s="93"/>
      <c r="Q144" s="276">
        <v>0</v>
      </c>
    </row>
    <row r="145" spans="1:17" s="94" customFormat="1" ht="12" customHeight="1">
      <c r="A145" s="90" t="s">
        <v>3</v>
      </c>
      <c r="B145" s="90"/>
      <c r="C145" s="91">
        <v>1120116128</v>
      </c>
      <c r="D145" s="249" t="s">
        <v>889</v>
      </c>
      <c r="E145" s="92" t="s">
        <v>145</v>
      </c>
      <c r="F145" s="92" t="s">
        <v>217</v>
      </c>
      <c r="G145" s="101">
        <f>IF(F145="I",IFERROR(VLOOKUP(C145,Consolidado!B:H,7,FALSE),0),0)</f>
        <v>0</v>
      </c>
      <c r="H145" s="93"/>
      <c r="I145" s="276">
        <v>0</v>
      </c>
      <c r="J145" s="93"/>
      <c r="K145" s="101">
        <v>0</v>
      </c>
      <c r="L145" s="93"/>
      <c r="M145" s="276">
        <v>0</v>
      </c>
      <c r="N145" s="93"/>
      <c r="O145" s="101">
        <v>0</v>
      </c>
      <c r="P145" s="93"/>
      <c r="Q145" s="276">
        <v>0</v>
      </c>
    </row>
    <row r="146" spans="1:17" s="94" customFormat="1" ht="12" customHeight="1">
      <c r="A146" s="90" t="s">
        <v>3</v>
      </c>
      <c r="B146" s="90" t="s">
        <v>460</v>
      </c>
      <c r="C146" s="91">
        <v>1120116129</v>
      </c>
      <c r="D146" s="249" t="s">
        <v>648</v>
      </c>
      <c r="E146" s="92" t="s">
        <v>6</v>
      </c>
      <c r="F146" s="92" t="s">
        <v>217</v>
      </c>
      <c r="G146" s="101">
        <f>IF(F146="I",IFERROR(VLOOKUP(C146,Consolidado!B:H,7,FALSE),0),0)</f>
        <v>44437500</v>
      </c>
      <c r="H146" s="93"/>
      <c r="I146" s="276">
        <v>0</v>
      </c>
      <c r="J146" s="93"/>
      <c r="K146" s="101">
        <v>0</v>
      </c>
      <c r="L146" s="93"/>
      <c r="M146" s="276">
        <v>0</v>
      </c>
      <c r="N146" s="93"/>
      <c r="O146" s="101">
        <v>0</v>
      </c>
      <c r="P146" s="93"/>
      <c r="Q146" s="276">
        <v>0</v>
      </c>
    </row>
    <row r="147" spans="1:17" s="94" customFormat="1" ht="12" customHeight="1">
      <c r="A147" s="90" t="s">
        <v>3</v>
      </c>
      <c r="B147" s="90"/>
      <c r="C147" s="91">
        <v>1120116130</v>
      </c>
      <c r="D147" s="249" t="s">
        <v>890</v>
      </c>
      <c r="E147" s="92" t="s">
        <v>145</v>
      </c>
      <c r="F147" s="92" t="s">
        <v>217</v>
      </c>
      <c r="G147" s="101">
        <f>IF(F147="I",IFERROR(VLOOKUP(C147,Consolidado!B:H,7,FALSE),0),0)</f>
        <v>0</v>
      </c>
      <c r="H147" s="93"/>
      <c r="I147" s="276">
        <v>0</v>
      </c>
      <c r="J147" s="93"/>
      <c r="K147" s="101">
        <v>0</v>
      </c>
      <c r="L147" s="93"/>
      <c r="M147" s="276">
        <v>0</v>
      </c>
      <c r="N147" s="93"/>
      <c r="O147" s="101">
        <v>0</v>
      </c>
      <c r="P147" s="93"/>
      <c r="Q147" s="276">
        <v>0</v>
      </c>
    </row>
    <row r="148" spans="1:17" s="94" customFormat="1" ht="12" customHeight="1">
      <c r="A148" s="90" t="s">
        <v>3</v>
      </c>
      <c r="B148" s="90"/>
      <c r="C148" s="91">
        <v>1120116131</v>
      </c>
      <c r="D148" s="249" t="s">
        <v>891</v>
      </c>
      <c r="E148" s="92" t="s">
        <v>6</v>
      </c>
      <c r="F148" s="92" t="s">
        <v>217</v>
      </c>
      <c r="G148" s="101">
        <f>IF(F148="I",IFERROR(VLOOKUP(C148,Consolidado!B:H,7,FALSE),0),0)</f>
        <v>0</v>
      </c>
      <c r="H148" s="93"/>
      <c r="I148" s="276">
        <v>0</v>
      </c>
      <c r="J148" s="93"/>
      <c r="K148" s="101">
        <v>0</v>
      </c>
      <c r="L148" s="93"/>
      <c r="M148" s="276">
        <v>0</v>
      </c>
      <c r="N148" s="93"/>
      <c r="O148" s="101">
        <v>0</v>
      </c>
      <c r="P148" s="93"/>
      <c r="Q148" s="276">
        <v>0</v>
      </c>
    </row>
    <row r="149" spans="1:17" s="94" customFormat="1" ht="12" customHeight="1">
      <c r="A149" s="90" t="s">
        <v>3</v>
      </c>
      <c r="B149" s="90"/>
      <c r="C149" s="91">
        <v>1120116132</v>
      </c>
      <c r="D149" s="249" t="s">
        <v>892</v>
      </c>
      <c r="E149" s="92" t="s">
        <v>145</v>
      </c>
      <c r="F149" s="92" t="s">
        <v>217</v>
      </c>
      <c r="G149" s="101">
        <f>IF(F149="I",IFERROR(VLOOKUP(C149,Consolidado!B:H,7,FALSE),0),0)</f>
        <v>0</v>
      </c>
      <c r="H149" s="93"/>
      <c r="I149" s="276">
        <v>0</v>
      </c>
      <c r="J149" s="93"/>
      <c r="K149" s="101">
        <v>0</v>
      </c>
      <c r="L149" s="93"/>
      <c r="M149" s="276">
        <v>0</v>
      </c>
      <c r="N149" s="93"/>
      <c r="O149" s="101">
        <v>0</v>
      </c>
      <c r="P149" s="93"/>
      <c r="Q149" s="276">
        <v>0</v>
      </c>
    </row>
    <row r="150" spans="1:17" s="94" customFormat="1" ht="12" customHeight="1">
      <c r="A150" s="90" t="s">
        <v>3</v>
      </c>
      <c r="B150" s="90"/>
      <c r="C150" s="91">
        <v>11201162</v>
      </c>
      <c r="D150" s="249" t="s">
        <v>649</v>
      </c>
      <c r="E150" s="92" t="s">
        <v>6</v>
      </c>
      <c r="F150" s="92" t="s">
        <v>216</v>
      </c>
      <c r="G150" s="101">
        <f>IF(F150="I",IFERROR(VLOOKUP(C150,Consolidado!B:H,7,FALSE),0),0)</f>
        <v>0</v>
      </c>
      <c r="H150" s="93"/>
      <c r="I150" s="276">
        <v>0</v>
      </c>
      <c r="J150" s="93"/>
      <c r="K150" s="101">
        <v>0</v>
      </c>
      <c r="L150" s="93"/>
      <c r="M150" s="276">
        <v>0</v>
      </c>
      <c r="N150" s="93"/>
      <c r="O150" s="101">
        <v>0</v>
      </c>
      <c r="P150" s="93"/>
      <c r="Q150" s="276">
        <v>0</v>
      </c>
    </row>
    <row r="151" spans="1:17" s="94" customFormat="1" ht="12" customHeight="1">
      <c r="A151" s="90" t="s">
        <v>3</v>
      </c>
      <c r="B151" s="90" t="s">
        <v>460</v>
      </c>
      <c r="C151" s="91">
        <v>1120116201</v>
      </c>
      <c r="D151" s="249" t="s">
        <v>650</v>
      </c>
      <c r="E151" s="92" t="s">
        <v>6</v>
      </c>
      <c r="F151" s="92" t="s">
        <v>217</v>
      </c>
      <c r="G151" s="101">
        <f>IF(F151="I",IFERROR(VLOOKUP(C151,Consolidado!B:H,7,FALSE),0),0)</f>
        <v>-4096671918</v>
      </c>
      <c r="H151" s="93"/>
      <c r="I151" s="276">
        <v>0</v>
      </c>
      <c r="J151" s="93"/>
      <c r="K151" s="101">
        <v>0</v>
      </c>
      <c r="L151" s="93"/>
      <c r="M151" s="276">
        <v>0</v>
      </c>
      <c r="N151" s="93"/>
      <c r="O151" s="101">
        <v>0</v>
      </c>
      <c r="P151" s="93"/>
      <c r="Q151" s="276">
        <v>0</v>
      </c>
    </row>
    <row r="152" spans="1:17" s="94" customFormat="1" ht="12" customHeight="1">
      <c r="A152" s="90" t="s">
        <v>3</v>
      </c>
      <c r="B152" s="90"/>
      <c r="C152" s="91">
        <v>1120116202</v>
      </c>
      <c r="D152" s="249" t="s">
        <v>893</v>
      </c>
      <c r="E152" s="92" t="s">
        <v>145</v>
      </c>
      <c r="F152" s="92" t="s">
        <v>217</v>
      </c>
      <c r="G152" s="101">
        <f>IF(F152="I",IFERROR(VLOOKUP(C152,Consolidado!B:H,7,FALSE),0),0)</f>
        <v>0</v>
      </c>
      <c r="H152" s="93"/>
      <c r="I152" s="276">
        <v>0</v>
      </c>
      <c r="J152" s="93"/>
      <c r="K152" s="101">
        <v>0</v>
      </c>
      <c r="L152" s="93"/>
      <c r="M152" s="276">
        <v>0</v>
      </c>
      <c r="N152" s="93"/>
      <c r="O152" s="101">
        <v>0</v>
      </c>
      <c r="P152" s="93"/>
      <c r="Q152" s="276">
        <v>0</v>
      </c>
    </row>
    <row r="153" spans="1:17" s="739" customFormat="1" ht="12" customHeight="1">
      <c r="A153" s="732" t="s">
        <v>3</v>
      </c>
      <c r="B153" s="732" t="s">
        <v>460</v>
      </c>
      <c r="C153" s="733">
        <v>1120116203</v>
      </c>
      <c r="D153" s="734" t="s">
        <v>894</v>
      </c>
      <c r="E153" s="735" t="s">
        <v>6</v>
      </c>
      <c r="F153" s="735" t="s">
        <v>217</v>
      </c>
      <c r="G153" s="736">
        <f>IF(F153="I",IFERROR(VLOOKUP(C153,Consolidado!B:H,7,FALSE),0),0)</f>
        <v>-840177973</v>
      </c>
      <c r="H153" s="737"/>
      <c r="I153" s="738">
        <v>0</v>
      </c>
      <c r="J153" s="737"/>
      <c r="K153" s="736">
        <v>0</v>
      </c>
      <c r="L153" s="737"/>
      <c r="M153" s="738">
        <v>0</v>
      </c>
      <c r="N153" s="737"/>
      <c r="O153" s="736">
        <v>0</v>
      </c>
      <c r="P153" s="737"/>
      <c r="Q153" s="738">
        <v>0</v>
      </c>
    </row>
    <row r="154" spans="1:17" s="94" customFormat="1" ht="12" customHeight="1">
      <c r="A154" s="90" t="s">
        <v>3</v>
      </c>
      <c r="B154" s="90" t="s">
        <v>460</v>
      </c>
      <c r="C154" s="91">
        <v>1120116204</v>
      </c>
      <c r="D154" s="249" t="s">
        <v>832</v>
      </c>
      <c r="E154" s="92" t="s">
        <v>145</v>
      </c>
      <c r="F154" s="92" t="s">
        <v>217</v>
      </c>
      <c r="G154" s="101">
        <f>IF(F154="I",IFERROR(VLOOKUP(C154,Consolidado!B:H,7,FALSE),0),0)</f>
        <v>-24291015</v>
      </c>
      <c r="H154" s="93"/>
      <c r="I154" s="276">
        <v>0</v>
      </c>
      <c r="J154" s="93"/>
      <c r="K154" s="101">
        <v>0</v>
      </c>
      <c r="L154" s="93"/>
      <c r="M154" s="276">
        <v>0</v>
      </c>
      <c r="N154" s="93"/>
      <c r="O154" s="101">
        <v>0</v>
      </c>
      <c r="P154" s="93"/>
      <c r="Q154" s="276">
        <v>0</v>
      </c>
    </row>
    <row r="155" spans="1:17" s="94" customFormat="1" ht="12" customHeight="1">
      <c r="A155" s="90" t="s">
        <v>3</v>
      </c>
      <c r="B155" s="90" t="s">
        <v>460</v>
      </c>
      <c r="C155" s="91">
        <v>1120116205</v>
      </c>
      <c r="D155" s="249" t="s">
        <v>651</v>
      </c>
      <c r="E155" s="92" t="s">
        <v>6</v>
      </c>
      <c r="F155" s="92" t="s">
        <v>217</v>
      </c>
      <c r="G155" s="101">
        <f>IF(F155="I",IFERROR(VLOOKUP(C155,Consolidado!B:H,7,FALSE),0),0)</f>
        <v>-1992535038</v>
      </c>
      <c r="H155" s="93"/>
      <c r="I155" s="276">
        <v>0</v>
      </c>
      <c r="J155" s="93"/>
      <c r="K155" s="101">
        <v>0</v>
      </c>
      <c r="L155" s="93"/>
      <c r="M155" s="276">
        <v>0</v>
      </c>
      <c r="N155" s="93"/>
      <c r="O155" s="101">
        <v>0</v>
      </c>
      <c r="P155" s="93"/>
      <c r="Q155" s="276">
        <v>0</v>
      </c>
    </row>
    <row r="156" spans="1:17" s="94" customFormat="1" ht="12" customHeight="1">
      <c r="A156" s="90" t="s">
        <v>3</v>
      </c>
      <c r="B156" s="90" t="s">
        <v>460</v>
      </c>
      <c r="C156" s="91">
        <v>1120116206</v>
      </c>
      <c r="D156" s="249" t="s">
        <v>652</v>
      </c>
      <c r="E156" s="92" t="s">
        <v>145</v>
      </c>
      <c r="F156" s="92" t="s">
        <v>217</v>
      </c>
      <c r="G156" s="101">
        <f>IF(F156="I",IFERROR(VLOOKUP(C156,Consolidado!B:H,7,FALSE),0),0)</f>
        <v>-334323656</v>
      </c>
      <c r="H156" s="93"/>
      <c r="I156" s="276">
        <v>0</v>
      </c>
      <c r="J156" s="93"/>
      <c r="K156" s="101">
        <v>0</v>
      </c>
      <c r="L156" s="93"/>
      <c r="M156" s="276">
        <v>0</v>
      </c>
      <c r="N156" s="93"/>
      <c r="O156" s="101">
        <v>0</v>
      </c>
      <c r="P156" s="93"/>
      <c r="Q156" s="276">
        <v>0</v>
      </c>
    </row>
    <row r="157" spans="1:17" s="94" customFormat="1" ht="12" customHeight="1">
      <c r="A157" s="90" t="s">
        <v>3</v>
      </c>
      <c r="B157" s="90" t="s">
        <v>460</v>
      </c>
      <c r="C157" s="91">
        <v>1120116207</v>
      </c>
      <c r="D157" s="249" t="s">
        <v>653</v>
      </c>
      <c r="E157" s="92" t="s">
        <v>6</v>
      </c>
      <c r="F157" s="92" t="s">
        <v>217</v>
      </c>
      <c r="G157" s="101">
        <f>IF(F157="I",IFERROR(VLOOKUP(C157,Consolidado!B:H,7,FALSE),0),0)</f>
        <v>-172676794</v>
      </c>
      <c r="H157" s="93"/>
      <c r="I157" s="276">
        <v>0</v>
      </c>
      <c r="J157" s="93"/>
      <c r="K157" s="101">
        <v>0</v>
      </c>
      <c r="L157" s="93"/>
      <c r="M157" s="276">
        <v>0</v>
      </c>
      <c r="N157" s="93"/>
      <c r="O157" s="101">
        <v>0</v>
      </c>
      <c r="P157" s="93"/>
      <c r="Q157" s="276">
        <v>0</v>
      </c>
    </row>
    <row r="158" spans="1:17" s="94" customFormat="1" ht="12" customHeight="1">
      <c r="A158" s="90" t="s">
        <v>3</v>
      </c>
      <c r="B158" s="90"/>
      <c r="C158" s="91">
        <v>1120116208</v>
      </c>
      <c r="D158" s="249" t="s">
        <v>895</v>
      </c>
      <c r="E158" s="92" t="s">
        <v>145</v>
      </c>
      <c r="F158" s="92" t="s">
        <v>217</v>
      </c>
      <c r="G158" s="101">
        <f>IF(F158="I",IFERROR(VLOOKUP(C158,Consolidado!B:H,7,FALSE),0),0)</f>
        <v>0</v>
      </c>
      <c r="H158" s="93"/>
      <c r="I158" s="276">
        <v>0</v>
      </c>
      <c r="J158" s="93"/>
      <c r="K158" s="101">
        <v>0</v>
      </c>
      <c r="L158" s="93"/>
      <c r="M158" s="276">
        <v>0</v>
      </c>
      <c r="N158" s="93"/>
      <c r="O158" s="101">
        <v>0</v>
      </c>
      <c r="P158" s="93"/>
      <c r="Q158" s="276">
        <v>0</v>
      </c>
    </row>
    <row r="159" spans="1:17" s="94" customFormat="1" ht="12" customHeight="1">
      <c r="A159" s="90" t="s">
        <v>3</v>
      </c>
      <c r="B159" s="90" t="s">
        <v>460</v>
      </c>
      <c r="C159" s="91">
        <v>1120116209</v>
      </c>
      <c r="D159" s="249" t="s">
        <v>654</v>
      </c>
      <c r="E159" s="92" t="s">
        <v>6</v>
      </c>
      <c r="F159" s="92" t="s">
        <v>217</v>
      </c>
      <c r="G159" s="101">
        <f>IF(F159="I",IFERROR(VLOOKUP(C159,Consolidado!B:H,7,FALSE),0),0)</f>
        <v>0</v>
      </c>
      <c r="H159" s="93"/>
      <c r="I159" s="276">
        <v>0</v>
      </c>
      <c r="J159" s="93"/>
      <c r="K159" s="101">
        <v>0</v>
      </c>
      <c r="L159" s="93"/>
      <c r="M159" s="276">
        <v>0</v>
      </c>
      <c r="N159" s="93"/>
      <c r="O159" s="101">
        <v>0</v>
      </c>
      <c r="P159" s="93"/>
      <c r="Q159" s="276">
        <v>0</v>
      </c>
    </row>
    <row r="160" spans="1:17" s="94" customFormat="1" ht="12" customHeight="1">
      <c r="A160" s="90" t="s">
        <v>3</v>
      </c>
      <c r="B160" s="90"/>
      <c r="C160" s="91">
        <v>1120116210</v>
      </c>
      <c r="D160" s="249" t="s">
        <v>896</v>
      </c>
      <c r="E160" s="92" t="s">
        <v>145</v>
      </c>
      <c r="F160" s="92" t="s">
        <v>217</v>
      </c>
      <c r="G160" s="101">
        <f>IF(F160="I",IFERROR(VLOOKUP(C160,Consolidado!B:H,7,FALSE),0),0)</f>
        <v>0</v>
      </c>
      <c r="H160" s="93"/>
      <c r="I160" s="276">
        <v>0</v>
      </c>
      <c r="J160" s="93"/>
      <c r="K160" s="101">
        <v>0</v>
      </c>
      <c r="L160" s="93"/>
      <c r="M160" s="276">
        <v>0</v>
      </c>
      <c r="N160" s="93"/>
      <c r="O160" s="101">
        <v>0</v>
      </c>
      <c r="P160" s="93"/>
      <c r="Q160" s="276">
        <v>0</v>
      </c>
    </row>
    <row r="161" spans="1:17" s="94" customFormat="1" ht="12" customHeight="1">
      <c r="A161" s="90" t="s">
        <v>3</v>
      </c>
      <c r="B161" s="90"/>
      <c r="C161" s="91">
        <v>1120116211</v>
      </c>
      <c r="D161" s="249" t="s">
        <v>897</v>
      </c>
      <c r="E161" s="92" t="s">
        <v>6</v>
      </c>
      <c r="F161" s="92" t="s">
        <v>217</v>
      </c>
      <c r="G161" s="101">
        <f>IF(F161="I",IFERROR(VLOOKUP(C161,Consolidado!B:H,7,FALSE),0),0)</f>
        <v>0</v>
      </c>
      <c r="H161" s="93"/>
      <c r="I161" s="276">
        <v>0</v>
      </c>
      <c r="J161" s="93"/>
      <c r="K161" s="101">
        <v>0</v>
      </c>
      <c r="L161" s="93"/>
      <c r="M161" s="276">
        <v>0</v>
      </c>
      <c r="N161" s="93"/>
      <c r="O161" s="101">
        <v>0</v>
      </c>
      <c r="P161" s="93"/>
      <c r="Q161" s="276">
        <v>0</v>
      </c>
    </row>
    <row r="162" spans="1:17" s="94" customFormat="1" ht="12" customHeight="1">
      <c r="A162" s="90" t="s">
        <v>3</v>
      </c>
      <c r="B162" s="90"/>
      <c r="C162" s="91">
        <v>1120116212</v>
      </c>
      <c r="D162" s="249" t="s">
        <v>898</v>
      </c>
      <c r="E162" s="92" t="s">
        <v>145</v>
      </c>
      <c r="F162" s="92" t="s">
        <v>217</v>
      </c>
      <c r="G162" s="101">
        <f>IF(F162="I",IFERROR(VLOOKUP(C162,Consolidado!B:H,7,FALSE),0),0)</f>
        <v>0</v>
      </c>
      <c r="H162" s="93"/>
      <c r="I162" s="276">
        <v>0</v>
      </c>
      <c r="J162" s="93"/>
      <c r="K162" s="101">
        <v>0</v>
      </c>
      <c r="L162" s="93"/>
      <c r="M162" s="276">
        <v>0</v>
      </c>
      <c r="N162" s="93"/>
      <c r="O162" s="101">
        <v>0</v>
      </c>
      <c r="P162" s="93"/>
      <c r="Q162" s="276">
        <v>0</v>
      </c>
    </row>
    <row r="163" spans="1:17" s="94" customFormat="1" ht="12" customHeight="1">
      <c r="A163" s="90" t="s">
        <v>3</v>
      </c>
      <c r="B163" s="90"/>
      <c r="C163" s="91">
        <v>1120116213</v>
      </c>
      <c r="D163" s="249" t="s">
        <v>899</v>
      </c>
      <c r="E163" s="92" t="s">
        <v>6</v>
      </c>
      <c r="F163" s="92" t="s">
        <v>217</v>
      </c>
      <c r="G163" s="101">
        <f>IF(F163="I",IFERROR(VLOOKUP(C163,Consolidado!B:H,7,FALSE),0),0)</f>
        <v>0</v>
      </c>
      <c r="H163" s="93"/>
      <c r="I163" s="276">
        <v>0</v>
      </c>
      <c r="J163" s="93"/>
      <c r="K163" s="101">
        <v>0</v>
      </c>
      <c r="L163" s="93"/>
      <c r="M163" s="276">
        <v>0</v>
      </c>
      <c r="N163" s="93"/>
      <c r="O163" s="101">
        <v>0</v>
      </c>
      <c r="P163" s="93"/>
      <c r="Q163" s="276">
        <v>0</v>
      </c>
    </row>
    <row r="164" spans="1:17" s="94" customFormat="1" ht="12" customHeight="1">
      <c r="A164" s="90" t="s">
        <v>3</v>
      </c>
      <c r="B164" s="90"/>
      <c r="C164" s="91">
        <v>1120116214</v>
      </c>
      <c r="D164" s="249" t="s">
        <v>900</v>
      </c>
      <c r="E164" s="92" t="s">
        <v>145</v>
      </c>
      <c r="F164" s="92" t="s">
        <v>217</v>
      </c>
      <c r="G164" s="101">
        <f>IF(F164="I",IFERROR(VLOOKUP(C164,Consolidado!B:H,7,FALSE),0),0)</f>
        <v>0</v>
      </c>
      <c r="H164" s="93"/>
      <c r="I164" s="276">
        <v>0</v>
      </c>
      <c r="J164" s="93"/>
      <c r="K164" s="101">
        <v>0</v>
      </c>
      <c r="L164" s="93"/>
      <c r="M164" s="276">
        <v>0</v>
      </c>
      <c r="N164" s="93"/>
      <c r="O164" s="101">
        <v>0</v>
      </c>
      <c r="P164" s="93"/>
      <c r="Q164" s="276">
        <v>0</v>
      </c>
    </row>
    <row r="165" spans="1:17" s="94" customFormat="1" ht="12" customHeight="1">
      <c r="A165" s="90" t="s">
        <v>3</v>
      </c>
      <c r="B165" s="90"/>
      <c r="C165" s="91">
        <v>1120116215</v>
      </c>
      <c r="D165" s="249" t="s">
        <v>901</v>
      </c>
      <c r="E165" s="92" t="s">
        <v>6</v>
      </c>
      <c r="F165" s="92" t="s">
        <v>217</v>
      </c>
      <c r="G165" s="101">
        <f>IF(F165="I",IFERROR(VLOOKUP(C165,Consolidado!B:H,7,FALSE),0),0)</f>
        <v>0</v>
      </c>
      <c r="H165" s="93"/>
      <c r="I165" s="276">
        <v>0</v>
      </c>
      <c r="J165" s="93"/>
      <c r="K165" s="101">
        <v>0</v>
      </c>
      <c r="L165" s="93"/>
      <c r="M165" s="276">
        <v>0</v>
      </c>
      <c r="N165" s="93"/>
      <c r="O165" s="101">
        <v>0</v>
      </c>
      <c r="P165" s="93"/>
      <c r="Q165" s="276">
        <v>0</v>
      </c>
    </row>
    <row r="166" spans="1:17" s="94" customFormat="1" ht="12" customHeight="1">
      <c r="A166" s="90" t="s">
        <v>3</v>
      </c>
      <c r="B166" s="90"/>
      <c r="C166" s="91">
        <v>1120116216</v>
      </c>
      <c r="D166" s="249" t="s">
        <v>902</v>
      </c>
      <c r="E166" s="92" t="s">
        <v>145</v>
      </c>
      <c r="F166" s="92" t="s">
        <v>217</v>
      </c>
      <c r="G166" s="101">
        <f>IF(F166="I",IFERROR(VLOOKUP(C166,Consolidado!B:H,7,FALSE),0),0)</f>
        <v>0</v>
      </c>
      <c r="H166" s="93"/>
      <c r="I166" s="276">
        <v>0</v>
      </c>
      <c r="J166" s="93"/>
      <c r="K166" s="101">
        <v>0</v>
      </c>
      <c r="L166" s="93"/>
      <c r="M166" s="276">
        <v>0</v>
      </c>
      <c r="N166" s="93"/>
      <c r="O166" s="101">
        <v>0</v>
      </c>
      <c r="P166" s="93"/>
      <c r="Q166" s="276">
        <v>0</v>
      </c>
    </row>
    <row r="167" spans="1:17" s="94" customFormat="1" ht="12" customHeight="1">
      <c r="A167" s="90" t="s">
        <v>3</v>
      </c>
      <c r="B167" s="90" t="s">
        <v>460</v>
      </c>
      <c r="C167" s="91">
        <v>1120116217</v>
      </c>
      <c r="D167" s="249" t="s">
        <v>655</v>
      </c>
      <c r="E167" s="92" t="s">
        <v>6</v>
      </c>
      <c r="F167" s="92" t="s">
        <v>217</v>
      </c>
      <c r="G167" s="101">
        <f>IF(F167="I",IFERROR(VLOOKUP(C167,Consolidado!B:H,7,FALSE),0),0)</f>
        <v>-4373836</v>
      </c>
      <c r="H167" s="93"/>
      <c r="I167" s="276">
        <v>0</v>
      </c>
      <c r="J167" s="93"/>
      <c r="K167" s="101">
        <v>0</v>
      </c>
      <c r="L167" s="93"/>
      <c r="M167" s="276">
        <v>0</v>
      </c>
      <c r="N167" s="93"/>
      <c r="O167" s="101">
        <v>0</v>
      </c>
      <c r="P167" s="93"/>
      <c r="Q167" s="276">
        <v>0</v>
      </c>
    </row>
    <row r="168" spans="1:17" s="94" customFormat="1" ht="12" customHeight="1">
      <c r="A168" s="90" t="s">
        <v>3</v>
      </c>
      <c r="B168" s="90" t="s">
        <v>460</v>
      </c>
      <c r="C168" s="91">
        <v>1120116218</v>
      </c>
      <c r="D168" s="249" t="s">
        <v>656</v>
      </c>
      <c r="E168" s="92" t="s">
        <v>145</v>
      </c>
      <c r="F168" s="92" t="s">
        <v>217</v>
      </c>
      <c r="G168" s="101">
        <f>IF(F168="I",IFERROR(VLOOKUP(C168,Consolidado!B:H,7,FALSE),0),0)</f>
        <v>-6618627</v>
      </c>
      <c r="H168" s="93"/>
      <c r="I168" s="276">
        <v>0</v>
      </c>
      <c r="J168" s="93"/>
      <c r="K168" s="101">
        <v>0</v>
      </c>
      <c r="L168" s="93"/>
      <c r="M168" s="276">
        <v>0</v>
      </c>
      <c r="N168" s="93"/>
      <c r="O168" s="101">
        <v>0</v>
      </c>
      <c r="P168" s="93"/>
      <c r="Q168" s="276">
        <v>0</v>
      </c>
    </row>
    <row r="169" spans="1:17" s="94" customFormat="1" ht="12" customHeight="1">
      <c r="A169" s="90" t="s">
        <v>3</v>
      </c>
      <c r="B169" s="90"/>
      <c r="C169" s="91">
        <v>1120116219</v>
      </c>
      <c r="D169" s="249" t="s">
        <v>903</v>
      </c>
      <c r="E169" s="92" t="s">
        <v>6</v>
      </c>
      <c r="F169" s="92" t="s">
        <v>217</v>
      </c>
      <c r="G169" s="101">
        <f>IF(F169="I",IFERROR(VLOOKUP(C169,Consolidado!B:H,7,FALSE),0),0)</f>
        <v>0</v>
      </c>
      <c r="H169" s="93"/>
      <c r="I169" s="276">
        <v>0</v>
      </c>
      <c r="J169" s="93"/>
      <c r="K169" s="101">
        <v>0</v>
      </c>
      <c r="L169" s="93"/>
      <c r="M169" s="276">
        <v>0</v>
      </c>
      <c r="N169" s="93"/>
      <c r="O169" s="101">
        <v>0</v>
      </c>
      <c r="P169" s="93"/>
      <c r="Q169" s="276">
        <v>0</v>
      </c>
    </row>
    <row r="170" spans="1:17" s="94" customFormat="1" ht="12" customHeight="1">
      <c r="A170" s="90" t="s">
        <v>3</v>
      </c>
      <c r="B170" s="90"/>
      <c r="C170" s="91">
        <v>1120116220</v>
      </c>
      <c r="D170" s="249" t="s">
        <v>904</v>
      </c>
      <c r="E170" s="92" t="s">
        <v>145</v>
      </c>
      <c r="F170" s="92" t="s">
        <v>217</v>
      </c>
      <c r="G170" s="101">
        <f>IF(F170="I",IFERROR(VLOOKUP(C170,Consolidado!B:H,7,FALSE),0),0)</f>
        <v>0</v>
      </c>
      <c r="H170" s="93"/>
      <c r="I170" s="276">
        <v>0</v>
      </c>
      <c r="J170" s="93"/>
      <c r="K170" s="101">
        <v>0</v>
      </c>
      <c r="L170" s="93"/>
      <c r="M170" s="276">
        <v>0</v>
      </c>
      <c r="N170" s="93"/>
      <c r="O170" s="101">
        <v>0</v>
      </c>
      <c r="P170" s="93"/>
      <c r="Q170" s="276">
        <v>0</v>
      </c>
    </row>
    <row r="171" spans="1:17" s="94" customFormat="1" ht="12" customHeight="1">
      <c r="A171" s="90" t="s">
        <v>3</v>
      </c>
      <c r="B171" s="90"/>
      <c r="C171" s="91">
        <v>1120116221</v>
      </c>
      <c r="D171" s="249" t="s">
        <v>905</v>
      </c>
      <c r="E171" s="92" t="s">
        <v>6</v>
      </c>
      <c r="F171" s="92" t="s">
        <v>217</v>
      </c>
      <c r="G171" s="101">
        <f>IF(F171="I",IFERROR(VLOOKUP(C171,Consolidado!B:H,7,FALSE),0),0)</f>
        <v>0</v>
      </c>
      <c r="H171" s="93"/>
      <c r="I171" s="276">
        <v>0</v>
      </c>
      <c r="J171" s="93"/>
      <c r="K171" s="101">
        <v>0</v>
      </c>
      <c r="L171" s="93"/>
      <c r="M171" s="276">
        <v>0</v>
      </c>
      <c r="N171" s="93"/>
      <c r="O171" s="101">
        <v>0</v>
      </c>
      <c r="P171" s="93"/>
      <c r="Q171" s="276">
        <v>0</v>
      </c>
    </row>
    <row r="172" spans="1:17" s="94" customFormat="1" ht="12" customHeight="1">
      <c r="A172" s="90" t="s">
        <v>3</v>
      </c>
      <c r="B172" s="90"/>
      <c r="C172" s="91">
        <v>1120116222</v>
      </c>
      <c r="D172" s="249" t="s">
        <v>906</v>
      </c>
      <c r="E172" s="92" t="s">
        <v>145</v>
      </c>
      <c r="F172" s="92" t="s">
        <v>217</v>
      </c>
      <c r="G172" s="101">
        <f>IF(F172="I",IFERROR(VLOOKUP(C172,Consolidado!B:H,7,FALSE),0),0)</f>
        <v>0</v>
      </c>
      <c r="H172" s="93"/>
      <c r="I172" s="276">
        <v>0</v>
      </c>
      <c r="J172" s="93"/>
      <c r="K172" s="101">
        <v>0</v>
      </c>
      <c r="L172" s="93"/>
      <c r="M172" s="276">
        <v>0</v>
      </c>
      <c r="N172" s="93"/>
      <c r="O172" s="101">
        <v>0</v>
      </c>
      <c r="P172" s="93"/>
      <c r="Q172" s="276">
        <v>0</v>
      </c>
    </row>
    <row r="173" spans="1:17" s="94" customFormat="1" ht="12" customHeight="1">
      <c r="A173" s="90" t="s">
        <v>3</v>
      </c>
      <c r="B173" s="90"/>
      <c r="C173" s="91">
        <v>1120116223</v>
      </c>
      <c r="D173" s="249" t="s">
        <v>907</v>
      </c>
      <c r="E173" s="92" t="s">
        <v>6</v>
      </c>
      <c r="F173" s="92" t="s">
        <v>217</v>
      </c>
      <c r="G173" s="101">
        <f>IF(F173="I",IFERROR(VLOOKUP(C173,Consolidado!B:H,7,FALSE),0),0)</f>
        <v>0</v>
      </c>
      <c r="H173" s="93"/>
      <c r="I173" s="276">
        <v>0</v>
      </c>
      <c r="J173" s="93"/>
      <c r="K173" s="101">
        <v>0</v>
      </c>
      <c r="L173" s="93"/>
      <c r="M173" s="276">
        <v>0</v>
      </c>
      <c r="N173" s="93"/>
      <c r="O173" s="101">
        <v>0</v>
      </c>
      <c r="P173" s="93"/>
      <c r="Q173" s="276">
        <v>0</v>
      </c>
    </row>
    <row r="174" spans="1:17" s="94" customFormat="1" ht="12" customHeight="1">
      <c r="A174" s="90" t="s">
        <v>3</v>
      </c>
      <c r="B174" s="90"/>
      <c r="C174" s="91">
        <v>1120116224</v>
      </c>
      <c r="D174" s="249" t="s">
        <v>908</v>
      </c>
      <c r="E174" s="92" t="s">
        <v>145</v>
      </c>
      <c r="F174" s="92" t="s">
        <v>217</v>
      </c>
      <c r="G174" s="101">
        <f>IF(F174="I",IFERROR(VLOOKUP(C174,Consolidado!B:H,7,FALSE),0),0)</f>
        <v>0</v>
      </c>
      <c r="H174" s="93"/>
      <c r="I174" s="276">
        <v>0</v>
      </c>
      <c r="J174" s="93"/>
      <c r="K174" s="101">
        <v>0</v>
      </c>
      <c r="L174" s="93"/>
      <c r="M174" s="276">
        <v>0</v>
      </c>
      <c r="N174" s="93"/>
      <c r="O174" s="101">
        <v>0</v>
      </c>
      <c r="P174" s="93"/>
      <c r="Q174" s="276">
        <v>0</v>
      </c>
    </row>
    <row r="175" spans="1:17" s="94" customFormat="1" ht="12" customHeight="1">
      <c r="A175" s="90" t="s">
        <v>3</v>
      </c>
      <c r="B175" s="90"/>
      <c r="C175" s="91">
        <v>1120116225</v>
      </c>
      <c r="D175" s="249" t="s">
        <v>909</v>
      </c>
      <c r="E175" s="92" t="s">
        <v>6</v>
      </c>
      <c r="F175" s="92" t="s">
        <v>217</v>
      </c>
      <c r="G175" s="101">
        <f>IF(F175="I",IFERROR(VLOOKUP(C175,Consolidado!B:H,7,FALSE),0),0)</f>
        <v>0</v>
      </c>
      <c r="H175" s="93"/>
      <c r="I175" s="276">
        <v>0</v>
      </c>
      <c r="J175" s="93"/>
      <c r="K175" s="101">
        <v>0</v>
      </c>
      <c r="L175" s="93"/>
      <c r="M175" s="276">
        <v>0</v>
      </c>
      <c r="N175" s="93"/>
      <c r="O175" s="101">
        <v>0</v>
      </c>
      <c r="P175" s="93"/>
      <c r="Q175" s="276">
        <v>0</v>
      </c>
    </row>
    <row r="176" spans="1:17" s="94" customFormat="1" ht="12" customHeight="1">
      <c r="A176" s="90" t="s">
        <v>3</v>
      </c>
      <c r="B176" s="90"/>
      <c r="C176" s="91">
        <v>1120116226</v>
      </c>
      <c r="D176" s="249" t="s">
        <v>910</v>
      </c>
      <c r="E176" s="92" t="s">
        <v>145</v>
      </c>
      <c r="F176" s="92" t="s">
        <v>217</v>
      </c>
      <c r="G176" s="101">
        <f>IF(F176="I",IFERROR(VLOOKUP(C176,Consolidado!B:H,7,FALSE),0),0)</f>
        <v>0</v>
      </c>
      <c r="H176" s="93"/>
      <c r="I176" s="276">
        <v>0</v>
      </c>
      <c r="J176" s="93"/>
      <c r="K176" s="101">
        <v>0</v>
      </c>
      <c r="L176" s="93"/>
      <c r="M176" s="276">
        <v>0</v>
      </c>
      <c r="N176" s="93"/>
      <c r="O176" s="101">
        <v>0</v>
      </c>
      <c r="P176" s="93"/>
      <c r="Q176" s="276">
        <v>0</v>
      </c>
    </row>
    <row r="177" spans="1:17" s="94" customFormat="1" ht="12" customHeight="1">
      <c r="A177" s="90" t="s">
        <v>3</v>
      </c>
      <c r="B177" s="90"/>
      <c r="C177" s="91">
        <v>1120116227</v>
      </c>
      <c r="D177" s="249" t="s">
        <v>911</v>
      </c>
      <c r="E177" s="92" t="s">
        <v>6</v>
      </c>
      <c r="F177" s="92" t="s">
        <v>217</v>
      </c>
      <c r="G177" s="101">
        <f>IF(F177="I",IFERROR(VLOOKUP(C177,Consolidado!B:H,7,FALSE),0),0)</f>
        <v>0</v>
      </c>
      <c r="H177" s="93"/>
      <c r="I177" s="276">
        <v>0</v>
      </c>
      <c r="J177" s="93"/>
      <c r="K177" s="101">
        <v>0</v>
      </c>
      <c r="L177" s="93"/>
      <c r="M177" s="276">
        <v>0</v>
      </c>
      <c r="N177" s="93"/>
      <c r="O177" s="101">
        <v>0</v>
      </c>
      <c r="P177" s="93"/>
      <c r="Q177" s="276">
        <v>0</v>
      </c>
    </row>
    <row r="178" spans="1:17" s="94" customFormat="1" ht="12" customHeight="1">
      <c r="A178" s="90" t="s">
        <v>3</v>
      </c>
      <c r="B178" s="90"/>
      <c r="C178" s="91">
        <v>1120116228</v>
      </c>
      <c r="D178" s="249" t="s">
        <v>912</v>
      </c>
      <c r="E178" s="92" t="s">
        <v>145</v>
      </c>
      <c r="F178" s="92" t="s">
        <v>217</v>
      </c>
      <c r="G178" s="101">
        <f>IF(F178="I",IFERROR(VLOOKUP(C178,Consolidado!B:H,7,FALSE),0),0)</f>
        <v>0</v>
      </c>
      <c r="H178" s="93"/>
      <c r="I178" s="276">
        <v>0</v>
      </c>
      <c r="J178" s="93"/>
      <c r="K178" s="101">
        <v>0</v>
      </c>
      <c r="L178" s="93"/>
      <c r="M178" s="276">
        <v>0</v>
      </c>
      <c r="N178" s="93"/>
      <c r="O178" s="101">
        <v>0</v>
      </c>
      <c r="P178" s="93"/>
      <c r="Q178" s="276">
        <v>0</v>
      </c>
    </row>
    <row r="179" spans="1:17" s="94" customFormat="1" ht="12" customHeight="1">
      <c r="A179" s="90" t="s">
        <v>3</v>
      </c>
      <c r="B179" s="90" t="s">
        <v>460</v>
      </c>
      <c r="C179" s="91">
        <v>1120116229</v>
      </c>
      <c r="D179" s="90" t="s">
        <v>657</v>
      </c>
      <c r="E179" s="92" t="s">
        <v>6</v>
      </c>
      <c r="F179" s="92" t="s">
        <v>217</v>
      </c>
      <c r="G179" s="101">
        <f>IF(F179="I",IFERROR(VLOOKUP(C179,Consolidado!B:H,7,FALSE),0),0)</f>
        <v>-43129399</v>
      </c>
      <c r="H179" s="93"/>
      <c r="I179" s="276">
        <v>0</v>
      </c>
      <c r="J179" s="93"/>
      <c r="K179" s="101">
        <v>0</v>
      </c>
      <c r="L179" s="93"/>
      <c r="M179" s="276">
        <v>0</v>
      </c>
      <c r="N179" s="93"/>
      <c r="O179" s="101">
        <v>0</v>
      </c>
      <c r="P179" s="93"/>
      <c r="Q179" s="276">
        <v>0</v>
      </c>
    </row>
    <row r="180" spans="1:17" s="94" customFormat="1" ht="12" customHeight="1">
      <c r="A180" s="90" t="s">
        <v>3</v>
      </c>
      <c r="B180" s="90"/>
      <c r="C180" s="91">
        <v>1120116230</v>
      </c>
      <c r="D180" s="249" t="s">
        <v>913</v>
      </c>
      <c r="E180" s="92" t="s">
        <v>145</v>
      </c>
      <c r="F180" s="92" t="s">
        <v>217</v>
      </c>
      <c r="G180" s="101">
        <f>IF(F180="I",IFERROR(VLOOKUP(C180,Consolidado!B:H,7,FALSE),0),0)</f>
        <v>0</v>
      </c>
      <c r="H180" s="93"/>
      <c r="I180" s="276">
        <v>0</v>
      </c>
      <c r="J180" s="93"/>
      <c r="K180" s="101">
        <v>0</v>
      </c>
      <c r="L180" s="93"/>
      <c r="M180" s="276">
        <v>0</v>
      </c>
      <c r="N180" s="93"/>
      <c r="O180" s="101">
        <v>0</v>
      </c>
      <c r="P180" s="93"/>
      <c r="Q180" s="276">
        <v>0</v>
      </c>
    </row>
    <row r="181" spans="1:17" s="94" customFormat="1" ht="12" customHeight="1">
      <c r="A181" s="90" t="s">
        <v>3</v>
      </c>
      <c r="B181" s="90"/>
      <c r="C181" s="91">
        <v>1120116231</v>
      </c>
      <c r="D181" s="249" t="s">
        <v>914</v>
      </c>
      <c r="E181" s="92" t="s">
        <v>6</v>
      </c>
      <c r="F181" s="92" t="s">
        <v>217</v>
      </c>
      <c r="G181" s="101">
        <f>IF(F181="I",IFERROR(VLOOKUP(C181,Consolidado!B:H,7,FALSE),0),0)</f>
        <v>0</v>
      </c>
      <c r="H181" s="93"/>
      <c r="I181" s="276">
        <v>0</v>
      </c>
      <c r="J181" s="93"/>
      <c r="K181" s="101">
        <v>0</v>
      </c>
      <c r="L181" s="93"/>
      <c r="M181" s="276">
        <v>0</v>
      </c>
      <c r="N181" s="93"/>
      <c r="O181" s="101">
        <v>0</v>
      </c>
      <c r="P181" s="93"/>
      <c r="Q181" s="276">
        <v>0</v>
      </c>
    </row>
    <row r="182" spans="1:17" s="94" customFormat="1" ht="12" customHeight="1">
      <c r="A182" s="90" t="s">
        <v>3</v>
      </c>
      <c r="B182" s="90"/>
      <c r="C182" s="91">
        <v>1120116232</v>
      </c>
      <c r="D182" s="249" t="s">
        <v>915</v>
      </c>
      <c r="E182" s="92" t="s">
        <v>145</v>
      </c>
      <c r="F182" s="92" t="s">
        <v>217</v>
      </c>
      <c r="G182" s="101">
        <f>IF(F182="I",IFERROR(VLOOKUP(C182,Consolidado!B:H,7,FALSE),0),0)</f>
        <v>0</v>
      </c>
      <c r="H182" s="93"/>
      <c r="I182" s="276">
        <v>0</v>
      </c>
      <c r="J182" s="93"/>
      <c r="K182" s="101">
        <v>0</v>
      </c>
      <c r="L182" s="93"/>
      <c r="M182" s="276">
        <v>0</v>
      </c>
      <c r="N182" s="93"/>
      <c r="O182" s="101">
        <v>0</v>
      </c>
      <c r="P182" s="93"/>
      <c r="Q182" s="276">
        <v>0</v>
      </c>
    </row>
    <row r="183" spans="1:17" s="94" customFormat="1" ht="12" customHeight="1">
      <c r="A183" s="90" t="s">
        <v>3</v>
      </c>
      <c r="B183" s="90"/>
      <c r="C183" s="91">
        <v>112012</v>
      </c>
      <c r="D183" s="249" t="s">
        <v>916</v>
      </c>
      <c r="E183" s="92" t="s">
        <v>6</v>
      </c>
      <c r="F183" s="92" t="s">
        <v>216</v>
      </c>
      <c r="G183" s="101">
        <f>IF(F183="I",IFERROR(VLOOKUP(C183,Consolidado!B:H,7,FALSE),0),0)</f>
        <v>0</v>
      </c>
      <c r="H183" s="93"/>
      <c r="I183" s="276">
        <v>0</v>
      </c>
      <c r="J183" s="93"/>
      <c r="K183" s="101">
        <v>0</v>
      </c>
      <c r="L183" s="93"/>
      <c r="M183" s="276">
        <v>0</v>
      </c>
      <c r="N183" s="93"/>
      <c r="O183" s="101">
        <v>0</v>
      </c>
      <c r="P183" s="93"/>
      <c r="Q183" s="276">
        <v>0</v>
      </c>
    </row>
    <row r="184" spans="1:17" s="94" customFormat="1" ht="12" customHeight="1">
      <c r="A184" s="90" t="s">
        <v>3</v>
      </c>
      <c r="B184" s="90"/>
      <c r="C184" s="91">
        <v>1120121</v>
      </c>
      <c r="D184" s="249" t="s">
        <v>917</v>
      </c>
      <c r="E184" s="92" t="s">
        <v>6</v>
      </c>
      <c r="F184" s="92" t="s">
        <v>216</v>
      </c>
      <c r="G184" s="101">
        <f>IF(F184="I",IFERROR(VLOOKUP(C184,Consolidado!B:H,7,FALSE),0),0)</f>
        <v>0</v>
      </c>
      <c r="H184" s="93"/>
      <c r="I184" s="276">
        <v>0</v>
      </c>
      <c r="J184" s="93"/>
      <c r="K184" s="101">
        <v>0</v>
      </c>
      <c r="L184" s="93"/>
      <c r="M184" s="276">
        <v>0</v>
      </c>
      <c r="N184" s="93"/>
      <c r="O184" s="101">
        <v>0</v>
      </c>
      <c r="P184" s="93"/>
      <c r="Q184" s="276">
        <v>0</v>
      </c>
    </row>
    <row r="185" spans="1:17" s="94" customFormat="1" ht="12" customHeight="1">
      <c r="A185" s="90" t="s">
        <v>3</v>
      </c>
      <c r="B185" s="90"/>
      <c r="C185" s="91">
        <v>11201211</v>
      </c>
      <c r="D185" s="249" t="s">
        <v>626</v>
      </c>
      <c r="E185" s="92" t="s">
        <v>6</v>
      </c>
      <c r="F185" s="92" t="s">
        <v>216</v>
      </c>
      <c r="G185" s="101">
        <f>IF(F185="I",IFERROR(VLOOKUP(C185,Consolidado!B:H,7,FALSE),0),0)</f>
        <v>0</v>
      </c>
      <c r="H185" s="93"/>
      <c r="I185" s="276">
        <v>0</v>
      </c>
      <c r="J185" s="93"/>
      <c r="K185" s="101">
        <v>0</v>
      </c>
      <c r="L185" s="93"/>
      <c r="M185" s="276">
        <v>0</v>
      </c>
      <c r="N185" s="93"/>
      <c r="O185" s="101">
        <v>0</v>
      </c>
      <c r="P185" s="93"/>
      <c r="Q185" s="276">
        <v>0</v>
      </c>
    </row>
    <row r="186" spans="1:17" s="94" customFormat="1" ht="12" customHeight="1">
      <c r="A186" s="90" t="s">
        <v>3</v>
      </c>
      <c r="B186" s="90"/>
      <c r="C186" s="91">
        <v>1120121101</v>
      </c>
      <c r="D186" s="249" t="s">
        <v>755</v>
      </c>
      <c r="E186" s="92" t="s">
        <v>6</v>
      </c>
      <c r="F186" s="92" t="s">
        <v>217</v>
      </c>
      <c r="G186" s="101">
        <f>IF(F186="I",IFERROR(VLOOKUP(C186,Consolidado!B:H,7,FALSE),0),0)</f>
        <v>0</v>
      </c>
      <c r="H186" s="93"/>
      <c r="I186" s="276">
        <v>0</v>
      </c>
      <c r="J186" s="93"/>
      <c r="K186" s="101">
        <v>0</v>
      </c>
      <c r="L186" s="93"/>
      <c r="M186" s="276">
        <v>0</v>
      </c>
      <c r="N186" s="93"/>
      <c r="O186" s="101">
        <v>0</v>
      </c>
      <c r="P186" s="93"/>
      <c r="Q186" s="276">
        <v>0</v>
      </c>
    </row>
    <row r="187" spans="1:17" s="94" customFormat="1" ht="12" customHeight="1">
      <c r="A187" s="90" t="s">
        <v>3</v>
      </c>
      <c r="B187" s="90"/>
      <c r="C187" s="91">
        <v>1120121102</v>
      </c>
      <c r="D187" s="249" t="s">
        <v>861</v>
      </c>
      <c r="E187" s="92" t="s">
        <v>145</v>
      </c>
      <c r="F187" s="92" t="s">
        <v>217</v>
      </c>
      <c r="G187" s="101">
        <f>IF(F187="I",IFERROR(VLOOKUP(C187,Consolidado!B:H,7,FALSE),0),0)</f>
        <v>0</v>
      </c>
      <c r="H187" s="93"/>
      <c r="I187" s="276">
        <v>0</v>
      </c>
      <c r="J187" s="93"/>
      <c r="K187" s="101">
        <v>0</v>
      </c>
      <c r="L187" s="93"/>
      <c r="M187" s="276">
        <v>0</v>
      </c>
      <c r="N187" s="93"/>
      <c r="O187" s="101">
        <v>0</v>
      </c>
      <c r="P187" s="93"/>
      <c r="Q187" s="276">
        <v>0</v>
      </c>
    </row>
    <row r="188" spans="1:17" s="94" customFormat="1" ht="12" customHeight="1">
      <c r="A188" s="90" t="s">
        <v>3</v>
      </c>
      <c r="B188" s="90"/>
      <c r="C188" s="91">
        <v>11201212</v>
      </c>
      <c r="D188" s="249" t="s">
        <v>421</v>
      </c>
      <c r="E188" s="92" t="s">
        <v>6</v>
      </c>
      <c r="F188" s="92" t="s">
        <v>216</v>
      </c>
      <c r="G188" s="101">
        <f>IF(F188="I",IFERROR(VLOOKUP(C188,Consolidado!B:H,7,FALSE),0),0)</f>
        <v>0</v>
      </c>
      <c r="H188" s="93"/>
      <c r="I188" s="276">
        <v>0</v>
      </c>
      <c r="J188" s="93"/>
      <c r="K188" s="101">
        <v>0</v>
      </c>
      <c r="L188" s="93"/>
      <c r="M188" s="276">
        <v>0</v>
      </c>
      <c r="N188" s="93"/>
      <c r="O188" s="101">
        <v>0</v>
      </c>
      <c r="P188" s="93"/>
      <c r="Q188" s="276">
        <v>0</v>
      </c>
    </row>
    <row r="189" spans="1:17" s="94" customFormat="1" ht="12" customHeight="1">
      <c r="A189" s="90" t="s">
        <v>3</v>
      </c>
      <c r="B189" s="90"/>
      <c r="C189" s="91">
        <v>1120121201</v>
      </c>
      <c r="D189" s="249" t="s">
        <v>744</v>
      </c>
      <c r="E189" s="92" t="s">
        <v>6</v>
      </c>
      <c r="F189" s="92" t="s">
        <v>217</v>
      </c>
      <c r="G189" s="101">
        <f>IF(F189="I",IFERROR(VLOOKUP(C189,Consolidado!B:H,7,FALSE),0),0)</f>
        <v>0</v>
      </c>
      <c r="H189" s="93"/>
      <c r="I189" s="276">
        <v>0</v>
      </c>
      <c r="J189" s="93"/>
      <c r="K189" s="101">
        <v>0</v>
      </c>
      <c r="L189" s="93"/>
      <c r="M189" s="276">
        <v>0</v>
      </c>
      <c r="N189" s="93"/>
      <c r="O189" s="101">
        <v>0</v>
      </c>
      <c r="P189" s="93"/>
      <c r="Q189" s="276">
        <v>0</v>
      </c>
    </row>
    <row r="190" spans="1:17" s="94" customFormat="1" ht="12" customHeight="1">
      <c r="A190" s="90" t="s">
        <v>3</v>
      </c>
      <c r="B190" s="90"/>
      <c r="C190" s="91">
        <v>1120121202</v>
      </c>
      <c r="D190" s="249" t="s">
        <v>759</v>
      </c>
      <c r="E190" s="92" t="s">
        <v>145</v>
      </c>
      <c r="F190" s="92" t="s">
        <v>217</v>
      </c>
      <c r="G190" s="101">
        <f>IF(F190="I",IFERROR(VLOOKUP(C190,Consolidado!B:H,7,FALSE),0),0)</f>
        <v>0</v>
      </c>
      <c r="H190" s="93"/>
      <c r="I190" s="276">
        <v>0</v>
      </c>
      <c r="J190" s="93"/>
      <c r="K190" s="101">
        <v>0</v>
      </c>
      <c r="L190" s="93"/>
      <c r="M190" s="276">
        <v>0</v>
      </c>
      <c r="N190" s="93"/>
      <c r="O190" s="101">
        <v>0</v>
      </c>
      <c r="P190" s="93"/>
      <c r="Q190" s="276">
        <v>0</v>
      </c>
    </row>
    <row r="191" spans="1:17" s="94" customFormat="1" ht="12" customHeight="1">
      <c r="A191" s="90" t="s">
        <v>3</v>
      </c>
      <c r="B191" s="90"/>
      <c r="C191" s="91">
        <v>11201213</v>
      </c>
      <c r="D191" s="249" t="s">
        <v>862</v>
      </c>
      <c r="E191" s="92" t="s">
        <v>6</v>
      </c>
      <c r="F191" s="92" t="s">
        <v>216</v>
      </c>
      <c r="G191" s="101">
        <f>IF(F191="I",IFERROR(VLOOKUP(C191,Consolidado!B:H,7,FALSE),0),0)</f>
        <v>0</v>
      </c>
      <c r="H191" s="93"/>
      <c r="I191" s="276">
        <v>0</v>
      </c>
      <c r="J191" s="93"/>
      <c r="K191" s="101">
        <v>0</v>
      </c>
      <c r="L191" s="93"/>
      <c r="M191" s="276">
        <v>0</v>
      </c>
      <c r="N191" s="93"/>
      <c r="O191" s="101">
        <v>0</v>
      </c>
      <c r="P191" s="93"/>
      <c r="Q191" s="276">
        <v>0</v>
      </c>
    </row>
    <row r="192" spans="1:17" s="94" customFormat="1" ht="12" customHeight="1">
      <c r="A192" s="90" t="s">
        <v>3</v>
      </c>
      <c r="B192" s="90"/>
      <c r="C192" s="91">
        <v>1120121301</v>
      </c>
      <c r="D192" s="249" t="s">
        <v>745</v>
      </c>
      <c r="E192" s="92" t="s">
        <v>6</v>
      </c>
      <c r="F192" s="92" t="s">
        <v>217</v>
      </c>
      <c r="G192" s="101">
        <f>IF(F192="I",IFERROR(VLOOKUP(C192,Consolidado!B:H,7,FALSE),0),0)</f>
        <v>0</v>
      </c>
      <c r="H192" s="93"/>
      <c r="I192" s="276">
        <v>0</v>
      </c>
      <c r="J192" s="93"/>
      <c r="K192" s="101">
        <v>0</v>
      </c>
      <c r="L192" s="93"/>
      <c r="M192" s="276">
        <v>0</v>
      </c>
      <c r="N192" s="93"/>
      <c r="O192" s="101">
        <v>0</v>
      </c>
      <c r="P192" s="93"/>
      <c r="Q192" s="276">
        <v>0</v>
      </c>
    </row>
    <row r="193" spans="1:17" s="94" customFormat="1" ht="12" customHeight="1">
      <c r="A193" s="90" t="s">
        <v>3</v>
      </c>
      <c r="B193" s="90"/>
      <c r="C193" s="91">
        <v>1120121302</v>
      </c>
      <c r="D193" s="249" t="s">
        <v>746</v>
      </c>
      <c r="E193" s="92" t="s">
        <v>145</v>
      </c>
      <c r="F193" s="92" t="s">
        <v>217</v>
      </c>
      <c r="G193" s="101">
        <f>IF(F193="I",IFERROR(VLOOKUP(C193,Consolidado!B:H,7,FALSE),0),0)</f>
        <v>0</v>
      </c>
      <c r="H193" s="93"/>
      <c r="I193" s="276">
        <v>0</v>
      </c>
      <c r="J193" s="93"/>
      <c r="K193" s="101">
        <v>0</v>
      </c>
      <c r="L193" s="93"/>
      <c r="M193" s="276">
        <v>0</v>
      </c>
      <c r="N193" s="93"/>
      <c r="O193" s="101">
        <v>0</v>
      </c>
      <c r="P193" s="93"/>
      <c r="Q193" s="276">
        <v>0</v>
      </c>
    </row>
    <row r="194" spans="1:17" s="94" customFormat="1" ht="12" customHeight="1">
      <c r="A194" s="90" t="s">
        <v>3</v>
      </c>
      <c r="B194" s="90"/>
      <c r="C194" s="91">
        <v>11201214</v>
      </c>
      <c r="D194" s="249" t="s">
        <v>56</v>
      </c>
      <c r="E194" s="92" t="s">
        <v>6</v>
      </c>
      <c r="F194" s="92" t="s">
        <v>216</v>
      </c>
      <c r="G194" s="101">
        <f>IF(F194="I",IFERROR(VLOOKUP(C194,Consolidado!B:H,7,FALSE),0),0)</f>
        <v>0</v>
      </c>
      <c r="H194" s="93"/>
      <c r="I194" s="276">
        <v>0</v>
      </c>
      <c r="J194" s="93"/>
      <c r="K194" s="101">
        <v>0</v>
      </c>
      <c r="L194" s="93"/>
      <c r="M194" s="276">
        <v>0</v>
      </c>
      <c r="N194" s="93"/>
      <c r="O194" s="101">
        <v>0</v>
      </c>
      <c r="P194" s="93"/>
      <c r="Q194" s="276">
        <v>0</v>
      </c>
    </row>
    <row r="195" spans="1:17" s="94" customFormat="1" ht="12" customHeight="1">
      <c r="A195" s="90" t="s">
        <v>3</v>
      </c>
      <c r="B195" s="90"/>
      <c r="C195" s="91">
        <v>1120121401</v>
      </c>
      <c r="D195" s="249" t="s">
        <v>747</v>
      </c>
      <c r="E195" s="92" t="s">
        <v>6</v>
      </c>
      <c r="F195" s="92" t="s">
        <v>217</v>
      </c>
      <c r="G195" s="101">
        <f>IF(F195="I",IFERROR(VLOOKUP(C195,Consolidado!B:H,7,FALSE),0),0)</f>
        <v>0</v>
      </c>
      <c r="H195" s="93"/>
      <c r="I195" s="276">
        <v>0</v>
      </c>
      <c r="J195" s="93"/>
      <c r="K195" s="101">
        <v>0</v>
      </c>
      <c r="L195" s="93"/>
      <c r="M195" s="276">
        <v>0</v>
      </c>
      <c r="N195" s="93"/>
      <c r="O195" s="101">
        <v>0</v>
      </c>
      <c r="P195" s="93"/>
      <c r="Q195" s="276">
        <v>0</v>
      </c>
    </row>
    <row r="196" spans="1:17" s="94" customFormat="1" ht="12" customHeight="1">
      <c r="A196" s="90" t="s">
        <v>3</v>
      </c>
      <c r="B196" s="90"/>
      <c r="C196" s="91">
        <v>1120121402</v>
      </c>
      <c r="D196" s="249" t="s">
        <v>631</v>
      </c>
      <c r="E196" s="92" t="s">
        <v>145</v>
      </c>
      <c r="F196" s="92" t="s">
        <v>217</v>
      </c>
      <c r="G196" s="101">
        <f>IF(F196="I",IFERROR(VLOOKUP(C196,Consolidado!B:H,7,FALSE),0),0)</f>
        <v>0</v>
      </c>
      <c r="H196" s="93"/>
      <c r="I196" s="276">
        <v>0</v>
      </c>
      <c r="J196" s="93"/>
      <c r="K196" s="101">
        <v>0</v>
      </c>
      <c r="L196" s="93"/>
      <c r="M196" s="276">
        <v>0</v>
      </c>
      <c r="N196" s="93"/>
      <c r="O196" s="101">
        <v>0</v>
      </c>
      <c r="P196" s="93"/>
      <c r="Q196" s="276">
        <v>0</v>
      </c>
    </row>
    <row r="197" spans="1:17" s="94" customFormat="1" ht="12" customHeight="1">
      <c r="A197" s="90" t="s">
        <v>3</v>
      </c>
      <c r="B197" s="90"/>
      <c r="C197" s="91">
        <v>11202</v>
      </c>
      <c r="D197" s="249" t="s">
        <v>918</v>
      </c>
      <c r="E197" s="92" t="s">
        <v>6</v>
      </c>
      <c r="F197" s="92" t="s">
        <v>216</v>
      </c>
      <c r="G197" s="101">
        <f>IF(F197="I",IFERROR(VLOOKUP(C197,Consolidado!B:H,7,FALSE),0),0)</f>
        <v>0</v>
      </c>
      <c r="H197" s="93"/>
      <c r="I197" s="276">
        <v>0</v>
      </c>
      <c r="J197" s="93"/>
      <c r="K197" s="101">
        <v>0</v>
      </c>
      <c r="L197" s="93"/>
      <c r="M197" s="276">
        <v>0</v>
      </c>
      <c r="N197" s="93"/>
      <c r="O197" s="101">
        <v>0</v>
      </c>
      <c r="P197" s="93"/>
      <c r="Q197" s="276">
        <v>0</v>
      </c>
    </row>
    <row r="198" spans="1:17" s="94" customFormat="1" ht="12" customHeight="1">
      <c r="A198" s="90" t="s">
        <v>3</v>
      </c>
      <c r="B198" s="90"/>
      <c r="C198" s="91">
        <v>112021</v>
      </c>
      <c r="D198" s="249" t="s">
        <v>686</v>
      </c>
      <c r="E198" s="92" t="s">
        <v>6</v>
      </c>
      <c r="F198" s="92" t="s">
        <v>216</v>
      </c>
      <c r="G198" s="101">
        <f>IF(F198="I",IFERROR(VLOOKUP(C198,Consolidado!B:H,7,FALSE),0),0)</f>
        <v>0</v>
      </c>
      <c r="H198" s="93"/>
      <c r="I198" s="276">
        <v>0</v>
      </c>
      <c r="J198" s="93"/>
      <c r="K198" s="101">
        <v>0</v>
      </c>
      <c r="L198" s="93"/>
      <c r="M198" s="276">
        <v>0</v>
      </c>
      <c r="N198" s="93"/>
      <c r="O198" s="101">
        <v>0</v>
      </c>
      <c r="P198" s="93"/>
      <c r="Q198" s="276">
        <v>0</v>
      </c>
    </row>
    <row r="199" spans="1:17" s="94" customFormat="1" ht="12" customHeight="1">
      <c r="A199" s="90" t="s">
        <v>3</v>
      </c>
      <c r="B199" s="90"/>
      <c r="C199" s="91">
        <v>1120211</v>
      </c>
      <c r="D199" s="249" t="s">
        <v>628</v>
      </c>
      <c r="E199" s="92" t="s">
        <v>6</v>
      </c>
      <c r="F199" s="92" t="s">
        <v>216</v>
      </c>
      <c r="G199" s="101">
        <f>IF(F199="I",IFERROR(VLOOKUP(C199,Consolidado!B:H,7,FALSE),0),0)</f>
        <v>0</v>
      </c>
      <c r="H199" s="93"/>
      <c r="I199" s="276">
        <v>0</v>
      </c>
      <c r="J199" s="93"/>
      <c r="K199" s="101">
        <v>0</v>
      </c>
      <c r="L199" s="93"/>
      <c r="M199" s="276">
        <v>0</v>
      </c>
      <c r="N199" s="93"/>
      <c r="O199" s="101">
        <v>0</v>
      </c>
      <c r="P199" s="93"/>
      <c r="Q199" s="276">
        <v>0</v>
      </c>
    </row>
    <row r="200" spans="1:17" s="94" customFormat="1" ht="12" customHeight="1">
      <c r="A200" s="90" t="s">
        <v>3</v>
      </c>
      <c r="B200" s="90"/>
      <c r="C200" s="91">
        <v>11202111</v>
      </c>
      <c r="D200" s="249" t="s">
        <v>919</v>
      </c>
      <c r="E200" s="92" t="s">
        <v>6</v>
      </c>
      <c r="F200" s="92" t="s">
        <v>216</v>
      </c>
      <c r="G200" s="101">
        <f>IF(F200="I",IFERROR(VLOOKUP(C200,Consolidado!B:H,7,FALSE),0),0)</f>
        <v>0</v>
      </c>
      <c r="H200" s="93"/>
      <c r="I200" s="276">
        <v>0</v>
      </c>
      <c r="J200" s="93"/>
      <c r="K200" s="101">
        <v>0</v>
      </c>
      <c r="L200" s="93"/>
      <c r="M200" s="276">
        <v>0</v>
      </c>
      <c r="N200" s="93"/>
      <c r="O200" s="101">
        <v>0</v>
      </c>
      <c r="P200" s="93"/>
      <c r="Q200" s="276">
        <v>0</v>
      </c>
    </row>
    <row r="201" spans="1:17" s="94" customFormat="1" ht="12" customHeight="1">
      <c r="A201" s="90" t="s">
        <v>3</v>
      </c>
      <c r="B201" s="90" t="s">
        <v>434</v>
      </c>
      <c r="C201" s="91">
        <v>1120211101</v>
      </c>
      <c r="D201" s="249" t="s">
        <v>920</v>
      </c>
      <c r="E201" s="92" t="s">
        <v>6</v>
      </c>
      <c r="F201" s="92" t="s">
        <v>217</v>
      </c>
      <c r="G201" s="101">
        <f>IF(F201="I",IFERROR(VLOOKUP(C201,Consolidado!B:H,7,FALSE),0),0)</f>
        <v>0</v>
      </c>
      <c r="H201" s="93"/>
      <c r="I201" s="276">
        <v>0</v>
      </c>
      <c r="J201" s="93"/>
      <c r="K201" s="101">
        <v>0</v>
      </c>
      <c r="L201" s="93"/>
      <c r="M201" s="276">
        <v>0</v>
      </c>
      <c r="N201" s="93"/>
      <c r="O201" s="101">
        <v>0</v>
      </c>
      <c r="P201" s="93"/>
      <c r="Q201" s="276">
        <v>0</v>
      </c>
    </row>
    <row r="202" spans="1:17" s="94" customFormat="1" ht="12" customHeight="1">
      <c r="A202" s="90" t="s">
        <v>3</v>
      </c>
      <c r="B202" s="90"/>
      <c r="C202" s="91">
        <v>1120212</v>
      </c>
      <c r="D202" s="249" t="s">
        <v>632</v>
      </c>
      <c r="E202" s="92" t="s">
        <v>6</v>
      </c>
      <c r="F202" s="92" t="s">
        <v>216</v>
      </c>
      <c r="G202" s="101">
        <f>IF(F202="I",IFERROR(VLOOKUP(C202,Consolidado!B:H,7,FALSE),0),0)</f>
        <v>0</v>
      </c>
      <c r="H202" s="93"/>
      <c r="I202" s="276">
        <v>0</v>
      </c>
      <c r="J202" s="93"/>
      <c r="K202" s="101">
        <v>0</v>
      </c>
      <c r="L202" s="93"/>
      <c r="M202" s="276">
        <v>0</v>
      </c>
      <c r="N202" s="93"/>
      <c r="O202" s="101">
        <v>0</v>
      </c>
      <c r="P202" s="93"/>
      <c r="Q202" s="276">
        <v>0</v>
      </c>
    </row>
    <row r="203" spans="1:17" s="94" customFormat="1" ht="12" customHeight="1">
      <c r="A203" s="90" t="s">
        <v>3</v>
      </c>
      <c r="B203" s="90"/>
      <c r="C203" s="91">
        <v>1120213</v>
      </c>
      <c r="D203" s="249" t="s">
        <v>637</v>
      </c>
      <c r="E203" s="92" t="s">
        <v>6</v>
      </c>
      <c r="F203" s="92" t="s">
        <v>216</v>
      </c>
      <c r="G203" s="101">
        <f>IF(F203="I",IFERROR(VLOOKUP(C203,Consolidado!B:H,7,FALSE),0),0)</f>
        <v>0</v>
      </c>
      <c r="H203" s="93"/>
      <c r="I203" s="276">
        <v>0</v>
      </c>
      <c r="J203" s="93"/>
      <c r="K203" s="101">
        <v>0</v>
      </c>
      <c r="L203" s="93"/>
      <c r="M203" s="276">
        <v>0</v>
      </c>
      <c r="N203" s="93"/>
      <c r="O203" s="101">
        <v>0</v>
      </c>
      <c r="P203" s="93"/>
      <c r="Q203" s="276">
        <v>0</v>
      </c>
    </row>
    <row r="204" spans="1:17" s="94" customFormat="1" ht="12" customHeight="1">
      <c r="A204" s="90" t="s">
        <v>3</v>
      </c>
      <c r="B204" s="90"/>
      <c r="C204" s="91">
        <v>1120214</v>
      </c>
      <c r="D204" s="249" t="s">
        <v>874</v>
      </c>
      <c r="E204" s="92" t="s">
        <v>6</v>
      </c>
      <c r="F204" s="92" t="s">
        <v>216</v>
      </c>
      <c r="G204" s="101">
        <f>IF(F204="I",IFERROR(VLOOKUP(C204,Consolidado!B:H,7,FALSE),0),0)</f>
        <v>0</v>
      </c>
      <c r="H204" s="93"/>
      <c r="I204" s="276">
        <v>0</v>
      </c>
      <c r="J204" s="93"/>
      <c r="K204" s="101">
        <v>0</v>
      </c>
      <c r="L204" s="93"/>
      <c r="M204" s="276">
        <v>0</v>
      </c>
      <c r="N204" s="93"/>
      <c r="O204" s="101">
        <v>0</v>
      </c>
      <c r="P204" s="93"/>
      <c r="Q204" s="276">
        <v>0</v>
      </c>
    </row>
    <row r="205" spans="1:17" s="94" customFormat="1" ht="12" customHeight="1">
      <c r="A205" s="90" t="s">
        <v>3</v>
      </c>
      <c r="B205" s="90"/>
      <c r="C205" s="91">
        <v>1120215</v>
      </c>
      <c r="D205" s="249" t="s">
        <v>921</v>
      </c>
      <c r="E205" s="92" t="s">
        <v>6</v>
      </c>
      <c r="F205" s="92" t="s">
        <v>216</v>
      </c>
      <c r="G205" s="101">
        <f>IF(F205="I",IFERROR(VLOOKUP(C205,Consolidado!B:H,7,FALSE),0),0)</f>
        <v>0</v>
      </c>
      <c r="H205" s="93"/>
      <c r="I205" s="276">
        <v>0</v>
      </c>
      <c r="J205" s="93"/>
      <c r="K205" s="101">
        <v>0</v>
      </c>
      <c r="L205" s="93"/>
      <c r="M205" s="276">
        <v>0</v>
      </c>
      <c r="N205" s="93"/>
      <c r="O205" s="101">
        <v>0</v>
      </c>
      <c r="P205" s="93"/>
      <c r="Q205" s="276">
        <v>0</v>
      </c>
    </row>
    <row r="206" spans="1:17" s="94" customFormat="1" ht="12" customHeight="1">
      <c r="A206" s="90" t="s">
        <v>3</v>
      </c>
      <c r="B206" s="90" t="s">
        <v>434</v>
      </c>
      <c r="C206" s="91">
        <v>112021501</v>
      </c>
      <c r="D206" s="249" t="s">
        <v>922</v>
      </c>
      <c r="E206" s="92" t="s">
        <v>6</v>
      </c>
      <c r="F206" s="92" t="s">
        <v>217</v>
      </c>
      <c r="G206" s="101">
        <f>IF(F206="I",IFERROR(VLOOKUP(C206,Consolidado!B:H,7,FALSE),0),0)</f>
        <v>0</v>
      </c>
      <c r="H206" s="93"/>
      <c r="I206" s="276">
        <v>0</v>
      </c>
      <c r="J206" s="93"/>
      <c r="K206" s="101">
        <v>0</v>
      </c>
      <c r="L206" s="93"/>
      <c r="M206" s="276">
        <v>0</v>
      </c>
      <c r="N206" s="93"/>
      <c r="O206" s="101">
        <v>0</v>
      </c>
      <c r="P206" s="93"/>
      <c r="Q206" s="276">
        <v>0</v>
      </c>
    </row>
    <row r="207" spans="1:17" s="94" customFormat="1" ht="12" customHeight="1">
      <c r="A207" s="90" t="s">
        <v>3</v>
      </c>
      <c r="B207" s="90" t="s">
        <v>434</v>
      </c>
      <c r="C207" s="91">
        <v>112021502</v>
      </c>
      <c r="D207" s="249" t="s">
        <v>923</v>
      </c>
      <c r="E207" s="92" t="s">
        <v>6</v>
      </c>
      <c r="F207" s="92" t="s">
        <v>217</v>
      </c>
      <c r="G207" s="101">
        <f>IF(F207="I",IFERROR(VLOOKUP(C207,Consolidado!B:H,7,FALSE),0),0)</f>
        <v>0</v>
      </c>
      <c r="H207" s="93"/>
      <c r="I207" s="276">
        <v>0</v>
      </c>
      <c r="J207" s="93"/>
      <c r="K207" s="101">
        <v>0</v>
      </c>
      <c r="L207" s="93"/>
      <c r="M207" s="276">
        <v>0</v>
      </c>
      <c r="N207" s="93"/>
      <c r="O207" s="101">
        <v>0</v>
      </c>
      <c r="P207" s="93"/>
      <c r="Q207" s="276">
        <v>0</v>
      </c>
    </row>
    <row r="208" spans="1:17" s="94" customFormat="1" ht="12" customHeight="1">
      <c r="A208" s="90" t="s">
        <v>3</v>
      </c>
      <c r="B208" s="90"/>
      <c r="C208" s="91">
        <v>1120216</v>
      </c>
      <c r="D208" s="249" t="s">
        <v>924</v>
      </c>
      <c r="E208" s="92" t="s">
        <v>6</v>
      </c>
      <c r="F208" s="92" t="s">
        <v>217</v>
      </c>
      <c r="G208" s="101">
        <f>IF(F208="I",IFERROR(VLOOKUP(C208,Consolidado!B:H,7,FALSE),0),0)</f>
        <v>0</v>
      </c>
      <c r="H208" s="93"/>
      <c r="I208" s="276">
        <v>0</v>
      </c>
      <c r="J208" s="93"/>
      <c r="K208" s="101">
        <v>0</v>
      </c>
      <c r="L208" s="93"/>
      <c r="M208" s="276">
        <v>0</v>
      </c>
      <c r="N208" s="93"/>
      <c r="O208" s="101">
        <v>0</v>
      </c>
      <c r="P208" s="93"/>
      <c r="Q208" s="276">
        <v>0</v>
      </c>
    </row>
    <row r="209" spans="1:17" s="94" customFormat="1" ht="12" customHeight="1">
      <c r="A209" s="90" t="s">
        <v>3</v>
      </c>
      <c r="B209" s="90"/>
      <c r="C209" s="91">
        <v>11203</v>
      </c>
      <c r="D209" s="249" t="s">
        <v>108</v>
      </c>
      <c r="E209" s="92" t="s">
        <v>6</v>
      </c>
      <c r="F209" s="92" t="s">
        <v>216</v>
      </c>
      <c r="G209" s="101">
        <f>IF(F209="I",IFERROR(VLOOKUP(C209,Consolidado!B:H,7,FALSE),0),0)</f>
        <v>0</v>
      </c>
      <c r="H209" s="93"/>
      <c r="I209" s="276">
        <v>0</v>
      </c>
      <c r="J209" s="93"/>
      <c r="K209" s="101">
        <v>0</v>
      </c>
      <c r="L209" s="93"/>
      <c r="M209" s="276">
        <v>0</v>
      </c>
      <c r="N209" s="93"/>
      <c r="O209" s="101">
        <v>0</v>
      </c>
      <c r="P209" s="93"/>
      <c r="Q209" s="276">
        <v>0</v>
      </c>
    </row>
    <row r="210" spans="1:17" s="94" customFormat="1" ht="12" customHeight="1">
      <c r="A210" s="90" t="s">
        <v>3</v>
      </c>
      <c r="B210" s="90"/>
      <c r="C210" s="91">
        <v>112031</v>
      </c>
      <c r="D210" s="249" t="s">
        <v>658</v>
      </c>
      <c r="E210" s="92" t="s">
        <v>6</v>
      </c>
      <c r="F210" s="92" t="s">
        <v>216</v>
      </c>
      <c r="G210" s="101">
        <f>IF(F210="I",IFERROR(VLOOKUP(C210,Consolidado!B:H,7,FALSE),0),0)</f>
        <v>0</v>
      </c>
      <c r="H210" s="93"/>
      <c r="I210" s="276">
        <v>0</v>
      </c>
      <c r="J210" s="93"/>
      <c r="K210" s="101">
        <v>0</v>
      </c>
      <c r="L210" s="93"/>
      <c r="M210" s="276">
        <v>0</v>
      </c>
      <c r="N210" s="93"/>
      <c r="O210" s="101">
        <v>0</v>
      </c>
      <c r="P210" s="93"/>
      <c r="Q210" s="276">
        <v>0</v>
      </c>
    </row>
    <row r="211" spans="1:17" s="94" customFormat="1" ht="12" customHeight="1">
      <c r="A211" s="90" t="s">
        <v>3</v>
      </c>
      <c r="B211" s="90"/>
      <c r="C211" s="91">
        <v>11203101</v>
      </c>
      <c r="D211" s="249" t="s">
        <v>659</v>
      </c>
      <c r="E211" s="92" t="s">
        <v>6</v>
      </c>
      <c r="F211" s="92" t="s">
        <v>216</v>
      </c>
      <c r="G211" s="101">
        <f>IF(F211="I",IFERROR(VLOOKUP(C211,Consolidado!B:H,7,FALSE),0),0)</f>
        <v>0</v>
      </c>
      <c r="H211" s="93"/>
      <c r="I211" s="276">
        <v>0</v>
      </c>
      <c r="J211" s="93"/>
      <c r="K211" s="101">
        <v>0</v>
      </c>
      <c r="L211" s="93"/>
      <c r="M211" s="276">
        <v>0</v>
      </c>
      <c r="N211" s="93"/>
      <c r="O211" s="101">
        <v>0</v>
      </c>
      <c r="P211" s="93"/>
      <c r="Q211" s="276">
        <v>0</v>
      </c>
    </row>
    <row r="212" spans="1:17" s="94" customFormat="1" ht="12" customHeight="1">
      <c r="A212" s="90" t="s">
        <v>3</v>
      </c>
      <c r="B212" s="90" t="s">
        <v>433</v>
      </c>
      <c r="C212" s="91">
        <v>1120310101</v>
      </c>
      <c r="D212" s="249" t="s">
        <v>660</v>
      </c>
      <c r="E212" s="92" t="s">
        <v>6</v>
      </c>
      <c r="F212" s="92" t="s">
        <v>217</v>
      </c>
      <c r="G212" s="101">
        <f>IF(F212="I",IFERROR(VLOOKUP(C212,Consolidado!B:H,7,FALSE),0),0)</f>
        <v>27005000000</v>
      </c>
      <c r="H212" s="93"/>
      <c r="I212" s="276">
        <v>0</v>
      </c>
      <c r="J212" s="93"/>
      <c r="K212" s="101">
        <v>0</v>
      </c>
      <c r="L212" s="93"/>
      <c r="M212" s="276">
        <v>0</v>
      </c>
      <c r="N212" s="93"/>
      <c r="O212" s="101">
        <v>0</v>
      </c>
      <c r="P212" s="93"/>
      <c r="Q212" s="276">
        <v>0</v>
      </c>
    </row>
    <row r="213" spans="1:17" s="94" customFormat="1" ht="12" customHeight="1">
      <c r="A213" s="90" t="s">
        <v>3</v>
      </c>
      <c r="B213" s="90" t="s">
        <v>433</v>
      </c>
      <c r="C213" s="91">
        <v>1120310102</v>
      </c>
      <c r="D213" s="249" t="s">
        <v>661</v>
      </c>
      <c r="E213" s="92" t="s">
        <v>145</v>
      </c>
      <c r="F213" s="92" t="s">
        <v>217</v>
      </c>
      <c r="G213" s="101">
        <f>IF(F213="I",IFERROR(VLOOKUP(C213,Consolidado!B:H,7,FALSE),0),0)</f>
        <v>5723883000</v>
      </c>
      <c r="H213" s="93"/>
      <c r="I213" s="276">
        <v>0</v>
      </c>
      <c r="J213" s="93"/>
      <c r="K213" s="101">
        <v>0</v>
      </c>
      <c r="L213" s="93"/>
      <c r="M213" s="276">
        <v>0</v>
      </c>
      <c r="N213" s="93"/>
      <c r="O213" s="101">
        <v>0</v>
      </c>
      <c r="P213" s="93"/>
      <c r="Q213" s="276">
        <v>0</v>
      </c>
    </row>
    <row r="214" spans="1:17" s="94" customFormat="1" ht="12" customHeight="1">
      <c r="A214" s="90" t="s">
        <v>3</v>
      </c>
      <c r="B214" s="90" t="s">
        <v>433</v>
      </c>
      <c r="C214" s="91">
        <v>1120310103</v>
      </c>
      <c r="D214" s="249" t="s">
        <v>1319</v>
      </c>
      <c r="E214" s="92" t="s">
        <v>6</v>
      </c>
      <c r="F214" s="92" t="s">
        <v>217</v>
      </c>
      <c r="G214" s="101">
        <f>IF(F214="I",IFERROR(VLOOKUP(C214,Consolidado!B:H,7,FALSE),0),0)</f>
        <v>4000000000</v>
      </c>
      <c r="H214" s="93"/>
      <c r="I214" s="276">
        <v>0</v>
      </c>
      <c r="J214" s="93"/>
      <c r="K214" s="101">
        <v>0</v>
      </c>
      <c r="L214" s="93"/>
      <c r="M214" s="276">
        <v>0</v>
      </c>
      <c r="N214" s="93"/>
      <c r="O214" s="101">
        <v>0</v>
      </c>
      <c r="P214" s="93"/>
      <c r="Q214" s="276">
        <v>0</v>
      </c>
    </row>
    <row r="215" spans="1:17" s="94" customFormat="1" ht="12" customHeight="1">
      <c r="A215" s="90" t="s">
        <v>3</v>
      </c>
      <c r="B215" s="90"/>
      <c r="C215" s="91">
        <v>112032</v>
      </c>
      <c r="D215" s="249" t="s">
        <v>925</v>
      </c>
      <c r="E215" s="92" t="s">
        <v>6</v>
      </c>
      <c r="F215" s="92" t="s">
        <v>216</v>
      </c>
      <c r="G215" s="101">
        <f>IF(F215="I",IFERROR(VLOOKUP(C215,Consolidado!B:H,7,FALSE),0),0)</f>
        <v>0</v>
      </c>
      <c r="H215" s="93"/>
      <c r="I215" s="276">
        <v>0</v>
      </c>
      <c r="J215" s="93"/>
      <c r="K215" s="101">
        <v>0</v>
      </c>
      <c r="L215" s="93"/>
      <c r="M215" s="276">
        <v>0</v>
      </c>
      <c r="N215" s="93"/>
      <c r="O215" s="101">
        <v>0</v>
      </c>
      <c r="P215" s="93"/>
      <c r="Q215" s="276">
        <v>0</v>
      </c>
    </row>
    <row r="216" spans="1:17" s="94" customFormat="1" ht="12" customHeight="1">
      <c r="A216" s="90" t="s">
        <v>3</v>
      </c>
      <c r="B216" s="90"/>
      <c r="C216" s="91">
        <v>11203201</v>
      </c>
      <c r="D216" s="249" t="s">
        <v>925</v>
      </c>
      <c r="E216" s="92" t="s">
        <v>6</v>
      </c>
      <c r="F216" s="92" t="s">
        <v>216</v>
      </c>
      <c r="G216" s="101">
        <f>IF(F216="I",IFERROR(VLOOKUP(C216,Consolidado!B:H,7,FALSE),0),0)</f>
        <v>0</v>
      </c>
      <c r="H216" s="93"/>
      <c r="I216" s="276">
        <v>0</v>
      </c>
      <c r="J216" s="93"/>
      <c r="K216" s="101">
        <v>0</v>
      </c>
      <c r="L216" s="93"/>
      <c r="M216" s="276">
        <v>0</v>
      </c>
      <c r="N216" s="93"/>
      <c r="O216" s="101">
        <v>0</v>
      </c>
      <c r="P216" s="93"/>
      <c r="Q216" s="276">
        <v>0</v>
      </c>
    </row>
    <row r="217" spans="1:17" s="94" customFormat="1" ht="12" customHeight="1">
      <c r="A217" s="90" t="s">
        <v>3</v>
      </c>
      <c r="B217" s="90"/>
      <c r="C217" s="91">
        <v>1120320101</v>
      </c>
      <c r="D217" s="249" t="s">
        <v>744</v>
      </c>
      <c r="E217" s="92" t="s">
        <v>6</v>
      </c>
      <c r="F217" s="92" t="s">
        <v>217</v>
      </c>
      <c r="G217" s="101">
        <f>IF(F217="I",IFERROR(VLOOKUP(C217,Consolidado!B:H,7,FALSE),0),0)</f>
        <v>0</v>
      </c>
      <c r="H217" s="93"/>
      <c r="I217" s="276">
        <v>0</v>
      </c>
      <c r="J217" s="93"/>
      <c r="K217" s="101">
        <v>0</v>
      </c>
      <c r="L217" s="93"/>
      <c r="M217" s="276">
        <v>0</v>
      </c>
      <c r="N217" s="93"/>
      <c r="O217" s="101">
        <v>0</v>
      </c>
      <c r="P217" s="93"/>
      <c r="Q217" s="276">
        <v>0</v>
      </c>
    </row>
    <row r="218" spans="1:17" s="94" customFormat="1" ht="12" customHeight="1">
      <c r="A218" s="90" t="s">
        <v>3</v>
      </c>
      <c r="B218" s="90"/>
      <c r="C218" s="91">
        <v>1120320102</v>
      </c>
      <c r="D218" s="249" t="s">
        <v>759</v>
      </c>
      <c r="E218" s="92" t="s">
        <v>145</v>
      </c>
      <c r="F218" s="92" t="s">
        <v>217</v>
      </c>
      <c r="G218" s="101">
        <f>IF(F218="I",IFERROR(VLOOKUP(C218,Consolidado!B:H,7,FALSE),0),0)</f>
        <v>0</v>
      </c>
      <c r="H218" s="93"/>
      <c r="I218" s="276">
        <v>0</v>
      </c>
      <c r="J218" s="93"/>
      <c r="K218" s="101">
        <v>0</v>
      </c>
      <c r="L218" s="93"/>
      <c r="M218" s="276">
        <v>0</v>
      </c>
      <c r="N218" s="93"/>
      <c r="O218" s="101">
        <v>0</v>
      </c>
      <c r="P218" s="93"/>
      <c r="Q218" s="276">
        <v>0</v>
      </c>
    </row>
    <row r="219" spans="1:17" s="94" customFormat="1" ht="12" customHeight="1">
      <c r="A219" s="90" t="s">
        <v>3</v>
      </c>
      <c r="B219" s="90"/>
      <c r="C219" s="91">
        <v>1120320103</v>
      </c>
      <c r="D219" s="249" t="s">
        <v>745</v>
      </c>
      <c r="E219" s="92" t="s">
        <v>6</v>
      </c>
      <c r="F219" s="92" t="s">
        <v>217</v>
      </c>
      <c r="G219" s="101">
        <f>IF(F219="I",IFERROR(VLOOKUP(C219,Consolidado!B:H,7,FALSE),0),0)</f>
        <v>0</v>
      </c>
      <c r="H219" s="93"/>
      <c r="I219" s="276">
        <v>0</v>
      </c>
      <c r="J219" s="93"/>
      <c r="K219" s="101">
        <v>0</v>
      </c>
      <c r="L219" s="93"/>
      <c r="M219" s="276">
        <v>0</v>
      </c>
      <c r="N219" s="93"/>
      <c r="O219" s="101">
        <v>0</v>
      </c>
      <c r="P219" s="93"/>
      <c r="Q219" s="276">
        <v>0</v>
      </c>
    </row>
    <row r="220" spans="1:17" s="94" customFormat="1" ht="12" customHeight="1">
      <c r="A220" s="90" t="s">
        <v>3</v>
      </c>
      <c r="B220" s="90"/>
      <c r="C220" s="91">
        <v>1120320104</v>
      </c>
      <c r="D220" s="249" t="s">
        <v>746</v>
      </c>
      <c r="E220" s="92" t="s">
        <v>145</v>
      </c>
      <c r="F220" s="92" t="s">
        <v>217</v>
      </c>
      <c r="G220" s="101">
        <f>IF(F220="I",IFERROR(VLOOKUP(C220,Consolidado!B:H,7,FALSE),0),0)</f>
        <v>0</v>
      </c>
      <c r="H220" s="93"/>
      <c r="I220" s="276">
        <v>0</v>
      </c>
      <c r="J220" s="93"/>
      <c r="K220" s="101">
        <v>0</v>
      </c>
      <c r="L220" s="93"/>
      <c r="M220" s="276">
        <v>0</v>
      </c>
      <c r="N220" s="93"/>
      <c r="O220" s="101">
        <v>0</v>
      </c>
      <c r="P220" s="93"/>
      <c r="Q220" s="276">
        <v>0</v>
      </c>
    </row>
    <row r="221" spans="1:17" s="94" customFormat="1" ht="12" customHeight="1">
      <c r="A221" s="90" t="s">
        <v>3</v>
      </c>
      <c r="B221" s="90"/>
      <c r="C221" s="91">
        <v>1120320105</v>
      </c>
      <c r="D221" s="249" t="s">
        <v>747</v>
      </c>
      <c r="E221" s="92" t="s">
        <v>6</v>
      </c>
      <c r="F221" s="92" t="s">
        <v>217</v>
      </c>
      <c r="G221" s="101">
        <f>IF(F221="I",IFERROR(VLOOKUP(C221,Consolidado!B:H,7,FALSE),0),0)</f>
        <v>0</v>
      </c>
      <c r="H221" s="93"/>
      <c r="I221" s="276">
        <v>0</v>
      </c>
      <c r="J221" s="93"/>
      <c r="K221" s="101">
        <v>0</v>
      </c>
      <c r="L221" s="93"/>
      <c r="M221" s="276">
        <v>0</v>
      </c>
      <c r="N221" s="93"/>
      <c r="O221" s="101">
        <v>0</v>
      </c>
      <c r="P221" s="93"/>
      <c r="Q221" s="276">
        <v>0</v>
      </c>
    </row>
    <row r="222" spans="1:17" s="94" customFormat="1" ht="12" customHeight="1">
      <c r="A222" s="90" t="s">
        <v>3</v>
      </c>
      <c r="B222" s="90"/>
      <c r="C222" s="91">
        <v>1120320106</v>
      </c>
      <c r="D222" s="249" t="s">
        <v>631</v>
      </c>
      <c r="E222" s="92" t="s">
        <v>145</v>
      </c>
      <c r="F222" s="92" t="s">
        <v>217</v>
      </c>
      <c r="G222" s="101">
        <f>IF(F222="I",IFERROR(VLOOKUP(C222,Consolidado!B:H,7,FALSE),0),0)</f>
        <v>0</v>
      </c>
      <c r="H222" s="93"/>
      <c r="I222" s="276">
        <v>0</v>
      </c>
      <c r="J222" s="93"/>
      <c r="K222" s="101">
        <v>0</v>
      </c>
      <c r="L222" s="93"/>
      <c r="M222" s="276">
        <v>0</v>
      </c>
      <c r="N222" s="93"/>
      <c r="O222" s="101">
        <v>0</v>
      </c>
      <c r="P222" s="93"/>
      <c r="Q222" s="276">
        <v>0</v>
      </c>
    </row>
    <row r="223" spans="1:17" s="94" customFormat="1" ht="12" customHeight="1">
      <c r="A223" s="90" t="s">
        <v>3</v>
      </c>
      <c r="B223" s="90" t="s">
        <v>433</v>
      </c>
      <c r="C223" s="91">
        <v>1120320107</v>
      </c>
      <c r="D223" s="249" t="s">
        <v>748</v>
      </c>
      <c r="E223" s="92" t="s">
        <v>6</v>
      </c>
      <c r="F223" s="92" t="s">
        <v>217</v>
      </c>
      <c r="G223" s="101">
        <f>IF(F223="I",IFERROR(VLOOKUP(C223,Consolidado!B:H,7,FALSE),0),0)</f>
        <v>0</v>
      </c>
      <c r="H223" s="93"/>
      <c r="I223" s="276">
        <v>0</v>
      </c>
      <c r="J223" s="93"/>
      <c r="K223" s="101">
        <v>0</v>
      </c>
      <c r="L223" s="93"/>
      <c r="M223" s="276">
        <v>0</v>
      </c>
      <c r="N223" s="93"/>
      <c r="O223" s="101">
        <v>0</v>
      </c>
      <c r="P223" s="93"/>
      <c r="Q223" s="276">
        <v>0</v>
      </c>
    </row>
    <row r="224" spans="1:17" s="94" customFormat="1" ht="12" customHeight="1">
      <c r="A224" s="90" t="s">
        <v>3</v>
      </c>
      <c r="B224" s="90"/>
      <c r="C224" s="91">
        <v>1120320108</v>
      </c>
      <c r="D224" s="249" t="s">
        <v>749</v>
      </c>
      <c r="E224" s="92" t="s">
        <v>145</v>
      </c>
      <c r="F224" s="92" t="s">
        <v>217</v>
      </c>
      <c r="G224" s="101">
        <f>IF(F224="I",IFERROR(VLOOKUP(C224,Consolidado!B:H,7,FALSE),0),0)</f>
        <v>0</v>
      </c>
      <c r="H224" s="93"/>
      <c r="I224" s="276">
        <v>0</v>
      </c>
      <c r="J224" s="93"/>
      <c r="K224" s="101">
        <v>0</v>
      </c>
      <c r="L224" s="93"/>
      <c r="M224" s="276">
        <v>0</v>
      </c>
      <c r="N224" s="93"/>
      <c r="O224" s="101">
        <v>0</v>
      </c>
      <c r="P224" s="93"/>
      <c r="Q224" s="276">
        <v>0</v>
      </c>
    </row>
    <row r="225" spans="1:17" s="94" customFormat="1" ht="12" customHeight="1">
      <c r="A225" s="90" t="s">
        <v>3</v>
      </c>
      <c r="B225" s="90"/>
      <c r="C225" s="91">
        <v>1120320109</v>
      </c>
      <c r="D225" s="249" t="s">
        <v>750</v>
      </c>
      <c r="E225" s="92" t="s">
        <v>6</v>
      </c>
      <c r="F225" s="92" t="s">
        <v>217</v>
      </c>
      <c r="G225" s="101">
        <f>IF(F225="I",IFERROR(VLOOKUP(C225,Consolidado!B:H,7,FALSE),0),0)</f>
        <v>0</v>
      </c>
      <c r="H225" s="93"/>
      <c r="I225" s="276">
        <v>0</v>
      </c>
      <c r="J225" s="93"/>
      <c r="K225" s="101">
        <v>0</v>
      </c>
      <c r="L225" s="93"/>
      <c r="M225" s="276">
        <v>0</v>
      </c>
      <c r="N225" s="93"/>
      <c r="O225" s="101">
        <v>0</v>
      </c>
      <c r="P225" s="93"/>
      <c r="Q225" s="276">
        <v>0</v>
      </c>
    </row>
    <row r="226" spans="1:17" s="94" customFormat="1" ht="12" customHeight="1">
      <c r="A226" s="90" t="s">
        <v>3</v>
      </c>
      <c r="B226" s="90"/>
      <c r="C226" s="91">
        <v>1120320110</v>
      </c>
      <c r="D226" s="249" t="s">
        <v>864</v>
      </c>
      <c r="E226" s="92" t="s">
        <v>145</v>
      </c>
      <c r="F226" s="92" t="s">
        <v>217</v>
      </c>
      <c r="G226" s="101">
        <f>IF(F226="I",IFERROR(VLOOKUP(C226,Consolidado!B:H,7,FALSE),0),0)</f>
        <v>0</v>
      </c>
      <c r="H226" s="93"/>
      <c r="I226" s="276">
        <v>0</v>
      </c>
      <c r="J226" s="93"/>
      <c r="K226" s="101">
        <v>0</v>
      </c>
      <c r="L226" s="93"/>
      <c r="M226" s="276">
        <v>0</v>
      </c>
      <c r="N226" s="93"/>
      <c r="O226" s="101">
        <v>0</v>
      </c>
      <c r="P226" s="93"/>
      <c r="Q226" s="276">
        <v>0</v>
      </c>
    </row>
    <row r="227" spans="1:17" s="94" customFormat="1" ht="12" customHeight="1">
      <c r="A227" s="90" t="s">
        <v>3</v>
      </c>
      <c r="B227" s="90"/>
      <c r="C227" s="91">
        <v>1120320111</v>
      </c>
      <c r="D227" s="249" t="s">
        <v>926</v>
      </c>
      <c r="E227" s="92" t="s">
        <v>6</v>
      </c>
      <c r="F227" s="92" t="s">
        <v>217</v>
      </c>
      <c r="G227" s="101">
        <f>IF(F227="I",IFERROR(VLOOKUP(C227,Consolidado!B:H,7,FALSE),0),0)</f>
        <v>0</v>
      </c>
      <c r="H227" s="93"/>
      <c r="I227" s="276">
        <v>0</v>
      </c>
      <c r="J227" s="93"/>
      <c r="K227" s="101">
        <v>0</v>
      </c>
      <c r="L227" s="93"/>
      <c r="M227" s="276">
        <v>0</v>
      </c>
      <c r="N227" s="93"/>
      <c r="O227" s="101">
        <v>0</v>
      </c>
      <c r="P227" s="93"/>
      <c r="Q227" s="276">
        <v>0</v>
      </c>
    </row>
    <row r="228" spans="1:17" s="94" customFormat="1" ht="12" customHeight="1">
      <c r="A228" s="90" t="s">
        <v>3</v>
      </c>
      <c r="B228" s="90"/>
      <c r="C228" s="91">
        <v>1120320112</v>
      </c>
      <c r="D228" s="249" t="s">
        <v>867</v>
      </c>
      <c r="E228" s="92" t="s">
        <v>145</v>
      </c>
      <c r="F228" s="92" t="s">
        <v>217</v>
      </c>
      <c r="G228" s="101">
        <f>IF(F228="I",IFERROR(VLOOKUP(C228,Consolidado!B:H,7,FALSE),0),0)</f>
        <v>0</v>
      </c>
      <c r="H228" s="93"/>
      <c r="I228" s="276">
        <v>0</v>
      </c>
      <c r="J228" s="93"/>
      <c r="K228" s="101">
        <v>0</v>
      </c>
      <c r="L228" s="93"/>
      <c r="M228" s="276">
        <v>0</v>
      </c>
      <c r="N228" s="93"/>
      <c r="O228" s="101">
        <v>0</v>
      </c>
      <c r="P228" s="93"/>
      <c r="Q228" s="276">
        <v>0</v>
      </c>
    </row>
    <row r="229" spans="1:17" s="94" customFormat="1" ht="12" customHeight="1">
      <c r="A229" s="90" t="s">
        <v>3</v>
      </c>
      <c r="B229" s="90"/>
      <c r="C229" s="91">
        <v>1120320113</v>
      </c>
      <c r="D229" s="249" t="s">
        <v>927</v>
      </c>
      <c r="E229" s="92" t="s">
        <v>6</v>
      </c>
      <c r="F229" s="92" t="s">
        <v>217</v>
      </c>
      <c r="G229" s="101">
        <f>IF(F229="I",IFERROR(VLOOKUP(C229,Consolidado!B:H,7,FALSE),0),0)</f>
        <v>0</v>
      </c>
      <c r="H229" s="93"/>
      <c r="I229" s="276">
        <v>0</v>
      </c>
      <c r="J229" s="93"/>
      <c r="K229" s="101">
        <v>0</v>
      </c>
      <c r="L229" s="93"/>
      <c r="M229" s="276">
        <v>0</v>
      </c>
      <c r="N229" s="93"/>
      <c r="O229" s="101">
        <v>0</v>
      </c>
      <c r="P229" s="93"/>
      <c r="Q229" s="276">
        <v>0</v>
      </c>
    </row>
    <row r="230" spans="1:17" s="94" customFormat="1" ht="12" customHeight="1">
      <c r="A230" s="90" t="s">
        <v>3</v>
      </c>
      <c r="B230" s="90"/>
      <c r="C230" s="91">
        <v>1120320114</v>
      </c>
      <c r="D230" s="249" t="s">
        <v>759</v>
      </c>
      <c r="E230" s="92" t="s">
        <v>145</v>
      </c>
      <c r="F230" s="92" t="s">
        <v>217</v>
      </c>
      <c r="G230" s="101">
        <f>IF(F230="I",IFERROR(VLOOKUP(C230,Consolidado!B:H,7,FALSE),0),0)</f>
        <v>0</v>
      </c>
      <c r="H230" s="93"/>
      <c r="I230" s="276">
        <v>0</v>
      </c>
      <c r="J230" s="93"/>
      <c r="K230" s="101">
        <v>0</v>
      </c>
      <c r="L230" s="93"/>
      <c r="M230" s="276">
        <v>0</v>
      </c>
      <c r="N230" s="93"/>
      <c r="O230" s="101">
        <v>0</v>
      </c>
      <c r="P230" s="93"/>
      <c r="Q230" s="276">
        <v>0</v>
      </c>
    </row>
    <row r="231" spans="1:17" s="94" customFormat="1" ht="12" customHeight="1">
      <c r="A231" s="90" t="s">
        <v>3</v>
      </c>
      <c r="B231" s="90"/>
      <c r="C231" s="91">
        <v>1120320115</v>
      </c>
      <c r="D231" s="249" t="s">
        <v>745</v>
      </c>
      <c r="E231" s="92" t="s">
        <v>6</v>
      </c>
      <c r="F231" s="92" t="s">
        <v>217</v>
      </c>
      <c r="G231" s="101">
        <f>IF(F231="I",IFERROR(VLOOKUP(C231,Consolidado!B:H,7,FALSE),0),0)</f>
        <v>0</v>
      </c>
      <c r="H231" s="93"/>
      <c r="I231" s="276">
        <v>0</v>
      </c>
      <c r="J231" s="93"/>
      <c r="K231" s="101">
        <v>0</v>
      </c>
      <c r="L231" s="93"/>
      <c r="M231" s="276">
        <v>0</v>
      </c>
      <c r="N231" s="93"/>
      <c r="O231" s="101">
        <v>0</v>
      </c>
      <c r="P231" s="93"/>
      <c r="Q231" s="276">
        <v>0</v>
      </c>
    </row>
    <row r="232" spans="1:17" s="94" customFormat="1" ht="12" customHeight="1">
      <c r="A232" s="90" t="s">
        <v>3</v>
      </c>
      <c r="B232" s="90"/>
      <c r="C232" s="91">
        <v>1120320116</v>
      </c>
      <c r="D232" s="249" t="s">
        <v>746</v>
      </c>
      <c r="E232" s="92" t="s">
        <v>145</v>
      </c>
      <c r="F232" s="92" t="s">
        <v>217</v>
      </c>
      <c r="G232" s="101">
        <f>IF(F232="I",IFERROR(VLOOKUP(C232,Consolidado!B:H,7,FALSE),0),0)</f>
        <v>0</v>
      </c>
      <c r="H232" s="93"/>
      <c r="I232" s="276">
        <v>0</v>
      </c>
      <c r="J232" s="93"/>
      <c r="K232" s="101">
        <v>0</v>
      </c>
      <c r="L232" s="93"/>
      <c r="M232" s="276">
        <v>0</v>
      </c>
      <c r="N232" s="93"/>
      <c r="O232" s="101">
        <v>0</v>
      </c>
      <c r="P232" s="93"/>
      <c r="Q232" s="276">
        <v>0</v>
      </c>
    </row>
    <row r="233" spans="1:17" s="94" customFormat="1" ht="12" customHeight="1">
      <c r="A233" s="90" t="s">
        <v>3</v>
      </c>
      <c r="B233" s="90"/>
      <c r="C233" s="91">
        <v>1120320117</v>
      </c>
      <c r="D233" s="249" t="s">
        <v>753</v>
      </c>
      <c r="E233" s="92" t="s">
        <v>6</v>
      </c>
      <c r="F233" s="92" t="s">
        <v>217</v>
      </c>
      <c r="G233" s="101">
        <f>IF(F233="I",IFERROR(VLOOKUP(C233,Consolidado!B:H,7,FALSE),0),0)</f>
        <v>0</v>
      </c>
      <c r="H233" s="93"/>
      <c r="I233" s="276">
        <v>0</v>
      </c>
      <c r="J233" s="93"/>
      <c r="K233" s="101">
        <v>0</v>
      </c>
      <c r="L233" s="93"/>
      <c r="M233" s="276">
        <v>0</v>
      </c>
      <c r="N233" s="93"/>
      <c r="O233" s="101">
        <v>0</v>
      </c>
      <c r="P233" s="93"/>
      <c r="Q233" s="276">
        <v>0</v>
      </c>
    </row>
    <row r="234" spans="1:17" s="94" customFormat="1" ht="12" customHeight="1">
      <c r="A234" s="90" t="s">
        <v>3</v>
      </c>
      <c r="B234" s="90"/>
      <c r="C234" s="91">
        <v>1120320118</v>
      </c>
      <c r="D234" s="249" t="s">
        <v>754</v>
      </c>
      <c r="E234" s="92" t="s">
        <v>145</v>
      </c>
      <c r="F234" s="92" t="s">
        <v>217</v>
      </c>
      <c r="G234" s="101">
        <f>IF(F234="I",IFERROR(VLOOKUP(C234,Consolidado!B:H,7,FALSE),0),0)</f>
        <v>0</v>
      </c>
      <c r="H234" s="93"/>
      <c r="I234" s="276">
        <v>0</v>
      </c>
      <c r="J234" s="93"/>
      <c r="K234" s="101">
        <v>0</v>
      </c>
      <c r="L234" s="93"/>
      <c r="M234" s="276">
        <v>0</v>
      </c>
      <c r="N234" s="93"/>
      <c r="O234" s="101">
        <v>0</v>
      </c>
      <c r="P234" s="93"/>
      <c r="Q234" s="276">
        <v>0</v>
      </c>
    </row>
    <row r="235" spans="1:17" s="94" customFormat="1" ht="12" customHeight="1">
      <c r="A235" s="90" t="s">
        <v>3</v>
      </c>
      <c r="B235" s="90"/>
      <c r="C235" s="91">
        <v>1120320119</v>
      </c>
      <c r="D235" s="249" t="s">
        <v>748</v>
      </c>
      <c r="E235" s="92" t="s">
        <v>6</v>
      </c>
      <c r="F235" s="92" t="s">
        <v>217</v>
      </c>
      <c r="G235" s="101">
        <f>IF(F235="I",IFERROR(VLOOKUP(C235,Consolidado!B:H,7,FALSE),0),0)</f>
        <v>0</v>
      </c>
      <c r="H235" s="93"/>
      <c r="I235" s="276">
        <v>0</v>
      </c>
      <c r="J235" s="93"/>
      <c r="K235" s="101">
        <v>0</v>
      </c>
      <c r="L235" s="93"/>
      <c r="M235" s="276">
        <v>0</v>
      </c>
      <c r="N235" s="93"/>
      <c r="O235" s="101">
        <v>0</v>
      </c>
      <c r="P235" s="93"/>
      <c r="Q235" s="276">
        <v>0</v>
      </c>
    </row>
    <row r="236" spans="1:17" s="94" customFormat="1" ht="12" customHeight="1">
      <c r="A236" s="90" t="s">
        <v>3</v>
      </c>
      <c r="B236" s="90"/>
      <c r="C236" s="91">
        <v>1120320120</v>
      </c>
      <c r="D236" s="249" t="s">
        <v>749</v>
      </c>
      <c r="E236" s="92" t="s">
        <v>145</v>
      </c>
      <c r="F236" s="92" t="s">
        <v>217</v>
      </c>
      <c r="G236" s="101">
        <f>IF(F236="I",IFERROR(VLOOKUP(C236,Consolidado!B:H,7,FALSE),0),0)</f>
        <v>0</v>
      </c>
      <c r="H236" s="93"/>
      <c r="I236" s="276">
        <v>0</v>
      </c>
      <c r="J236" s="93"/>
      <c r="K236" s="101">
        <v>0</v>
      </c>
      <c r="L236" s="93"/>
      <c r="M236" s="276">
        <v>0</v>
      </c>
      <c r="N236" s="93"/>
      <c r="O236" s="101">
        <v>0</v>
      </c>
      <c r="P236" s="93"/>
      <c r="Q236" s="276">
        <v>0</v>
      </c>
    </row>
    <row r="237" spans="1:17" s="94" customFormat="1" ht="12" customHeight="1">
      <c r="A237" s="90" t="s">
        <v>3</v>
      </c>
      <c r="B237" s="90"/>
      <c r="C237" s="91">
        <v>1120320121</v>
      </c>
      <c r="D237" s="249" t="s">
        <v>762</v>
      </c>
      <c r="E237" s="92" t="s">
        <v>6</v>
      </c>
      <c r="F237" s="92" t="s">
        <v>217</v>
      </c>
      <c r="G237" s="101">
        <f>IF(F237="I",IFERROR(VLOOKUP(C237,Consolidado!B:H,7,FALSE),0),0)</f>
        <v>0</v>
      </c>
      <c r="H237" s="93"/>
      <c r="I237" s="276">
        <v>0</v>
      </c>
      <c r="J237" s="93"/>
      <c r="K237" s="101">
        <v>0</v>
      </c>
      <c r="L237" s="93"/>
      <c r="M237" s="276">
        <v>0</v>
      </c>
      <c r="N237" s="93"/>
      <c r="O237" s="101">
        <v>0</v>
      </c>
      <c r="P237" s="93"/>
      <c r="Q237" s="276">
        <v>0</v>
      </c>
    </row>
    <row r="238" spans="1:17" s="94" customFormat="1" ht="12" customHeight="1">
      <c r="A238" s="90" t="s">
        <v>3</v>
      </c>
      <c r="B238" s="90"/>
      <c r="C238" s="91">
        <v>1120320122</v>
      </c>
      <c r="D238" s="249" t="s">
        <v>928</v>
      </c>
      <c r="E238" s="92" t="s">
        <v>145</v>
      </c>
      <c r="F238" s="92" t="s">
        <v>217</v>
      </c>
      <c r="G238" s="101">
        <f>IF(F238="I",IFERROR(VLOOKUP(C238,Consolidado!B:H,7,FALSE),0),0)</f>
        <v>0</v>
      </c>
      <c r="H238" s="93"/>
      <c r="I238" s="276">
        <v>0</v>
      </c>
      <c r="J238" s="93"/>
      <c r="K238" s="101">
        <v>0</v>
      </c>
      <c r="L238" s="93"/>
      <c r="M238" s="276">
        <v>0</v>
      </c>
      <c r="N238" s="93"/>
      <c r="O238" s="101">
        <v>0</v>
      </c>
      <c r="P238" s="93"/>
      <c r="Q238" s="276">
        <v>0</v>
      </c>
    </row>
    <row r="239" spans="1:17" s="94" customFormat="1" ht="12" customHeight="1">
      <c r="A239" s="90" t="s">
        <v>3</v>
      </c>
      <c r="B239" s="90"/>
      <c r="C239" s="91">
        <v>1120320123</v>
      </c>
      <c r="D239" s="249" t="s">
        <v>926</v>
      </c>
      <c r="E239" s="92" t="s">
        <v>6</v>
      </c>
      <c r="F239" s="92" t="s">
        <v>217</v>
      </c>
      <c r="G239" s="101">
        <f>IF(F239="I",IFERROR(VLOOKUP(C239,Consolidado!B:H,7,FALSE),0),0)</f>
        <v>0</v>
      </c>
      <c r="H239" s="93"/>
      <c r="I239" s="276">
        <v>0</v>
      </c>
      <c r="J239" s="93"/>
      <c r="K239" s="101">
        <v>0</v>
      </c>
      <c r="L239" s="93"/>
      <c r="M239" s="276">
        <v>0</v>
      </c>
      <c r="N239" s="93"/>
      <c r="O239" s="101">
        <v>0</v>
      </c>
      <c r="P239" s="93"/>
      <c r="Q239" s="276">
        <v>0</v>
      </c>
    </row>
    <row r="240" spans="1:17" s="94" customFormat="1" ht="12" customHeight="1">
      <c r="A240" s="90" t="s">
        <v>3</v>
      </c>
      <c r="B240" s="90"/>
      <c r="C240" s="91">
        <v>1120320124</v>
      </c>
      <c r="D240" s="249" t="s">
        <v>867</v>
      </c>
      <c r="E240" s="92" t="s">
        <v>145</v>
      </c>
      <c r="F240" s="92" t="s">
        <v>217</v>
      </c>
      <c r="G240" s="101">
        <f>IF(F240="I",IFERROR(VLOOKUP(C240,Consolidado!B:H,7,FALSE),0),0)</f>
        <v>0</v>
      </c>
      <c r="H240" s="93"/>
      <c r="I240" s="276">
        <v>0</v>
      </c>
      <c r="J240" s="93"/>
      <c r="K240" s="101">
        <v>0</v>
      </c>
      <c r="L240" s="93"/>
      <c r="M240" s="276">
        <v>0</v>
      </c>
      <c r="N240" s="93"/>
      <c r="O240" s="101">
        <v>0</v>
      </c>
      <c r="P240" s="93"/>
      <c r="Q240" s="276">
        <v>0</v>
      </c>
    </row>
    <row r="241" spans="1:17" s="94" customFormat="1" ht="12" customHeight="1">
      <c r="A241" s="90" t="s">
        <v>3</v>
      </c>
      <c r="B241" s="90"/>
      <c r="C241" s="91">
        <v>11203202</v>
      </c>
      <c r="D241" s="249" t="s">
        <v>929</v>
      </c>
      <c r="E241" s="92" t="s">
        <v>6</v>
      </c>
      <c r="F241" s="92" t="s">
        <v>216</v>
      </c>
      <c r="G241" s="101">
        <f>IF(F241="I",IFERROR(VLOOKUP(C241,Consolidado!B:H,7,FALSE),0),0)</f>
        <v>0</v>
      </c>
      <c r="H241" s="93"/>
      <c r="I241" s="276">
        <v>0</v>
      </c>
      <c r="J241" s="93"/>
      <c r="K241" s="101">
        <v>0</v>
      </c>
      <c r="L241" s="93"/>
      <c r="M241" s="276">
        <v>0</v>
      </c>
      <c r="N241" s="93"/>
      <c r="O241" s="101">
        <v>0</v>
      </c>
      <c r="P241" s="93"/>
      <c r="Q241" s="276">
        <v>0</v>
      </c>
    </row>
    <row r="242" spans="1:17" s="94" customFormat="1" ht="12" customHeight="1">
      <c r="A242" s="90" t="s">
        <v>3</v>
      </c>
      <c r="B242" s="90"/>
      <c r="C242" s="91">
        <v>1120320201</v>
      </c>
      <c r="D242" s="249" t="s">
        <v>929</v>
      </c>
      <c r="E242" s="92" t="s">
        <v>6</v>
      </c>
      <c r="F242" s="92" t="s">
        <v>217</v>
      </c>
      <c r="G242" s="101">
        <f>IF(F242="I",IFERROR(VLOOKUP(C242,Consolidado!B:H,7,FALSE),0),0)</f>
        <v>0</v>
      </c>
      <c r="H242" s="93"/>
      <c r="I242" s="276">
        <v>0</v>
      </c>
      <c r="J242" s="93"/>
      <c r="K242" s="101">
        <v>0</v>
      </c>
      <c r="L242" s="93"/>
      <c r="M242" s="276">
        <v>0</v>
      </c>
      <c r="N242" s="93"/>
      <c r="O242" s="101">
        <v>0</v>
      </c>
      <c r="P242" s="93"/>
      <c r="Q242" s="276">
        <v>0</v>
      </c>
    </row>
    <row r="243" spans="1:17" s="94" customFormat="1" ht="12" customHeight="1">
      <c r="A243" s="90" t="s">
        <v>3</v>
      </c>
      <c r="B243" s="90"/>
      <c r="C243" s="91">
        <v>1120320202</v>
      </c>
      <c r="D243" s="249" t="s">
        <v>929</v>
      </c>
      <c r="E243" s="92" t="s">
        <v>145</v>
      </c>
      <c r="F243" s="92" t="s">
        <v>217</v>
      </c>
      <c r="G243" s="101">
        <f>IF(F243="I",IFERROR(VLOOKUP(C243,Consolidado!B:H,7,FALSE),0),0)</f>
        <v>0</v>
      </c>
      <c r="H243" s="93"/>
      <c r="I243" s="276">
        <v>0</v>
      </c>
      <c r="J243" s="93"/>
      <c r="K243" s="101">
        <v>0</v>
      </c>
      <c r="L243" s="93"/>
      <c r="M243" s="276">
        <v>0</v>
      </c>
      <c r="N243" s="93"/>
      <c r="O243" s="101">
        <v>0</v>
      </c>
      <c r="P243" s="93"/>
      <c r="Q243" s="276">
        <v>0</v>
      </c>
    </row>
    <row r="244" spans="1:17" s="94" customFormat="1" ht="12" customHeight="1">
      <c r="A244" s="90" t="s">
        <v>3</v>
      </c>
      <c r="B244" s="90"/>
      <c r="C244" s="91">
        <v>11203203</v>
      </c>
      <c r="D244" s="249" t="s">
        <v>930</v>
      </c>
      <c r="E244" s="92" t="s">
        <v>6</v>
      </c>
      <c r="F244" s="92" t="s">
        <v>216</v>
      </c>
      <c r="G244" s="101">
        <f>IF(F244="I",IFERROR(VLOOKUP(C244,Consolidado!B:H,7,FALSE),0),0)</f>
        <v>0</v>
      </c>
      <c r="H244" s="93"/>
      <c r="I244" s="276">
        <v>0</v>
      </c>
      <c r="J244" s="93"/>
      <c r="K244" s="101">
        <v>0</v>
      </c>
      <c r="L244" s="93"/>
      <c r="M244" s="276">
        <v>0</v>
      </c>
      <c r="N244" s="93"/>
      <c r="O244" s="101">
        <v>0</v>
      </c>
      <c r="P244" s="93"/>
      <c r="Q244" s="276">
        <v>0</v>
      </c>
    </row>
    <row r="245" spans="1:17" s="94" customFormat="1" ht="12" customHeight="1">
      <c r="A245" s="90" t="s">
        <v>3</v>
      </c>
      <c r="B245" s="90"/>
      <c r="C245" s="91">
        <v>1120320301</v>
      </c>
      <c r="D245" s="249" t="s">
        <v>930</v>
      </c>
      <c r="E245" s="92" t="s">
        <v>6</v>
      </c>
      <c r="F245" s="92" t="s">
        <v>217</v>
      </c>
      <c r="G245" s="101">
        <f>IF(F245="I",IFERROR(VLOOKUP(C245,Consolidado!B:H,7,FALSE),0),0)</f>
        <v>0</v>
      </c>
      <c r="H245" s="93"/>
      <c r="I245" s="276">
        <v>0</v>
      </c>
      <c r="J245" s="93"/>
      <c r="K245" s="101">
        <v>0</v>
      </c>
      <c r="L245" s="93"/>
      <c r="M245" s="276">
        <v>0</v>
      </c>
      <c r="N245" s="93"/>
      <c r="O245" s="101">
        <v>0</v>
      </c>
      <c r="P245" s="93"/>
      <c r="Q245" s="276">
        <v>0</v>
      </c>
    </row>
    <row r="246" spans="1:17" s="94" customFormat="1" ht="12" customHeight="1">
      <c r="A246" s="90" t="s">
        <v>3</v>
      </c>
      <c r="B246" s="90"/>
      <c r="C246" s="91">
        <v>1120320302</v>
      </c>
      <c r="D246" s="249" t="s">
        <v>930</v>
      </c>
      <c r="E246" s="92" t="s">
        <v>145</v>
      </c>
      <c r="F246" s="92" t="s">
        <v>217</v>
      </c>
      <c r="G246" s="101">
        <f>IF(F246="I",IFERROR(VLOOKUP(C246,Consolidado!B:H,7,FALSE),0),0)</f>
        <v>0</v>
      </c>
      <c r="H246" s="93"/>
      <c r="I246" s="276">
        <v>0</v>
      </c>
      <c r="J246" s="93"/>
      <c r="K246" s="101">
        <v>0</v>
      </c>
      <c r="L246" s="93"/>
      <c r="M246" s="276">
        <v>0</v>
      </c>
      <c r="N246" s="93"/>
      <c r="O246" s="101">
        <v>0</v>
      </c>
      <c r="P246" s="93"/>
      <c r="Q246" s="276">
        <v>0</v>
      </c>
    </row>
    <row r="247" spans="1:17" s="94" customFormat="1" ht="12" customHeight="1">
      <c r="A247" s="90" t="s">
        <v>3</v>
      </c>
      <c r="B247" s="90"/>
      <c r="C247" s="91">
        <v>113</v>
      </c>
      <c r="D247" s="249" t="s">
        <v>662</v>
      </c>
      <c r="E247" s="92" t="s">
        <v>6</v>
      </c>
      <c r="F247" s="92" t="s">
        <v>216</v>
      </c>
      <c r="G247" s="101">
        <f>IF(F247="I",IFERROR(VLOOKUP(C247,Consolidado!B:H,7,FALSE),0),0)</f>
        <v>0</v>
      </c>
      <c r="H247" s="93"/>
      <c r="I247" s="276">
        <v>0</v>
      </c>
      <c r="J247" s="93"/>
      <c r="K247" s="101">
        <v>0</v>
      </c>
      <c r="L247" s="93"/>
      <c r="M247" s="276">
        <v>0</v>
      </c>
      <c r="N247" s="93"/>
      <c r="O247" s="101">
        <v>0</v>
      </c>
      <c r="P247" s="93"/>
      <c r="Q247" s="276">
        <v>0</v>
      </c>
    </row>
    <row r="248" spans="1:17" s="94" customFormat="1" ht="12" customHeight="1">
      <c r="A248" s="90" t="s">
        <v>3</v>
      </c>
      <c r="B248" s="90"/>
      <c r="C248" s="91">
        <v>11301</v>
      </c>
      <c r="D248" s="249" t="s">
        <v>273</v>
      </c>
      <c r="E248" s="92" t="s">
        <v>6</v>
      </c>
      <c r="F248" s="92" t="s">
        <v>216</v>
      </c>
      <c r="G248" s="101">
        <f>IF(F248="I",IFERROR(VLOOKUP(C248,Consolidado!B:H,7,FALSE),0),0)</f>
        <v>0</v>
      </c>
      <c r="H248" s="93"/>
      <c r="I248" s="276">
        <v>0</v>
      </c>
      <c r="J248" s="93"/>
      <c r="K248" s="101">
        <v>0</v>
      </c>
      <c r="L248" s="93"/>
      <c r="M248" s="276">
        <v>0</v>
      </c>
      <c r="N248" s="93"/>
      <c r="O248" s="101">
        <v>0</v>
      </c>
      <c r="P248" s="93"/>
      <c r="Q248" s="276">
        <v>0</v>
      </c>
    </row>
    <row r="249" spans="1:17" s="94" customFormat="1" ht="12" customHeight="1">
      <c r="A249" s="90" t="s">
        <v>3</v>
      </c>
      <c r="B249" s="90"/>
      <c r="C249" s="91">
        <v>1130101</v>
      </c>
      <c r="D249" s="249" t="s">
        <v>663</v>
      </c>
      <c r="E249" s="92" t="s">
        <v>6</v>
      </c>
      <c r="F249" s="92" t="s">
        <v>216</v>
      </c>
      <c r="G249" s="101">
        <f>IF(F249="I",IFERROR(VLOOKUP(C249,Consolidado!B:H,7,FALSE),0),0)</f>
        <v>0</v>
      </c>
      <c r="H249" s="93"/>
      <c r="I249" s="276">
        <v>0</v>
      </c>
      <c r="J249" s="93"/>
      <c r="K249" s="101">
        <v>0</v>
      </c>
      <c r="L249" s="93"/>
      <c r="M249" s="276">
        <v>0</v>
      </c>
      <c r="N249" s="93"/>
      <c r="O249" s="101">
        <v>0</v>
      </c>
      <c r="P249" s="93"/>
      <c r="Q249" s="276">
        <v>0</v>
      </c>
    </row>
    <row r="250" spans="1:17" s="94" customFormat="1" ht="12" customHeight="1">
      <c r="A250" s="90" t="s">
        <v>3</v>
      </c>
      <c r="B250" s="90" t="s">
        <v>17</v>
      </c>
      <c r="C250" s="91">
        <v>113010101</v>
      </c>
      <c r="D250" s="249" t="s">
        <v>664</v>
      </c>
      <c r="E250" s="92" t="s">
        <v>6</v>
      </c>
      <c r="F250" s="92" t="s">
        <v>217</v>
      </c>
      <c r="G250" s="101">
        <f>IF(F250="I",IFERROR(VLOOKUP(C250,Consolidado!B:H,7,FALSE),0),0)</f>
        <v>206783404</v>
      </c>
      <c r="H250" s="93"/>
      <c r="I250" s="276">
        <v>0</v>
      </c>
      <c r="J250" s="93"/>
      <c r="K250" s="101">
        <v>0</v>
      </c>
      <c r="L250" s="93"/>
      <c r="M250" s="276">
        <v>0</v>
      </c>
      <c r="N250" s="93"/>
      <c r="O250" s="101">
        <v>0</v>
      </c>
      <c r="P250" s="93"/>
      <c r="Q250" s="276">
        <v>0</v>
      </c>
    </row>
    <row r="251" spans="1:17" s="94" customFormat="1" ht="12" customHeight="1">
      <c r="A251" s="90" t="s">
        <v>3</v>
      </c>
      <c r="B251" s="90" t="s">
        <v>17</v>
      </c>
      <c r="C251" s="91">
        <v>113010102</v>
      </c>
      <c r="D251" s="249" t="s">
        <v>665</v>
      </c>
      <c r="E251" s="92" t="s">
        <v>145</v>
      </c>
      <c r="F251" s="92" t="s">
        <v>217</v>
      </c>
      <c r="G251" s="101">
        <f>IF(F251="I",IFERROR(VLOOKUP(C251,Consolidado!B:H,7,FALSE),0),0)</f>
        <v>158043615</v>
      </c>
      <c r="H251" s="93"/>
      <c r="I251" s="276">
        <v>0</v>
      </c>
      <c r="J251" s="93"/>
      <c r="K251" s="101">
        <v>0</v>
      </c>
      <c r="L251" s="93"/>
      <c r="M251" s="276">
        <v>0</v>
      </c>
      <c r="N251" s="93"/>
      <c r="O251" s="101">
        <v>0</v>
      </c>
      <c r="P251" s="93"/>
      <c r="Q251" s="276">
        <v>0</v>
      </c>
    </row>
    <row r="252" spans="1:17" s="94" customFormat="1" ht="12" customHeight="1">
      <c r="A252" s="90" t="s">
        <v>3</v>
      </c>
      <c r="B252" s="90"/>
      <c r="C252" s="91">
        <v>1130102</v>
      </c>
      <c r="D252" s="249" t="s">
        <v>455</v>
      </c>
      <c r="E252" s="92" t="s">
        <v>6</v>
      </c>
      <c r="F252" s="92" t="s">
        <v>216</v>
      </c>
      <c r="G252" s="101">
        <f>IF(F252="I",IFERROR(VLOOKUP(C252,Consolidado!B:H,7,FALSE),0),0)</f>
        <v>0</v>
      </c>
      <c r="H252" s="93"/>
      <c r="I252" s="276">
        <v>0</v>
      </c>
      <c r="J252" s="93"/>
      <c r="K252" s="101">
        <v>0</v>
      </c>
      <c r="L252" s="93"/>
      <c r="M252" s="276">
        <v>0</v>
      </c>
      <c r="N252" s="93"/>
      <c r="O252" s="101">
        <v>0</v>
      </c>
      <c r="P252" s="93"/>
      <c r="Q252" s="276">
        <v>0</v>
      </c>
    </row>
    <row r="253" spans="1:17" s="94" customFormat="1" ht="12" customHeight="1">
      <c r="A253" s="90" t="s">
        <v>3</v>
      </c>
      <c r="B253" s="90" t="s">
        <v>69</v>
      </c>
      <c r="C253" s="91">
        <v>113010201</v>
      </c>
      <c r="D253" s="249" t="s">
        <v>666</v>
      </c>
      <c r="E253" s="92" t="s">
        <v>6</v>
      </c>
      <c r="F253" s="92" t="s">
        <v>217</v>
      </c>
      <c r="G253" s="101">
        <f>IF(F253="I",IFERROR(VLOOKUP(C253,Consolidado!B:H,7,FALSE),0),0)</f>
        <v>116020014</v>
      </c>
      <c r="H253" s="93"/>
      <c r="I253" s="276">
        <v>0</v>
      </c>
      <c r="J253" s="93"/>
      <c r="K253" s="101">
        <v>0</v>
      </c>
      <c r="L253" s="93"/>
      <c r="M253" s="276">
        <v>0</v>
      </c>
      <c r="N253" s="93"/>
      <c r="O253" s="101">
        <v>0</v>
      </c>
      <c r="P253" s="93"/>
      <c r="Q253" s="276">
        <v>0</v>
      </c>
    </row>
    <row r="254" spans="1:17" s="94" customFormat="1" ht="12" customHeight="1">
      <c r="A254" s="90" t="s">
        <v>3</v>
      </c>
      <c r="B254" s="90" t="s">
        <v>69</v>
      </c>
      <c r="C254" s="91">
        <v>113010202</v>
      </c>
      <c r="D254" s="249" t="s">
        <v>667</v>
      </c>
      <c r="E254" s="92" t="s">
        <v>145</v>
      </c>
      <c r="F254" s="92" t="s">
        <v>217</v>
      </c>
      <c r="G254" s="101">
        <f>IF(F254="I",IFERROR(VLOOKUP(C254,Consolidado!B:H,7,FALSE),0),0)</f>
        <v>25003874</v>
      </c>
      <c r="H254" s="93"/>
      <c r="I254" s="276">
        <v>0</v>
      </c>
      <c r="J254" s="93"/>
      <c r="K254" s="101">
        <v>0</v>
      </c>
      <c r="L254" s="93"/>
      <c r="M254" s="276">
        <v>0</v>
      </c>
      <c r="N254" s="93"/>
      <c r="O254" s="101">
        <v>0</v>
      </c>
      <c r="P254" s="93"/>
      <c r="Q254" s="276">
        <v>0</v>
      </c>
    </row>
    <row r="255" spans="1:17" s="94" customFormat="1" ht="12" customHeight="1">
      <c r="A255" s="90" t="s">
        <v>3</v>
      </c>
      <c r="B255" s="90"/>
      <c r="C255" s="91">
        <v>11302</v>
      </c>
      <c r="D255" s="249" t="s">
        <v>668</v>
      </c>
      <c r="E255" s="92" t="s">
        <v>6</v>
      </c>
      <c r="F255" s="92" t="s">
        <v>216</v>
      </c>
      <c r="G255" s="101">
        <f>IF(F255="I",IFERROR(VLOOKUP(C255,Consolidado!B:H,7,FALSE),0),0)</f>
        <v>0</v>
      </c>
      <c r="H255" s="93"/>
      <c r="I255" s="276">
        <v>0</v>
      </c>
      <c r="J255" s="93"/>
      <c r="K255" s="101">
        <v>0</v>
      </c>
      <c r="L255" s="93"/>
      <c r="M255" s="276">
        <v>0</v>
      </c>
      <c r="N255" s="93"/>
      <c r="O255" s="101">
        <v>0</v>
      </c>
      <c r="P255" s="93"/>
      <c r="Q255" s="276">
        <v>0</v>
      </c>
    </row>
    <row r="256" spans="1:17" s="94" customFormat="1" ht="12" customHeight="1">
      <c r="A256" s="90" t="s">
        <v>3</v>
      </c>
      <c r="B256" s="90"/>
      <c r="C256" s="91">
        <v>1130201</v>
      </c>
      <c r="D256" s="249" t="s">
        <v>931</v>
      </c>
      <c r="E256" s="92" t="s">
        <v>6</v>
      </c>
      <c r="F256" s="92" t="s">
        <v>216</v>
      </c>
      <c r="G256" s="101">
        <f>IF(F256="I",IFERROR(VLOOKUP(C256,Consolidado!B:H,7,FALSE),0),0)</f>
        <v>0</v>
      </c>
      <c r="H256" s="93"/>
      <c r="I256" s="276">
        <v>0</v>
      </c>
      <c r="J256" s="93"/>
      <c r="K256" s="101">
        <v>0</v>
      </c>
      <c r="L256" s="93"/>
      <c r="M256" s="276">
        <v>0</v>
      </c>
      <c r="N256" s="93"/>
      <c r="O256" s="101">
        <v>0</v>
      </c>
      <c r="P256" s="93"/>
      <c r="Q256" s="276">
        <v>0</v>
      </c>
    </row>
    <row r="257" spans="1:17" s="94" customFormat="1" ht="12" customHeight="1">
      <c r="A257" s="90" t="s">
        <v>3</v>
      </c>
      <c r="B257" s="90"/>
      <c r="C257" s="91">
        <v>113020101</v>
      </c>
      <c r="D257" s="249" t="s">
        <v>932</v>
      </c>
      <c r="E257" s="92" t="s">
        <v>6</v>
      </c>
      <c r="F257" s="92" t="s">
        <v>217</v>
      </c>
      <c r="G257" s="101">
        <f>IF(F257="I",IFERROR(VLOOKUP(C257,Consolidado!B:H,7,FALSE),0),0)</f>
        <v>0</v>
      </c>
      <c r="H257" s="93"/>
      <c r="I257" s="276">
        <v>0</v>
      </c>
      <c r="J257" s="93"/>
      <c r="K257" s="101">
        <v>0</v>
      </c>
      <c r="L257" s="93"/>
      <c r="M257" s="276">
        <v>0</v>
      </c>
      <c r="N257" s="93"/>
      <c r="O257" s="101">
        <v>0</v>
      </c>
      <c r="P257" s="93"/>
      <c r="Q257" s="276">
        <v>0</v>
      </c>
    </row>
    <row r="258" spans="1:17" s="94" customFormat="1" ht="12" customHeight="1">
      <c r="A258" s="90" t="s">
        <v>3</v>
      </c>
      <c r="B258" s="90"/>
      <c r="C258" s="91">
        <v>113020102</v>
      </c>
      <c r="D258" s="249" t="s">
        <v>933</v>
      </c>
      <c r="E258" s="92" t="s">
        <v>6</v>
      </c>
      <c r="F258" s="92" t="s">
        <v>217</v>
      </c>
      <c r="G258" s="101">
        <f>IF(F258="I",IFERROR(VLOOKUP(C258,Consolidado!B:H,7,FALSE),0),0)</f>
        <v>0</v>
      </c>
      <c r="H258" s="93"/>
      <c r="I258" s="276">
        <v>0</v>
      </c>
      <c r="J258" s="93"/>
      <c r="K258" s="101">
        <v>0</v>
      </c>
      <c r="L258" s="93"/>
      <c r="M258" s="276">
        <v>0</v>
      </c>
      <c r="N258" s="93"/>
      <c r="O258" s="101">
        <v>0</v>
      </c>
      <c r="P258" s="93"/>
      <c r="Q258" s="276">
        <v>0</v>
      </c>
    </row>
    <row r="259" spans="1:17" s="94" customFormat="1" ht="12" customHeight="1">
      <c r="A259" s="90" t="s">
        <v>3</v>
      </c>
      <c r="B259" s="90"/>
      <c r="C259" s="91">
        <v>113020103</v>
      </c>
      <c r="D259" s="249" t="s">
        <v>934</v>
      </c>
      <c r="E259" s="92" t="s">
        <v>6</v>
      </c>
      <c r="F259" s="92" t="s">
        <v>217</v>
      </c>
      <c r="G259" s="101">
        <f>IF(F259="I",IFERROR(VLOOKUP(C259,Consolidado!B:H,7,FALSE),0),0)</f>
        <v>0</v>
      </c>
      <c r="H259" s="93"/>
      <c r="I259" s="276">
        <v>0</v>
      </c>
      <c r="J259" s="93"/>
      <c r="K259" s="101">
        <v>0</v>
      </c>
      <c r="L259" s="93"/>
      <c r="M259" s="276">
        <v>0</v>
      </c>
      <c r="N259" s="93"/>
      <c r="O259" s="101">
        <v>0</v>
      </c>
      <c r="P259" s="93"/>
      <c r="Q259" s="276">
        <v>0</v>
      </c>
    </row>
    <row r="260" spans="1:17" s="94" customFormat="1" ht="12" customHeight="1">
      <c r="A260" s="90" t="s">
        <v>3</v>
      </c>
      <c r="B260" s="90"/>
      <c r="C260" s="91">
        <v>113020104</v>
      </c>
      <c r="D260" s="249" t="s">
        <v>935</v>
      </c>
      <c r="E260" s="92" t="s">
        <v>6</v>
      </c>
      <c r="F260" s="92" t="s">
        <v>217</v>
      </c>
      <c r="G260" s="101">
        <f>IF(F260="I",IFERROR(VLOOKUP(C260,Consolidado!B:H,7,FALSE),0),0)</f>
        <v>0</v>
      </c>
      <c r="H260" s="93"/>
      <c r="I260" s="276">
        <v>0</v>
      </c>
      <c r="J260" s="93"/>
      <c r="K260" s="101">
        <v>0</v>
      </c>
      <c r="L260" s="93"/>
      <c r="M260" s="276">
        <v>0</v>
      </c>
      <c r="N260" s="93"/>
      <c r="O260" s="101">
        <v>0</v>
      </c>
      <c r="P260" s="93"/>
      <c r="Q260" s="276">
        <v>0</v>
      </c>
    </row>
    <row r="261" spans="1:17" s="94" customFormat="1" ht="12" customHeight="1">
      <c r="A261" s="90" t="s">
        <v>3</v>
      </c>
      <c r="B261" s="90"/>
      <c r="C261" s="91">
        <v>1130202</v>
      </c>
      <c r="D261" s="249" t="s">
        <v>669</v>
      </c>
      <c r="E261" s="92" t="s">
        <v>6</v>
      </c>
      <c r="F261" s="92" t="s">
        <v>216</v>
      </c>
      <c r="G261" s="101">
        <f>IF(F261="I",IFERROR(VLOOKUP(C261,Consolidado!B:H,7,FALSE),0),0)</f>
        <v>0</v>
      </c>
      <c r="H261" s="93"/>
      <c r="I261" s="276">
        <v>0</v>
      </c>
      <c r="J261" s="93"/>
      <c r="K261" s="101">
        <v>0</v>
      </c>
      <c r="L261" s="93"/>
      <c r="M261" s="276">
        <v>0</v>
      </c>
      <c r="N261" s="93"/>
      <c r="O261" s="101">
        <v>0</v>
      </c>
      <c r="P261" s="93"/>
      <c r="Q261" s="276">
        <v>0</v>
      </c>
    </row>
    <row r="262" spans="1:17" s="739" customFormat="1" ht="12" customHeight="1">
      <c r="A262" s="732" t="s">
        <v>3</v>
      </c>
      <c r="B262" s="732" t="s">
        <v>17</v>
      </c>
      <c r="C262" s="733">
        <v>113020201</v>
      </c>
      <c r="D262" s="734" t="s">
        <v>936</v>
      </c>
      <c r="E262" s="735" t="s">
        <v>6</v>
      </c>
      <c r="F262" s="735" t="s">
        <v>217</v>
      </c>
      <c r="G262" s="736">
        <f>IF(F262="I",IFERROR(VLOOKUP(C262,Consolidado!B:H,7,FALSE),0),0)</f>
        <v>3300000</v>
      </c>
      <c r="H262" s="737"/>
      <c r="I262" s="738">
        <v>0</v>
      </c>
      <c r="J262" s="737"/>
      <c r="K262" s="736">
        <v>0</v>
      </c>
      <c r="L262" s="737"/>
      <c r="M262" s="738">
        <v>0</v>
      </c>
      <c r="N262" s="737"/>
      <c r="O262" s="736">
        <v>0</v>
      </c>
      <c r="P262" s="737"/>
      <c r="Q262" s="738">
        <v>0</v>
      </c>
    </row>
    <row r="263" spans="1:17" s="94" customFormat="1" ht="12" customHeight="1">
      <c r="A263" s="90" t="s">
        <v>3</v>
      </c>
      <c r="B263" s="90" t="s">
        <v>17</v>
      </c>
      <c r="C263" s="91">
        <v>113020202</v>
      </c>
      <c r="D263" s="249" t="s">
        <v>670</v>
      </c>
      <c r="E263" s="92" t="s">
        <v>145</v>
      </c>
      <c r="F263" s="92" t="s">
        <v>217</v>
      </c>
      <c r="G263" s="101">
        <f>IF(F263="I",IFERROR(VLOOKUP(C263,Consolidado!B:H,7,FALSE),0),0)</f>
        <v>0</v>
      </c>
      <c r="H263" s="93"/>
      <c r="I263" s="276">
        <v>0</v>
      </c>
      <c r="J263" s="93"/>
      <c r="K263" s="101">
        <v>0</v>
      </c>
      <c r="L263" s="93"/>
      <c r="M263" s="276">
        <v>0</v>
      </c>
      <c r="N263" s="93"/>
      <c r="O263" s="101">
        <v>0</v>
      </c>
      <c r="P263" s="93"/>
      <c r="Q263" s="276">
        <v>0</v>
      </c>
    </row>
    <row r="264" spans="1:17" s="94" customFormat="1" ht="12" customHeight="1">
      <c r="A264" s="90" t="s">
        <v>3</v>
      </c>
      <c r="B264" s="90"/>
      <c r="C264" s="91">
        <v>1130203</v>
      </c>
      <c r="D264" s="249" t="s">
        <v>121</v>
      </c>
      <c r="E264" s="92" t="s">
        <v>6</v>
      </c>
      <c r="F264" s="92" t="s">
        <v>216</v>
      </c>
      <c r="G264" s="101">
        <f>IF(F264="I",IFERROR(VLOOKUP(C264,Consolidado!B:H,7,FALSE),0),0)</f>
        <v>0</v>
      </c>
      <c r="H264" s="93"/>
      <c r="I264" s="276">
        <v>0</v>
      </c>
      <c r="J264" s="93"/>
      <c r="K264" s="101">
        <v>0</v>
      </c>
      <c r="L264" s="93"/>
      <c r="M264" s="276">
        <v>0</v>
      </c>
      <c r="N264" s="93"/>
      <c r="O264" s="101">
        <v>0</v>
      </c>
      <c r="P264" s="93"/>
      <c r="Q264" s="276">
        <v>0</v>
      </c>
    </row>
    <row r="265" spans="1:17" s="94" customFormat="1" ht="12" customHeight="1">
      <c r="A265" s="90" t="s">
        <v>3</v>
      </c>
      <c r="B265" s="90" t="s">
        <v>69</v>
      </c>
      <c r="C265" s="91">
        <v>113020301</v>
      </c>
      <c r="D265" s="249" t="s">
        <v>671</v>
      </c>
      <c r="E265" s="92" t="s">
        <v>6</v>
      </c>
      <c r="F265" s="92" t="s">
        <v>217</v>
      </c>
      <c r="G265" s="101">
        <f>IF(F265="I",IFERROR(VLOOKUP(C265,Consolidado!B:H,7,FALSE),0),0)</f>
        <v>197217607</v>
      </c>
      <c r="H265" s="93"/>
      <c r="I265" s="276">
        <v>0</v>
      </c>
      <c r="J265" s="93"/>
      <c r="K265" s="101">
        <v>0</v>
      </c>
      <c r="L265" s="93"/>
      <c r="M265" s="276">
        <v>0</v>
      </c>
      <c r="N265" s="93"/>
      <c r="O265" s="101">
        <v>0</v>
      </c>
      <c r="P265" s="93"/>
      <c r="Q265" s="276">
        <v>0</v>
      </c>
    </row>
    <row r="266" spans="1:17" s="94" customFormat="1" ht="12" customHeight="1">
      <c r="A266" s="90" t="s">
        <v>3</v>
      </c>
      <c r="B266" s="90" t="s">
        <v>69</v>
      </c>
      <c r="C266" s="91">
        <v>113020302</v>
      </c>
      <c r="D266" s="249" t="s">
        <v>672</v>
      </c>
      <c r="E266" s="92" t="s">
        <v>145</v>
      </c>
      <c r="F266" s="92" t="s">
        <v>217</v>
      </c>
      <c r="G266" s="101">
        <f>IF(F266="I",IFERROR(VLOOKUP(C266,Consolidado!B:H,7,FALSE),0),0)</f>
        <v>0</v>
      </c>
      <c r="H266" s="93"/>
      <c r="I266" s="276">
        <v>0</v>
      </c>
      <c r="J266" s="93"/>
      <c r="K266" s="101">
        <v>0</v>
      </c>
      <c r="L266" s="93"/>
      <c r="M266" s="276">
        <v>0</v>
      </c>
      <c r="N266" s="93"/>
      <c r="O266" s="101">
        <v>0</v>
      </c>
      <c r="P266" s="93"/>
      <c r="Q266" s="276">
        <v>0</v>
      </c>
    </row>
    <row r="267" spans="1:17" s="94" customFormat="1" ht="12" customHeight="1">
      <c r="A267" s="90" t="s">
        <v>3</v>
      </c>
      <c r="B267" s="90"/>
      <c r="C267" s="91">
        <v>1130204</v>
      </c>
      <c r="D267" s="249" t="s">
        <v>937</v>
      </c>
      <c r="E267" s="92" t="s">
        <v>6</v>
      </c>
      <c r="F267" s="92" t="s">
        <v>217</v>
      </c>
      <c r="G267" s="101">
        <f>IF(F267="I",IFERROR(VLOOKUP(C267,Consolidado!B:H,7,FALSE),0),0)</f>
        <v>0</v>
      </c>
      <c r="H267" s="93"/>
      <c r="I267" s="276">
        <v>0</v>
      </c>
      <c r="J267" s="93"/>
      <c r="K267" s="101">
        <v>0</v>
      </c>
      <c r="L267" s="93"/>
      <c r="M267" s="276">
        <v>0</v>
      </c>
      <c r="N267" s="93"/>
      <c r="O267" s="101">
        <v>0</v>
      </c>
      <c r="P267" s="93"/>
      <c r="Q267" s="276">
        <v>0</v>
      </c>
    </row>
    <row r="268" spans="1:17" s="94" customFormat="1" ht="12" customHeight="1">
      <c r="A268" s="90" t="s">
        <v>3</v>
      </c>
      <c r="B268" s="90"/>
      <c r="C268" s="91">
        <v>113020401</v>
      </c>
      <c r="D268" s="249" t="s">
        <v>938</v>
      </c>
      <c r="E268" s="92" t="s">
        <v>6</v>
      </c>
      <c r="F268" s="92" t="s">
        <v>217</v>
      </c>
      <c r="G268" s="101">
        <f>IF(F268="I",IFERROR(VLOOKUP(C268,Consolidado!B:H,7,FALSE),0),0)</f>
        <v>0</v>
      </c>
      <c r="H268" s="93"/>
      <c r="I268" s="276">
        <v>0</v>
      </c>
      <c r="J268" s="93"/>
      <c r="K268" s="101">
        <v>0</v>
      </c>
      <c r="L268" s="93"/>
      <c r="M268" s="276">
        <v>0</v>
      </c>
      <c r="N268" s="93"/>
      <c r="O268" s="101">
        <v>0</v>
      </c>
      <c r="P268" s="93"/>
      <c r="Q268" s="276">
        <v>0</v>
      </c>
    </row>
    <row r="269" spans="1:17" s="94" customFormat="1" ht="12" customHeight="1">
      <c r="A269" s="90" t="s">
        <v>3</v>
      </c>
      <c r="B269" s="90"/>
      <c r="C269" s="91">
        <v>113020402</v>
      </c>
      <c r="D269" s="249" t="s">
        <v>649</v>
      </c>
      <c r="E269" s="92" t="s">
        <v>6</v>
      </c>
      <c r="F269" s="92" t="s">
        <v>217</v>
      </c>
      <c r="G269" s="101">
        <f>IF(F269="I",IFERROR(VLOOKUP(C269,Consolidado!B:H,7,FALSE),0),0)</f>
        <v>0</v>
      </c>
      <c r="H269" s="93"/>
      <c r="I269" s="276">
        <v>0</v>
      </c>
      <c r="J269" s="93"/>
      <c r="K269" s="101">
        <v>0</v>
      </c>
      <c r="L269" s="93"/>
      <c r="M269" s="276">
        <v>0</v>
      </c>
      <c r="N269" s="93"/>
      <c r="O269" s="101">
        <v>0</v>
      </c>
      <c r="P269" s="93"/>
      <c r="Q269" s="276">
        <v>0</v>
      </c>
    </row>
    <row r="270" spans="1:17" s="94" customFormat="1" ht="12" customHeight="1">
      <c r="A270" s="90" t="s">
        <v>3</v>
      </c>
      <c r="B270" s="90"/>
      <c r="C270" s="91">
        <v>11303</v>
      </c>
      <c r="D270" s="249" t="s">
        <v>673</v>
      </c>
      <c r="E270" s="92" t="s">
        <v>6</v>
      </c>
      <c r="F270" s="92" t="s">
        <v>216</v>
      </c>
      <c r="G270" s="101">
        <f>IF(F270="I",IFERROR(VLOOKUP(C270,Consolidado!B:H,7,FALSE),0),0)</f>
        <v>0</v>
      </c>
      <c r="H270" s="93"/>
      <c r="I270" s="276">
        <v>0</v>
      </c>
      <c r="J270" s="93"/>
      <c r="K270" s="101">
        <v>0</v>
      </c>
      <c r="L270" s="93"/>
      <c r="M270" s="276">
        <v>0</v>
      </c>
      <c r="N270" s="93"/>
      <c r="O270" s="101">
        <v>0</v>
      </c>
      <c r="P270" s="93"/>
      <c r="Q270" s="276">
        <v>0</v>
      </c>
    </row>
    <row r="271" spans="1:17" s="94" customFormat="1" ht="12" customHeight="1">
      <c r="A271" s="90" t="s">
        <v>3</v>
      </c>
      <c r="B271" s="90"/>
      <c r="C271" s="91">
        <v>1130301</v>
      </c>
      <c r="D271" s="249" t="s">
        <v>674</v>
      </c>
      <c r="E271" s="92" t="s">
        <v>6</v>
      </c>
      <c r="F271" s="92" t="s">
        <v>216</v>
      </c>
      <c r="G271" s="101">
        <f>IF(F271="I",IFERROR(VLOOKUP(C271,Consolidado!B:H,7,FALSE),0),0)</f>
        <v>0</v>
      </c>
      <c r="H271" s="93"/>
      <c r="I271" s="276">
        <v>0</v>
      </c>
      <c r="J271" s="93"/>
      <c r="K271" s="101">
        <v>0</v>
      </c>
      <c r="L271" s="93"/>
      <c r="M271" s="276">
        <v>0</v>
      </c>
      <c r="N271" s="93"/>
      <c r="O271" s="101">
        <v>0</v>
      </c>
      <c r="P271" s="93"/>
      <c r="Q271" s="276">
        <v>0</v>
      </c>
    </row>
    <row r="272" spans="1:17" s="94" customFormat="1" ht="12" customHeight="1">
      <c r="A272" s="90" t="s">
        <v>3</v>
      </c>
      <c r="B272" s="90" t="s">
        <v>18</v>
      </c>
      <c r="C272" s="91">
        <v>113030101</v>
      </c>
      <c r="D272" s="249" t="s">
        <v>674</v>
      </c>
      <c r="E272" s="92" t="s">
        <v>6</v>
      </c>
      <c r="F272" s="92" t="s">
        <v>217</v>
      </c>
      <c r="G272" s="101">
        <f>IF(F272="I",IFERROR(VLOOKUP(C272,Consolidado!B:H,7,FALSE),0),0)</f>
        <v>28994433</v>
      </c>
      <c r="H272" s="93"/>
      <c r="I272" s="276">
        <v>0</v>
      </c>
      <c r="J272" s="93"/>
      <c r="K272" s="101">
        <v>0</v>
      </c>
      <c r="L272" s="93"/>
      <c r="M272" s="276">
        <v>0</v>
      </c>
      <c r="N272" s="93"/>
      <c r="O272" s="101">
        <v>0</v>
      </c>
      <c r="P272" s="93"/>
      <c r="Q272" s="276">
        <v>0</v>
      </c>
    </row>
    <row r="273" spans="1:17" s="94" customFormat="1" ht="12" customHeight="1">
      <c r="A273" s="90" t="s">
        <v>3</v>
      </c>
      <c r="B273" s="90"/>
      <c r="C273" s="91">
        <v>113030102</v>
      </c>
      <c r="D273" s="249" t="s">
        <v>674</v>
      </c>
      <c r="E273" s="92" t="s">
        <v>145</v>
      </c>
      <c r="F273" s="92" t="s">
        <v>217</v>
      </c>
      <c r="G273" s="101">
        <f>IF(F273="I",IFERROR(VLOOKUP(C273,Consolidado!B:H,7,FALSE),0),0)</f>
        <v>0</v>
      </c>
      <c r="H273" s="93"/>
      <c r="I273" s="276">
        <v>0</v>
      </c>
      <c r="J273" s="93"/>
      <c r="K273" s="101">
        <v>0</v>
      </c>
      <c r="L273" s="93"/>
      <c r="M273" s="276">
        <v>0</v>
      </c>
      <c r="N273" s="93"/>
      <c r="O273" s="101">
        <v>0</v>
      </c>
      <c r="P273" s="93"/>
      <c r="Q273" s="276">
        <v>0</v>
      </c>
    </row>
    <row r="274" spans="1:17" s="94" customFormat="1" ht="12" customHeight="1">
      <c r="A274" s="90" t="s">
        <v>3</v>
      </c>
      <c r="B274" s="90" t="s">
        <v>18</v>
      </c>
      <c r="C274" s="91">
        <v>113030103</v>
      </c>
      <c r="D274" s="249" t="s">
        <v>675</v>
      </c>
      <c r="E274" s="92" t="s">
        <v>145</v>
      </c>
      <c r="F274" s="92" t="s">
        <v>217</v>
      </c>
      <c r="G274" s="101">
        <f>IF(F274="I",IFERROR(VLOOKUP(C274,Consolidado!B:H,7,FALSE),0),0)</f>
        <v>0</v>
      </c>
      <c r="H274" s="93"/>
      <c r="I274" s="276">
        <v>0</v>
      </c>
      <c r="J274" s="93"/>
      <c r="K274" s="101">
        <v>0</v>
      </c>
      <c r="L274" s="93"/>
      <c r="M274" s="276">
        <v>0</v>
      </c>
      <c r="N274" s="93"/>
      <c r="O274" s="101">
        <v>0</v>
      </c>
      <c r="P274" s="93"/>
      <c r="Q274" s="276">
        <v>0</v>
      </c>
    </row>
    <row r="275" spans="1:17" s="94" customFormat="1" ht="12" customHeight="1">
      <c r="A275" s="90" t="s">
        <v>3</v>
      </c>
      <c r="B275" s="90"/>
      <c r="C275" s="91">
        <v>1130302</v>
      </c>
      <c r="D275" s="249" t="s">
        <v>939</v>
      </c>
      <c r="E275" s="92" t="s">
        <v>6</v>
      </c>
      <c r="F275" s="92" t="s">
        <v>216</v>
      </c>
      <c r="G275" s="101">
        <f>IF(F275="I",IFERROR(VLOOKUP(C275,Consolidado!B:H,7,FALSE),0),0)</f>
        <v>0</v>
      </c>
      <c r="H275" s="93"/>
      <c r="I275" s="276">
        <v>0</v>
      </c>
      <c r="J275" s="93"/>
      <c r="K275" s="101">
        <v>0</v>
      </c>
      <c r="L275" s="93"/>
      <c r="M275" s="276">
        <v>0</v>
      </c>
      <c r="N275" s="93"/>
      <c r="O275" s="101">
        <v>0</v>
      </c>
      <c r="P275" s="93"/>
      <c r="Q275" s="276">
        <v>0</v>
      </c>
    </row>
    <row r="276" spans="1:17" s="94" customFormat="1" ht="12" customHeight="1">
      <c r="A276" s="90" t="s">
        <v>3</v>
      </c>
      <c r="B276" s="90"/>
      <c r="C276" s="91">
        <v>113030201</v>
      </c>
      <c r="D276" s="249" t="s">
        <v>940</v>
      </c>
      <c r="E276" s="92" t="s">
        <v>6</v>
      </c>
      <c r="F276" s="92" t="s">
        <v>217</v>
      </c>
      <c r="G276" s="101">
        <f>IF(F276="I",IFERROR(VLOOKUP(C276,Consolidado!B:H,7,FALSE),0),0)</f>
        <v>0</v>
      </c>
      <c r="H276" s="93"/>
      <c r="I276" s="276">
        <v>0</v>
      </c>
      <c r="J276" s="93"/>
      <c r="K276" s="101">
        <v>0</v>
      </c>
      <c r="L276" s="93"/>
      <c r="M276" s="276">
        <v>0</v>
      </c>
      <c r="N276" s="93"/>
      <c r="O276" s="101">
        <v>0</v>
      </c>
      <c r="P276" s="93"/>
      <c r="Q276" s="276">
        <v>0</v>
      </c>
    </row>
    <row r="277" spans="1:17" s="94" customFormat="1" ht="12" customHeight="1">
      <c r="A277" s="90" t="s">
        <v>3</v>
      </c>
      <c r="B277" s="90"/>
      <c r="C277" s="91">
        <v>1130303</v>
      </c>
      <c r="D277" s="249" t="s">
        <v>110</v>
      </c>
      <c r="E277" s="92" t="s">
        <v>6</v>
      </c>
      <c r="F277" s="92" t="s">
        <v>216</v>
      </c>
      <c r="G277" s="101">
        <f>IF(F277="I",IFERROR(VLOOKUP(C277,Consolidado!B:H,7,FALSE),0),0)</f>
        <v>0</v>
      </c>
      <c r="H277" s="93"/>
      <c r="I277" s="276">
        <v>0</v>
      </c>
      <c r="J277" s="93"/>
      <c r="K277" s="101">
        <v>0</v>
      </c>
      <c r="L277" s="93"/>
      <c r="M277" s="276">
        <v>0</v>
      </c>
      <c r="N277" s="93"/>
      <c r="O277" s="101">
        <v>0</v>
      </c>
      <c r="P277" s="93"/>
      <c r="Q277" s="276">
        <v>0</v>
      </c>
    </row>
    <row r="278" spans="1:17" s="94" customFormat="1" ht="12" customHeight="1">
      <c r="A278" s="90" t="s">
        <v>3</v>
      </c>
      <c r="B278" s="90"/>
      <c r="C278" s="91">
        <v>113030301</v>
      </c>
      <c r="D278" s="249" t="s">
        <v>941</v>
      </c>
      <c r="E278" s="92" t="s">
        <v>6</v>
      </c>
      <c r="F278" s="92" t="s">
        <v>217</v>
      </c>
      <c r="G278" s="101">
        <f>IF(F278="I",IFERROR(VLOOKUP(C278,Consolidado!B:H,7,FALSE),0),0)</f>
        <v>0</v>
      </c>
      <c r="H278" s="93"/>
      <c r="I278" s="276">
        <v>0</v>
      </c>
      <c r="J278" s="93"/>
      <c r="K278" s="101">
        <v>0</v>
      </c>
      <c r="L278" s="93"/>
      <c r="M278" s="276">
        <v>0</v>
      </c>
      <c r="N278" s="93"/>
      <c r="O278" s="101">
        <v>0</v>
      </c>
      <c r="P278" s="93"/>
      <c r="Q278" s="276">
        <v>0</v>
      </c>
    </row>
    <row r="279" spans="1:17" s="94" customFormat="1" ht="12" customHeight="1">
      <c r="A279" s="90" t="s">
        <v>3</v>
      </c>
      <c r="B279" s="90"/>
      <c r="C279" s="91">
        <v>113030302</v>
      </c>
      <c r="D279" s="249" t="s">
        <v>942</v>
      </c>
      <c r="E279" s="92" t="s">
        <v>6</v>
      </c>
      <c r="F279" s="92" t="s">
        <v>217</v>
      </c>
      <c r="G279" s="101">
        <f>IF(F279="I",IFERROR(VLOOKUP(C279,Consolidado!B:H,7,FALSE),0),0)</f>
        <v>0</v>
      </c>
      <c r="H279" s="93"/>
      <c r="I279" s="276">
        <v>0</v>
      </c>
      <c r="J279" s="93"/>
      <c r="K279" s="101">
        <v>0</v>
      </c>
      <c r="L279" s="93"/>
      <c r="M279" s="276">
        <v>0</v>
      </c>
      <c r="N279" s="93"/>
      <c r="O279" s="101">
        <v>0</v>
      </c>
      <c r="P279" s="93"/>
      <c r="Q279" s="276">
        <v>0</v>
      </c>
    </row>
    <row r="280" spans="1:17" s="94" customFormat="1" ht="12" customHeight="1">
      <c r="A280" s="90" t="s">
        <v>3</v>
      </c>
      <c r="B280" s="90"/>
      <c r="C280" s="91">
        <v>1130304</v>
      </c>
      <c r="D280" s="249" t="s">
        <v>943</v>
      </c>
      <c r="E280" s="92" t="s">
        <v>6</v>
      </c>
      <c r="F280" s="92" t="s">
        <v>216</v>
      </c>
      <c r="G280" s="101">
        <f>IF(F280="I",IFERROR(VLOOKUP(C280,Consolidado!B:H,7,FALSE),0),0)</f>
        <v>0</v>
      </c>
      <c r="H280" s="93"/>
      <c r="I280" s="276">
        <v>0</v>
      </c>
      <c r="J280" s="93"/>
      <c r="K280" s="101">
        <v>0</v>
      </c>
      <c r="L280" s="93"/>
      <c r="M280" s="276">
        <v>0</v>
      </c>
      <c r="N280" s="93"/>
      <c r="O280" s="101">
        <v>0</v>
      </c>
      <c r="P280" s="93"/>
      <c r="Q280" s="276">
        <v>0</v>
      </c>
    </row>
    <row r="281" spans="1:17" s="94" customFormat="1" ht="12" customHeight="1">
      <c r="A281" s="90" t="s">
        <v>3</v>
      </c>
      <c r="B281" s="90"/>
      <c r="C281" s="91">
        <v>11308</v>
      </c>
      <c r="D281" s="249" t="s">
        <v>676</v>
      </c>
      <c r="E281" s="92" t="s">
        <v>6</v>
      </c>
      <c r="F281" s="92" t="s">
        <v>216</v>
      </c>
      <c r="G281" s="101">
        <f>IF(F281="I",IFERROR(VLOOKUP(C281,Consolidado!B:H,7,FALSE),0),0)</f>
        <v>0</v>
      </c>
      <c r="H281" s="93"/>
      <c r="I281" s="276">
        <v>0</v>
      </c>
      <c r="J281" s="93"/>
      <c r="K281" s="101">
        <v>0</v>
      </c>
      <c r="L281" s="93"/>
      <c r="M281" s="276">
        <v>0</v>
      </c>
      <c r="N281" s="93"/>
      <c r="O281" s="101">
        <v>0</v>
      </c>
      <c r="P281" s="93"/>
      <c r="Q281" s="276">
        <v>0</v>
      </c>
    </row>
    <row r="282" spans="1:17" s="94" customFormat="1" ht="12" customHeight="1">
      <c r="A282" s="90" t="s">
        <v>3</v>
      </c>
      <c r="B282" s="90" t="s">
        <v>575</v>
      </c>
      <c r="C282" s="91">
        <v>1130801</v>
      </c>
      <c r="D282" s="249" t="s">
        <v>677</v>
      </c>
      <c r="E282" s="92" t="s">
        <v>6</v>
      </c>
      <c r="F282" s="92" t="s">
        <v>217</v>
      </c>
      <c r="G282" s="101">
        <f>IF(F282="I",IFERROR(VLOOKUP(C282,Consolidado!B:H,7,FALSE),0),0)</f>
        <v>68858195</v>
      </c>
      <c r="H282" s="93"/>
      <c r="I282" s="276">
        <v>0</v>
      </c>
      <c r="J282" s="93"/>
      <c r="K282" s="101">
        <v>0</v>
      </c>
      <c r="L282" s="93"/>
      <c r="M282" s="276">
        <v>0</v>
      </c>
      <c r="N282" s="93"/>
      <c r="O282" s="101">
        <v>0</v>
      </c>
      <c r="P282" s="93"/>
      <c r="Q282" s="276">
        <v>0</v>
      </c>
    </row>
    <row r="283" spans="1:17" s="94" customFormat="1" ht="12" customHeight="1">
      <c r="A283" s="90" t="s">
        <v>3</v>
      </c>
      <c r="B283" s="90"/>
      <c r="C283" s="91">
        <v>1130802</v>
      </c>
      <c r="D283" s="249" t="s">
        <v>724</v>
      </c>
      <c r="E283" s="92" t="s">
        <v>6</v>
      </c>
      <c r="F283" s="92" t="s">
        <v>216</v>
      </c>
      <c r="G283" s="101">
        <f>IF(F283="I",IFERROR(VLOOKUP(C283,Consolidado!B:H,7,FALSE),0),0)</f>
        <v>0</v>
      </c>
      <c r="H283" s="93"/>
      <c r="I283" s="276">
        <v>0</v>
      </c>
      <c r="J283" s="93"/>
      <c r="K283" s="101">
        <v>0</v>
      </c>
      <c r="L283" s="93"/>
      <c r="M283" s="276">
        <v>0</v>
      </c>
      <c r="N283" s="93"/>
      <c r="O283" s="101">
        <v>0</v>
      </c>
      <c r="P283" s="93"/>
      <c r="Q283" s="276">
        <v>0</v>
      </c>
    </row>
    <row r="284" spans="1:17" s="94" customFormat="1" ht="12" customHeight="1">
      <c r="A284" s="90" t="s">
        <v>3</v>
      </c>
      <c r="B284" s="90" t="s">
        <v>575</v>
      </c>
      <c r="C284" s="91">
        <v>113080201</v>
      </c>
      <c r="D284" s="249" t="s">
        <v>944</v>
      </c>
      <c r="E284" s="92" t="s">
        <v>6</v>
      </c>
      <c r="F284" s="92" t="s">
        <v>217</v>
      </c>
      <c r="G284" s="101">
        <f>IF(F284="I",IFERROR(VLOOKUP(C284,Consolidado!B:H,7,FALSE),0),0)</f>
        <v>4033748</v>
      </c>
      <c r="H284" s="93"/>
      <c r="I284" s="276">
        <v>0</v>
      </c>
      <c r="J284" s="93"/>
      <c r="K284" s="101">
        <v>0</v>
      </c>
      <c r="L284" s="93"/>
      <c r="M284" s="276">
        <v>0</v>
      </c>
      <c r="N284" s="93"/>
      <c r="O284" s="101">
        <v>0</v>
      </c>
      <c r="P284" s="93"/>
      <c r="Q284" s="276">
        <v>0</v>
      </c>
    </row>
    <row r="285" spans="1:17" s="94" customFormat="1" ht="12" customHeight="1">
      <c r="A285" s="90" t="s">
        <v>3</v>
      </c>
      <c r="B285" s="90"/>
      <c r="C285" s="91">
        <v>113080202</v>
      </c>
      <c r="D285" s="249" t="s">
        <v>945</v>
      </c>
      <c r="E285" s="92" t="s">
        <v>6</v>
      </c>
      <c r="F285" s="92" t="s">
        <v>217</v>
      </c>
      <c r="G285" s="101">
        <f>IF(F285="I",IFERROR(VLOOKUP(C285,Consolidado!B:H,7,FALSE),0),0)</f>
        <v>0</v>
      </c>
      <c r="H285" s="93"/>
      <c r="I285" s="276">
        <v>0</v>
      </c>
      <c r="J285" s="93"/>
      <c r="K285" s="101">
        <v>0</v>
      </c>
      <c r="L285" s="93"/>
      <c r="M285" s="276">
        <v>0</v>
      </c>
      <c r="N285" s="93"/>
      <c r="O285" s="101">
        <v>0</v>
      </c>
      <c r="P285" s="93"/>
      <c r="Q285" s="276">
        <v>0</v>
      </c>
    </row>
    <row r="286" spans="1:17" s="94" customFormat="1" ht="12" customHeight="1">
      <c r="A286" s="90" t="s">
        <v>3</v>
      </c>
      <c r="B286" s="90" t="s">
        <v>575</v>
      </c>
      <c r="C286" s="91">
        <v>1130803</v>
      </c>
      <c r="D286" s="249" t="s">
        <v>946</v>
      </c>
      <c r="E286" s="92" t="s">
        <v>6</v>
      </c>
      <c r="F286" s="92" t="s">
        <v>217</v>
      </c>
      <c r="G286" s="101">
        <f>IF(F286="I",IFERROR(VLOOKUP(C286,Consolidado!B:H,7,FALSE),0),0)</f>
        <v>781466</v>
      </c>
      <c r="H286" s="93"/>
      <c r="I286" s="276">
        <v>0</v>
      </c>
      <c r="J286" s="93"/>
      <c r="K286" s="101">
        <v>0</v>
      </c>
      <c r="L286" s="93"/>
      <c r="M286" s="276">
        <v>0</v>
      </c>
      <c r="N286" s="93"/>
      <c r="O286" s="101">
        <v>0</v>
      </c>
      <c r="P286" s="93"/>
      <c r="Q286" s="276">
        <v>0</v>
      </c>
    </row>
    <row r="287" spans="1:17" s="94" customFormat="1" ht="12" customHeight="1">
      <c r="A287" s="90" t="s">
        <v>3</v>
      </c>
      <c r="B287" s="90" t="s">
        <v>575</v>
      </c>
      <c r="C287" s="91">
        <v>1130804</v>
      </c>
      <c r="D287" s="249" t="s">
        <v>205</v>
      </c>
      <c r="E287" s="92" t="s">
        <v>6</v>
      </c>
      <c r="F287" s="92" t="s">
        <v>217</v>
      </c>
      <c r="G287" s="101">
        <f>IF(F287="I",IFERROR(VLOOKUP(C287,Consolidado!B:H,7,FALSE),0),0)</f>
        <v>36470619</v>
      </c>
      <c r="H287" s="93"/>
      <c r="I287" s="276">
        <v>0</v>
      </c>
      <c r="J287" s="93"/>
      <c r="K287" s="101">
        <v>0</v>
      </c>
      <c r="L287" s="93"/>
      <c r="M287" s="276">
        <v>0</v>
      </c>
      <c r="N287" s="93"/>
      <c r="O287" s="101">
        <v>0</v>
      </c>
      <c r="P287" s="93"/>
      <c r="Q287" s="276">
        <v>0</v>
      </c>
    </row>
    <row r="288" spans="1:17" s="94" customFormat="1" ht="12" customHeight="1">
      <c r="A288" s="90" t="s">
        <v>3</v>
      </c>
      <c r="B288" s="90" t="s">
        <v>575</v>
      </c>
      <c r="C288" s="91">
        <v>1130805</v>
      </c>
      <c r="D288" s="249" t="s">
        <v>678</v>
      </c>
      <c r="E288" s="92" t="s">
        <v>6</v>
      </c>
      <c r="F288" s="92" t="s">
        <v>217</v>
      </c>
      <c r="G288" s="101">
        <f>IF(F288="I",IFERROR(VLOOKUP(C288,Consolidado!B:H,7,FALSE),0),0)</f>
        <v>129477</v>
      </c>
      <c r="H288" s="93"/>
      <c r="I288" s="276">
        <v>0</v>
      </c>
      <c r="J288" s="93"/>
      <c r="K288" s="101">
        <v>0</v>
      </c>
      <c r="L288" s="93"/>
      <c r="M288" s="276">
        <v>0</v>
      </c>
      <c r="N288" s="93"/>
      <c r="O288" s="101">
        <v>0</v>
      </c>
      <c r="P288" s="93"/>
      <c r="Q288" s="276">
        <v>0</v>
      </c>
    </row>
    <row r="289" spans="1:17" s="94" customFormat="1" ht="12" customHeight="1">
      <c r="A289" s="90" t="s">
        <v>3</v>
      </c>
      <c r="B289" s="90"/>
      <c r="C289" s="91">
        <v>1130806</v>
      </c>
      <c r="D289" s="249" t="s">
        <v>947</v>
      </c>
      <c r="E289" s="92" t="s">
        <v>6</v>
      </c>
      <c r="F289" s="92" t="s">
        <v>217</v>
      </c>
      <c r="G289" s="101">
        <f>IF(F289="I",IFERROR(VLOOKUP(C289,Consolidado!B:H,7,FALSE),0),0)</f>
        <v>0</v>
      </c>
      <c r="H289" s="93"/>
      <c r="I289" s="276">
        <v>0</v>
      </c>
      <c r="J289" s="93"/>
      <c r="K289" s="101">
        <v>0</v>
      </c>
      <c r="L289" s="93"/>
      <c r="M289" s="276">
        <v>0</v>
      </c>
      <c r="N289" s="93"/>
      <c r="O289" s="101">
        <v>0</v>
      </c>
      <c r="P289" s="93"/>
      <c r="Q289" s="276">
        <v>0</v>
      </c>
    </row>
    <row r="290" spans="1:17" s="94" customFormat="1" ht="12" customHeight="1">
      <c r="A290" s="90" t="s">
        <v>3</v>
      </c>
      <c r="B290" s="90"/>
      <c r="C290" s="91">
        <v>11309</v>
      </c>
      <c r="D290" s="249" t="s">
        <v>679</v>
      </c>
      <c r="E290" s="92" t="s">
        <v>6</v>
      </c>
      <c r="F290" s="92" t="s">
        <v>216</v>
      </c>
      <c r="G290" s="101">
        <f>IF(F290="I",IFERROR(VLOOKUP(C290,Consolidado!B:H,7,FALSE),0),0)</f>
        <v>0</v>
      </c>
      <c r="H290" s="93"/>
      <c r="I290" s="276">
        <v>0</v>
      </c>
      <c r="J290" s="93"/>
      <c r="K290" s="101">
        <v>0</v>
      </c>
      <c r="L290" s="93"/>
      <c r="M290" s="276">
        <v>0</v>
      </c>
      <c r="N290" s="93"/>
      <c r="O290" s="101">
        <v>0</v>
      </c>
      <c r="P290" s="93"/>
      <c r="Q290" s="276">
        <v>0</v>
      </c>
    </row>
    <row r="291" spans="1:17" s="94" customFormat="1" ht="12" customHeight="1">
      <c r="A291" s="90" t="s">
        <v>3</v>
      </c>
      <c r="B291" s="90"/>
      <c r="C291" s="91">
        <v>1130901</v>
      </c>
      <c r="D291" s="249" t="s">
        <v>948</v>
      </c>
      <c r="E291" s="92" t="s">
        <v>6</v>
      </c>
      <c r="F291" s="92" t="s">
        <v>216</v>
      </c>
      <c r="G291" s="101">
        <f>IF(F291="I",IFERROR(VLOOKUP(C291,Consolidado!B:H,7,FALSE),0),0)</f>
        <v>0</v>
      </c>
      <c r="H291" s="93"/>
      <c r="I291" s="276">
        <v>0</v>
      </c>
      <c r="J291" s="93"/>
      <c r="K291" s="101">
        <v>0</v>
      </c>
      <c r="L291" s="93"/>
      <c r="M291" s="276">
        <v>0</v>
      </c>
      <c r="N291" s="93"/>
      <c r="O291" s="101">
        <v>0</v>
      </c>
      <c r="P291" s="93"/>
      <c r="Q291" s="276">
        <v>0</v>
      </c>
    </row>
    <row r="292" spans="1:17" s="739" customFormat="1" ht="12" customHeight="1">
      <c r="A292" s="732" t="s">
        <v>3</v>
      </c>
      <c r="B292" s="732" t="s">
        <v>575</v>
      </c>
      <c r="C292" s="733">
        <v>113090101</v>
      </c>
      <c r="D292" s="734" t="s">
        <v>213</v>
      </c>
      <c r="E292" s="735" t="s">
        <v>6</v>
      </c>
      <c r="F292" s="735" t="s">
        <v>217</v>
      </c>
      <c r="G292" s="736">
        <f>IF(F292="I",IFERROR(VLOOKUP(C292,Consolidado!B:H,7,FALSE),0),0)</f>
        <v>640238</v>
      </c>
      <c r="H292" s="737"/>
      <c r="I292" s="738">
        <v>0</v>
      </c>
      <c r="J292" s="737"/>
      <c r="K292" s="736">
        <v>0</v>
      </c>
      <c r="L292" s="737"/>
      <c r="M292" s="738">
        <v>0</v>
      </c>
      <c r="N292" s="737"/>
      <c r="O292" s="736">
        <v>0</v>
      </c>
      <c r="P292" s="737"/>
      <c r="Q292" s="738">
        <v>0</v>
      </c>
    </row>
    <row r="293" spans="1:17" s="739" customFormat="1" ht="12" customHeight="1">
      <c r="A293" s="732" t="s">
        <v>3</v>
      </c>
      <c r="B293" s="732" t="s">
        <v>575</v>
      </c>
      <c r="C293" s="733">
        <v>113090102</v>
      </c>
      <c r="D293" s="734" t="s">
        <v>949</v>
      </c>
      <c r="E293" s="735" t="s">
        <v>145</v>
      </c>
      <c r="F293" s="735" t="s">
        <v>217</v>
      </c>
      <c r="G293" s="736">
        <f>IF(F293="I",IFERROR(VLOOKUP(C293,Consolidado!B:H,7,FALSE),0),0)</f>
        <v>3777762</v>
      </c>
      <c r="H293" s="737"/>
      <c r="I293" s="738">
        <v>0</v>
      </c>
      <c r="J293" s="737"/>
      <c r="K293" s="736">
        <v>0</v>
      </c>
      <c r="L293" s="737"/>
      <c r="M293" s="738">
        <v>0</v>
      </c>
      <c r="N293" s="737"/>
      <c r="O293" s="736">
        <v>0</v>
      </c>
      <c r="P293" s="737"/>
      <c r="Q293" s="738">
        <v>0</v>
      </c>
    </row>
    <row r="294" spans="1:17" s="94" customFormat="1" ht="12" customHeight="1">
      <c r="A294" s="90" t="s">
        <v>3</v>
      </c>
      <c r="B294" s="90"/>
      <c r="C294" s="91">
        <v>1130902</v>
      </c>
      <c r="D294" s="249" t="s">
        <v>680</v>
      </c>
      <c r="E294" s="92" t="s">
        <v>6</v>
      </c>
      <c r="F294" s="92" t="s">
        <v>216</v>
      </c>
      <c r="G294" s="101">
        <f>IF(F294="I",IFERROR(VLOOKUP(C294,Consolidado!B:H,7,FALSE),0),0)</f>
        <v>0</v>
      </c>
      <c r="H294" s="93"/>
      <c r="I294" s="276">
        <v>0</v>
      </c>
      <c r="J294" s="93"/>
      <c r="K294" s="101">
        <v>0</v>
      </c>
      <c r="L294" s="93"/>
      <c r="M294" s="276">
        <v>0</v>
      </c>
      <c r="N294" s="93"/>
      <c r="O294" s="101">
        <v>0</v>
      </c>
      <c r="P294" s="93"/>
      <c r="Q294" s="276">
        <v>0</v>
      </c>
    </row>
    <row r="295" spans="1:17" s="94" customFormat="1" ht="12" customHeight="1">
      <c r="A295" s="90" t="s">
        <v>3</v>
      </c>
      <c r="B295" s="90" t="s">
        <v>18</v>
      </c>
      <c r="C295" s="91">
        <v>113090201</v>
      </c>
      <c r="D295" s="249" t="s">
        <v>681</v>
      </c>
      <c r="E295" s="92" t="s">
        <v>6</v>
      </c>
      <c r="F295" s="92" t="s">
        <v>217</v>
      </c>
      <c r="G295" s="101">
        <f>IF(F295="I",IFERROR(VLOOKUP(C295,Consolidado!B:H,7,FALSE),0),0)</f>
        <v>5126738</v>
      </c>
      <c r="H295" s="93"/>
      <c r="I295" s="276">
        <v>0</v>
      </c>
      <c r="J295" s="93"/>
      <c r="K295" s="101">
        <v>0</v>
      </c>
      <c r="L295" s="93"/>
      <c r="M295" s="276">
        <v>0</v>
      </c>
      <c r="N295" s="93"/>
      <c r="O295" s="101">
        <v>0</v>
      </c>
      <c r="P295" s="93"/>
      <c r="Q295" s="276">
        <v>0</v>
      </c>
    </row>
    <row r="296" spans="1:17" s="94" customFormat="1" ht="12" customHeight="1">
      <c r="A296" s="90" t="s">
        <v>3</v>
      </c>
      <c r="B296" s="90"/>
      <c r="C296" s="91">
        <v>113090202</v>
      </c>
      <c r="D296" s="249" t="s">
        <v>950</v>
      </c>
      <c r="E296" s="92" t="s">
        <v>145</v>
      </c>
      <c r="F296" s="92" t="s">
        <v>217</v>
      </c>
      <c r="G296" s="101">
        <f>IF(F296="I",IFERROR(VLOOKUP(C296,Consolidado!B:H,7,FALSE),0),0)</f>
        <v>0</v>
      </c>
      <c r="H296" s="93"/>
      <c r="I296" s="276">
        <v>0</v>
      </c>
      <c r="J296" s="93"/>
      <c r="K296" s="101">
        <v>0</v>
      </c>
      <c r="L296" s="93"/>
      <c r="M296" s="276">
        <v>0</v>
      </c>
      <c r="N296" s="93"/>
      <c r="O296" s="101">
        <v>0</v>
      </c>
      <c r="P296" s="93"/>
      <c r="Q296" s="276">
        <v>0</v>
      </c>
    </row>
    <row r="297" spans="1:17" s="94" customFormat="1" ht="12" customHeight="1">
      <c r="A297" s="90" t="s">
        <v>3</v>
      </c>
      <c r="B297" s="90"/>
      <c r="C297" s="91">
        <v>1130903</v>
      </c>
      <c r="D297" s="249" t="s">
        <v>951</v>
      </c>
      <c r="E297" s="92" t="s">
        <v>6</v>
      </c>
      <c r="F297" s="92" t="s">
        <v>216</v>
      </c>
      <c r="G297" s="101">
        <f>IF(F297="I",IFERROR(VLOOKUP(C297,Consolidado!B:H,7,FALSE),0),0)</f>
        <v>0</v>
      </c>
      <c r="H297" s="93"/>
      <c r="I297" s="276">
        <v>0</v>
      </c>
      <c r="J297" s="93"/>
      <c r="K297" s="101">
        <v>0</v>
      </c>
      <c r="L297" s="93"/>
      <c r="M297" s="276">
        <v>0</v>
      </c>
      <c r="N297" s="93"/>
      <c r="O297" s="101">
        <v>0</v>
      </c>
      <c r="P297" s="93"/>
      <c r="Q297" s="276">
        <v>0</v>
      </c>
    </row>
    <row r="298" spans="1:17" s="94" customFormat="1" ht="12" customHeight="1">
      <c r="A298" s="90" t="s">
        <v>3</v>
      </c>
      <c r="B298" s="90"/>
      <c r="C298" s="91">
        <v>113090301</v>
      </c>
      <c r="D298" s="249" t="s">
        <v>952</v>
      </c>
      <c r="E298" s="92" t="s">
        <v>6</v>
      </c>
      <c r="F298" s="92" t="s">
        <v>217</v>
      </c>
      <c r="G298" s="101">
        <f>IF(F298="I",IFERROR(VLOOKUP(C298,Consolidado!B:H,7,FALSE),0),0)</f>
        <v>0</v>
      </c>
      <c r="H298" s="93"/>
      <c r="I298" s="276">
        <v>0</v>
      </c>
      <c r="J298" s="93"/>
      <c r="K298" s="101">
        <v>0</v>
      </c>
      <c r="L298" s="93"/>
      <c r="M298" s="276">
        <v>0</v>
      </c>
      <c r="N298" s="93"/>
      <c r="O298" s="101">
        <v>0</v>
      </c>
      <c r="P298" s="93"/>
      <c r="Q298" s="276">
        <v>0</v>
      </c>
    </row>
    <row r="299" spans="1:17" s="94" customFormat="1" ht="12" customHeight="1">
      <c r="A299" s="90" t="s">
        <v>3</v>
      </c>
      <c r="B299" s="90"/>
      <c r="C299" s="91">
        <v>113090302</v>
      </c>
      <c r="D299" s="249" t="s">
        <v>953</v>
      </c>
      <c r="E299" s="92" t="s">
        <v>6</v>
      </c>
      <c r="F299" s="92" t="s">
        <v>217</v>
      </c>
      <c r="G299" s="101">
        <f>IF(F299="I",IFERROR(VLOOKUP(C299,Consolidado!B:H,7,FALSE),0),0)</f>
        <v>0</v>
      </c>
      <c r="H299" s="93"/>
      <c r="I299" s="276">
        <v>0</v>
      </c>
      <c r="J299" s="93"/>
      <c r="K299" s="101">
        <v>0</v>
      </c>
      <c r="L299" s="93"/>
      <c r="M299" s="276">
        <v>0</v>
      </c>
      <c r="N299" s="93"/>
      <c r="O299" s="101">
        <v>0</v>
      </c>
      <c r="P299" s="93"/>
      <c r="Q299" s="276">
        <v>0</v>
      </c>
    </row>
    <row r="300" spans="1:17" s="94" customFormat="1" ht="12" customHeight="1">
      <c r="A300" s="90" t="s">
        <v>3</v>
      </c>
      <c r="B300" s="90"/>
      <c r="C300" s="91">
        <v>114</v>
      </c>
      <c r="D300" s="249" t="s">
        <v>954</v>
      </c>
      <c r="E300" s="92" t="s">
        <v>6</v>
      </c>
      <c r="F300" s="92" t="s">
        <v>216</v>
      </c>
      <c r="G300" s="101">
        <f>IF(F300="I",IFERROR(VLOOKUP(C300,Consolidado!B:H,7,FALSE),0),0)</f>
        <v>0</v>
      </c>
      <c r="H300" s="93"/>
      <c r="I300" s="276">
        <v>0</v>
      </c>
      <c r="J300" s="93"/>
      <c r="K300" s="101">
        <v>0</v>
      </c>
      <c r="L300" s="93"/>
      <c r="M300" s="276">
        <v>0</v>
      </c>
      <c r="N300" s="93"/>
      <c r="O300" s="101">
        <v>0</v>
      </c>
      <c r="P300" s="93"/>
      <c r="Q300" s="276">
        <v>0</v>
      </c>
    </row>
    <row r="301" spans="1:17" s="94" customFormat="1" ht="12" customHeight="1">
      <c r="A301" s="90" t="s">
        <v>3</v>
      </c>
      <c r="B301" s="90"/>
      <c r="C301" s="91">
        <v>11401</v>
      </c>
      <c r="D301" s="249" t="s">
        <v>273</v>
      </c>
      <c r="E301" s="92" t="s">
        <v>6</v>
      </c>
      <c r="F301" s="92" t="s">
        <v>216</v>
      </c>
      <c r="G301" s="101">
        <f>IF(F301="I",IFERROR(VLOOKUP(C301,Consolidado!B:H,7,FALSE),0),0)</f>
        <v>0</v>
      </c>
      <c r="H301" s="93"/>
      <c r="I301" s="276">
        <v>0</v>
      </c>
      <c r="J301" s="93"/>
      <c r="K301" s="101">
        <v>0</v>
      </c>
      <c r="L301" s="93"/>
      <c r="M301" s="276">
        <v>0</v>
      </c>
      <c r="N301" s="93"/>
      <c r="O301" s="101">
        <v>0</v>
      </c>
      <c r="P301" s="93"/>
      <c r="Q301" s="276">
        <v>0</v>
      </c>
    </row>
    <row r="302" spans="1:17" s="94" customFormat="1" ht="12" customHeight="1">
      <c r="A302" s="90" t="s">
        <v>3</v>
      </c>
      <c r="B302" s="90"/>
      <c r="C302" s="91">
        <v>115</v>
      </c>
      <c r="D302" s="249" t="s">
        <v>238</v>
      </c>
      <c r="E302" s="92" t="s">
        <v>6</v>
      </c>
      <c r="F302" s="92" t="s">
        <v>216</v>
      </c>
      <c r="G302" s="101">
        <f>IF(F302="I",IFERROR(VLOOKUP(C302,Consolidado!B:H,7,FALSE),0),0)</f>
        <v>0</v>
      </c>
      <c r="H302" s="93"/>
      <c r="I302" s="276">
        <v>0</v>
      </c>
      <c r="J302" s="93"/>
      <c r="K302" s="101">
        <v>0</v>
      </c>
      <c r="L302" s="93"/>
      <c r="M302" s="276">
        <v>0</v>
      </c>
      <c r="N302" s="93"/>
      <c r="O302" s="101">
        <v>0</v>
      </c>
      <c r="P302" s="93"/>
      <c r="Q302" s="276">
        <v>0</v>
      </c>
    </row>
    <row r="303" spans="1:17" s="94" customFormat="1" ht="12" customHeight="1">
      <c r="A303" s="90" t="s">
        <v>3</v>
      </c>
      <c r="B303" s="90"/>
      <c r="C303" s="91">
        <v>11501</v>
      </c>
      <c r="D303" s="249" t="s">
        <v>206</v>
      </c>
      <c r="E303" s="92" t="s">
        <v>6</v>
      </c>
      <c r="F303" s="92" t="s">
        <v>216</v>
      </c>
      <c r="G303" s="101">
        <f>IF(F303="I",IFERROR(VLOOKUP(C303,Consolidado!B:H,7,FALSE),0),0)</f>
        <v>0</v>
      </c>
      <c r="H303" s="93"/>
      <c r="I303" s="276">
        <v>0</v>
      </c>
      <c r="J303" s="93"/>
      <c r="K303" s="101">
        <v>0</v>
      </c>
      <c r="L303" s="93"/>
      <c r="M303" s="276">
        <v>0</v>
      </c>
      <c r="N303" s="93"/>
      <c r="O303" s="101">
        <v>0</v>
      </c>
      <c r="P303" s="93"/>
      <c r="Q303" s="276">
        <v>0</v>
      </c>
    </row>
    <row r="304" spans="1:17" s="94" customFormat="1" ht="12" customHeight="1">
      <c r="A304" s="90" t="s">
        <v>3</v>
      </c>
      <c r="B304" s="90" t="s">
        <v>575</v>
      </c>
      <c r="C304" s="91">
        <v>1150101</v>
      </c>
      <c r="D304" s="249" t="s">
        <v>682</v>
      </c>
      <c r="E304" s="92" t="s">
        <v>6</v>
      </c>
      <c r="F304" s="92" t="s">
        <v>217</v>
      </c>
      <c r="G304" s="101">
        <f>IF(F304="I",IFERROR(VLOOKUP(C304,Consolidado!B:H,7,FALSE),0),0)</f>
        <v>1217100</v>
      </c>
      <c r="H304" s="93"/>
      <c r="I304" s="276">
        <v>0</v>
      </c>
      <c r="J304" s="93"/>
      <c r="K304" s="101">
        <v>0</v>
      </c>
      <c r="L304" s="93"/>
      <c r="M304" s="276">
        <v>0</v>
      </c>
      <c r="N304" s="93"/>
      <c r="O304" s="101">
        <v>0</v>
      </c>
      <c r="P304" s="93"/>
      <c r="Q304" s="276">
        <v>0</v>
      </c>
    </row>
    <row r="305" spans="1:17" s="94" customFormat="1" ht="12" customHeight="1">
      <c r="A305" s="90" t="s">
        <v>3</v>
      </c>
      <c r="B305" s="90" t="s">
        <v>575</v>
      </c>
      <c r="C305" s="91">
        <v>1150102</v>
      </c>
      <c r="D305" s="249" t="s">
        <v>129</v>
      </c>
      <c r="E305" s="92" t="s">
        <v>145</v>
      </c>
      <c r="F305" s="92" t="s">
        <v>217</v>
      </c>
      <c r="G305" s="101">
        <f>IF(F305="I",IFERROR(VLOOKUP(C305,Consolidado!B:H,7,FALSE),0),0)</f>
        <v>41668980</v>
      </c>
      <c r="H305" s="93"/>
      <c r="I305" s="276">
        <v>0</v>
      </c>
      <c r="J305" s="93"/>
      <c r="K305" s="101">
        <v>0</v>
      </c>
      <c r="L305" s="93"/>
      <c r="M305" s="276">
        <v>0</v>
      </c>
      <c r="N305" s="93"/>
      <c r="O305" s="101">
        <v>0</v>
      </c>
      <c r="P305" s="93"/>
      <c r="Q305" s="276">
        <v>0</v>
      </c>
    </row>
    <row r="306" spans="1:17" s="739" customFormat="1" ht="12" customHeight="1">
      <c r="A306" s="732" t="s">
        <v>3</v>
      </c>
      <c r="B306" s="732" t="s">
        <v>575</v>
      </c>
      <c r="C306" s="733">
        <v>1150103</v>
      </c>
      <c r="D306" s="734" t="s">
        <v>955</v>
      </c>
      <c r="E306" s="735" t="s">
        <v>6</v>
      </c>
      <c r="F306" s="735" t="s">
        <v>217</v>
      </c>
      <c r="G306" s="736">
        <f>IF(F306="I",IFERROR(VLOOKUP(C306,Consolidado!B:H,7,FALSE),0),0)</f>
        <v>2938440</v>
      </c>
      <c r="H306" s="737"/>
      <c r="I306" s="738">
        <v>0</v>
      </c>
      <c r="J306" s="737"/>
      <c r="K306" s="736">
        <v>0</v>
      </c>
      <c r="L306" s="737"/>
      <c r="M306" s="738">
        <v>0</v>
      </c>
      <c r="N306" s="737"/>
      <c r="O306" s="736">
        <v>0</v>
      </c>
      <c r="P306" s="737"/>
      <c r="Q306" s="738">
        <v>0</v>
      </c>
    </row>
    <row r="307" spans="1:17" s="94" customFormat="1" ht="12" customHeight="1">
      <c r="A307" s="90" t="s">
        <v>3</v>
      </c>
      <c r="B307" s="90" t="s">
        <v>575</v>
      </c>
      <c r="C307" s="91">
        <v>1150104</v>
      </c>
      <c r="D307" s="249" t="s">
        <v>683</v>
      </c>
      <c r="E307" s="92" t="s">
        <v>145</v>
      </c>
      <c r="F307" s="92" t="s">
        <v>217</v>
      </c>
      <c r="G307" s="101">
        <f>IF(F307="I",IFERROR(VLOOKUP(C307,Consolidado!B:H,7,FALSE),0),0)</f>
        <v>50504850</v>
      </c>
      <c r="H307" s="93"/>
      <c r="I307" s="276">
        <v>0</v>
      </c>
      <c r="J307" s="93"/>
      <c r="K307" s="101">
        <v>0</v>
      </c>
      <c r="L307" s="93"/>
      <c r="M307" s="276">
        <v>0</v>
      </c>
      <c r="N307" s="93"/>
      <c r="O307" s="101">
        <v>0</v>
      </c>
      <c r="P307" s="93"/>
      <c r="Q307" s="276">
        <v>0</v>
      </c>
    </row>
    <row r="308" spans="1:17" s="94" customFormat="1" ht="12" customHeight="1">
      <c r="A308" s="90" t="s">
        <v>3</v>
      </c>
      <c r="B308" s="90"/>
      <c r="C308" s="91">
        <v>11502</v>
      </c>
      <c r="D308" s="249" t="s">
        <v>684</v>
      </c>
      <c r="E308" s="92" t="s">
        <v>6</v>
      </c>
      <c r="F308" s="92" t="s">
        <v>216</v>
      </c>
      <c r="G308" s="101">
        <f>IF(F308="I",IFERROR(VLOOKUP(C308,Consolidado!B:H,7,FALSE),0),0)</f>
        <v>0</v>
      </c>
      <c r="H308" s="93"/>
      <c r="I308" s="276">
        <v>0</v>
      </c>
      <c r="J308" s="93"/>
      <c r="K308" s="101">
        <v>0</v>
      </c>
      <c r="L308" s="93"/>
      <c r="M308" s="276">
        <v>0</v>
      </c>
      <c r="N308" s="93"/>
      <c r="O308" s="101">
        <v>0</v>
      </c>
      <c r="P308" s="93"/>
      <c r="Q308" s="276">
        <v>0</v>
      </c>
    </row>
    <row r="309" spans="1:17" s="94" customFormat="1" ht="12" customHeight="1">
      <c r="A309" s="90" t="s">
        <v>3</v>
      </c>
      <c r="B309" s="90"/>
      <c r="C309" s="91">
        <v>1150201</v>
      </c>
      <c r="D309" s="249" t="s">
        <v>956</v>
      </c>
      <c r="E309" s="92" t="s">
        <v>6</v>
      </c>
      <c r="F309" s="92" t="s">
        <v>217</v>
      </c>
      <c r="G309" s="101">
        <f>IF(F309="I",IFERROR(VLOOKUP(C309,Consolidado!B:H,7,FALSE),0),0)</f>
        <v>0</v>
      </c>
      <c r="H309" s="93"/>
      <c r="I309" s="276">
        <v>0</v>
      </c>
      <c r="J309" s="93"/>
      <c r="K309" s="101">
        <v>0</v>
      </c>
      <c r="L309" s="93"/>
      <c r="M309" s="276">
        <v>0</v>
      </c>
      <c r="N309" s="93"/>
      <c r="O309" s="101">
        <v>0</v>
      </c>
      <c r="P309" s="93"/>
      <c r="Q309" s="276">
        <v>0</v>
      </c>
    </row>
    <row r="310" spans="1:17" s="94" customFormat="1" ht="12" customHeight="1">
      <c r="A310" s="90" t="s">
        <v>3</v>
      </c>
      <c r="B310" s="90"/>
      <c r="C310" s="91">
        <v>1150202</v>
      </c>
      <c r="D310" s="249" t="s">
        <v>957</v>
      </c>
      <c r="E310" s="92" t="s">
        <v>6</v>
      </c>
      <c r="F310" s="92" t="s">
        <v>217</v>
      </c>
      <c r="G310" s="101">
        <f>IF(F310="I",IFERROR(VLOOKUP(C310,Consolidado!B:H,7,FALSE),0),0)</f>
        <v>0</v>
      </c>
      <c r="H310" s="93"/>
      <c r="I310" s="276">
        <v>0</v>
      </c>
      <c r="J310" s="93"/>
      <c r="K310" s="101">
        <v>0</v>
      </c>
      <c r="L310" s="93"/>
      <c r="M310" s="276">
        <v>0</v>
      </c>
      <c r="N310" s="93"/>
      <c r="O310" s="101">
        <v>0</v>
      </c>
      <c r="P310" s="93"/>
      <c r="Q310" s="276">
        <v>0</v>
      </c>
    </row>
    <row r="311" spans="1:17" s="94" customFormat="1" ht="12" customHeight="1">
      <c r="A311" s="90" t="s">
        <v>3</v>
      </c>
      <c r="B311" s="90"/>
      <c r="C311" s="91">
        <v>1150203</v>
      </c>
      <c r="D311" s="249" t="s">
        <v>958</v>
      </c>
      <c r="E311" s="92" t="s">
        <v>6</v>
      </c>
      <c r="F311" s="92" t="s">
        <v>217</v>
      </c>
      <c r="G311" s="101">
        <f>IF(F311="I",IFERROR(VLOOKUP(C311,Consolidado!B:H,7,FALSE),0),0)</f>
        <v>0</v>
      </c>
      <c r="H311" s="93"/>
      <c r="I311" s="276">
        <v>0</v>
      </c>
      <c r="J311" s="93"/>
      <c r="K311" s="101">
        <v>0</v>
      </c>
      <c r="L311" s="93"/>
      <c r="M311" s="276">
        <v>0</v>
      </c>
      <c r="N311" s="93"/>
      <c r="O311" s="101">
        <v>0</v>
      </c>
      <c r="P311" s="93"/>
      <c r="Q311" s="276">
        <v>0</v>
      </c>
    </row>
    <row r="312" spans="1:17" s="94" customFormat="1" ht="12" customHeight="1">
      <c r="A312" s="90" t="s">
        <v>3</v>
      </c>
      <c r="B312" s="90"/>
      <c r="C312" s="91">
        <v>1150204</v>
      </c>
      <c r="D312" s="249" t="s">
        <v>959</v>
      </c>
      <c r="E312" s="92" t="s">
        <v>145</v>
      </c>
      <c r="F312" s="92" t="s">
        <v>217</v>
      </c>
      <c r="G312" s="101">
        <f>IF(F312="I",IFERROR(VLOOKUP(C312,Consolidado!B:H,7,FALSE),0),0)</f>
        <v>0</v>
      </c>
      <c r="H312" s="93"/>
      <c r="I312" s="276">
        <v>0</v>
      </c>
      <c r="J312" s="93"/>
      <c r="K312" s="101">
        <v>0</v>
      </c>
      <c r="L312" s="93"/>
      <c r="M312" s="276">
        <v>0</v>
      </c>
      <c r="N312" s="93"/>
      <c r="O312" s="101">
        <v>0</v>
      </c>
      <c r="P312" s="93"/>
      <c r="Q312" s="276">
        <v>0</v>
      </c>
    </row>
    <row r="313" spans="1:17" s="94" customFormat="1" ht="12" customHeight="1">
      <c r="A313" s="90" t="s">
        <v>3</v>
      </c>
      <c r="B313" s="90" t="s">
        <v>575</v>
      </c>
      <c r="C313" s="91">
        <v>1150205</v>
      </c>
      <c r="D313" s="249" t="s">
        <v>456</v>
      </c>
      <c r="E313" s="92" t="s">
        <v>6</v>
      </c>
      <c r="F313" s="92" t="s">
        <v>217</v>
      </c>
      <c r="G313" s="101">
        <f>IF(F313="I",IFERROR(VLOOKUP(C313,Consolidado!B:H,7,FALSE),0),0)</f>
        <v>2658537</v>
      </c>
      <c r="H313" s="93"/>
      <c r="I313" s="276">
        <v>0</v>
      </c>
      <c r="J313" s="93"/>
      <c r="K313" s="101">
        <v>0</v>
      </c>
      <c r="L313" s="93"/>
      <c r="M313" s="276">
        <v>0</v>
      </c>
      <c r="N313" s="93"/>
      <c r="O313" s="101">
        <v>0</v>
      </c>
      <c r="P313" s="93"/>
      <c r="Q313" s="276">
        <v>0</v>
      </c>
    </row>
    <row r="314" spans="1:17" s="94" customFormat="1" ht="12" customHeight="1">
      <c r="A314" s="90" t="s">
        <v>3</v>
      </c>
      <c r="B314" s="90"/>
      <c r="C314" s="91">
        <v>1150206</v>
      </c>
      <c r="D314" s="249" t="s">
        <v>960</v>
      </c>
      <c r="E314" s="92" t="s">
        <v>6</v>
      </c>
      <c r="F314" s="92" t="s">
        <v>217</v>
      </c>
      <c r="G314" s="101">
        <f>IF(F314="I",IFERROR(VLOOKUP(C314,Consolidado!B:H,7,FALSE),0),0)</f>
        <v>0</v>
      </c>
      <c r="H314" s="93"/>
      <c r="I314" s="276">
        <v>0</v>
      </c>
      <c r="J314" s="93"/>
      <c r="K314" s="101">
        <v>0</v>
      </c>
      <c r="L314" s="93"/>
      <c r="M314" s="276">
        <v>0</v>
      </c>
      <c r="N314" s="93"/>
      <c r="O314" s="101">
        <v>0</v>
      </c>
      <c r="P314" s="93"/>
      <c r="Q314" s="276">
        <v>0</v>
      </c>
    </row>
    <row r="315" spans="1:17" s="94" customFormat="1" ht="12" customHeight="1">
      <c r="A315" s="90" t="s">
        <v>3</v>
      </c>
      <c r="B315" s="90" t="s">
        <v>575</v>
      </c>
      <c r="C315" s="91">
        <v>1010401</v>
      </c>
      <c r="D315" s="249" t="s">
        <v>1227</v>
      </c>
      <c r="E315" s="92" t="s">
        <v>6</v>
      </c>
      <c r="F315" s="92" t="s">
        <v>217</v>
      </c>
      <c r="G315" s="101">
        <f>IF(F315="I",IFERROR(VLOOKUP(C315,Consolidado!B:H,7,FALSE),0),0)</f>
        <v>10100970</v>
      </c>
      <c r="H315" s="93"/>
      <c r="I315" s="276">
        <v>0</v>
      </c>
      <c r="J315" s="93"/>
      <c r="K315" s="101">
        <v>0</v>
      </c>
      <c r="L315" s="93"/>
      <c r="M315" s="276">
        <v>0</v>
      </c>
      <c r="N315" s="93"/>
      <c r="O315" s="101">
        <v>0</v>
      </c>
      <c r="P315" s="93"/>
      <c r="Q315" s="276">
        <v>0</v>
      </c>
    </row>
    <row r="316" spans="1:17" s="94" customFormat="1" ht="12" customHeight="1">
      <c r="A316" s="90" t="s">
        <v>3</v>
      </c>
      <c r="B316" s="90"/>
      <c r="C316" s="91">
        <v>12</v>
      </c>
      <c r="D316" s="249" t="s">
        <v>7</v>
      </c>
      <c r="E316" s="92" t="s">
        <v>6</v>
      </c>
      <c r="F316" s="92" t="s">
        <v>216</v>
      </c>
      <c r="G316" s="101">
        <f>IF(F316="I",IFERROR(VLOOKUP(C316,Consolidado!B:H,7,FALSE),0),0)</f>
        <v>0</v>
      </c>
      <c r="H316" s="93"/>
      <c r="I316" s="276">
        <v>0</v>
      </c>
      <c r="J316" s="93"/>
      <c r="K316" s="101">
        <v>0</v>
      </c>
      <c r="L316" s="93"/>
      <c r="M316" s="276">
        <v>0</v>
      </c>
      <c r="N316" s="93"/>
      <c r="O316" s="101">
        <v>0</v>
      </c>
      <c r="P316" s="93"/>
      <c r="Q316" s="276">
        <v>0</v>
      </c>
    </row>
    <row r="317" spans="1:17" s="94" customFormat="1" ht="12" customHeight="1">
      <c r="A317" s="90" t="s">
        <v>3</v>
      </c>
      <c r="B317" s="90"/>
      <c r="C317" s="91">
        <v>121</v>
      </c>
      <c r="D317" s="249" t="s">
        <v>111</v>
      </c>
      <c r="E317" s="92" t="s">
        <v>6</v>
      </c>
      <c r="F317" s="92" t="s">
        <v>216</v>
      </c>
      <c r="G317" s="101">
        <f>IF(F317="I",IFERROR(VLOOKUP(C317,Consolidado!B:H,7,FALSE),0),0)</f>
        <v>0</v>
      </c>
      <c r="H317" s="93"/>
      <c r="I317" s="276">
        <v>0</v>
      </c>
      <c r="J317" s="93"/>
      <c r="K317" s="101">
        <v>0</v>
      </c>
      <c r="L317" s="93"/>
      <c r="M317" s="276">
        <v>0</v>
      </c>
      <c r="N317" s="93"/>
      <c r="O317" s="101">
        <v>0</v>
      </c>
      <c r="P317" s="93"/>
      <c r="Q317" s="276">
        <v>0</v>
      </c>
    </row>
    <row r="318" spans="1:17" s="94" customFormat="1" ht="12" customHeight="1">
      <c r="A318" s="90" t="s">
        <v>3</v>
      </c>
      <c r="B318" s="90"/>
      <c r="C318" s="91">
        <v>12101</v>
      </c>
      <c r="D318" s="249" t="s">
        <v>685</v>
      </c>
      <c r="E318" s="92" t="s">
        <v>6</v>
      </c>
      <c r="F318" s="92" t="s">
        <v>216</v>
      </c>
      <c r="G318" s="101">
        <f>IF(F318="I",IFERROR(VLOOKUP(C318,Consolidado!B:H,7,FALSE),0),0)</f>
        <v>0</v>
      </c>
      <c r="H318" s="93"/>
      <c r="I318" s="276">
        <v>0</v>
      </c>
      <c r="J318" s="93"/>
      <c r="K318" s="101">
        <v>0</v>
      </c>
      <c r="L318" s="93"/>
      <c r="M318" s="276">
        <v>0</v>
      </c>
      <c r="N318" s="93"/>
      <c r="O318" s="101">
        <v>0</v>
      </c>
      <c r="P318" s="93"/>
      <c r="Q318" s="276">
        <v>0</v>
      </c>
    </row>
    <row r="319" spans="1:17" s="94" customFormat="1" ht="12" customHeight="1">
      <c r="A319" s="90" t="s">
        <v>3</v>
      </c>
      <c r="B319" s="90"/>
      <c r="C319" s="91">
        <v>121011</v>
      </c>
      <c r="D319" s="249" t="s">
        <v>686</v>
      </c>
      <c r="E319" s="92" t="s">
        <v>6</v>
      </c>
      <c r="F319" s="92" t="s">
        <v>216</v>
      </c>
      <c r="G319" s="101">
        <f>IF(F319="I",IFERROR(VLOOKUP(C319,Consolidado!B:H,7,FALSE),0),0)</f>
        <v>0</v>
      </c>
      <c r="H319" s="93"/>
      <c r="I319" s="276">
        <v>0</v>
      </c>
      <c r="J319" s="93"/>
      <c r="K319" s="101">
        <v>0</v>
      </c>
      <c r="L319" s="93"/>
      <c r="M319" s="276">
        <v>0</v>
      </c>
      <c r="N319" s="93"/>
      <c r="O319" s="101">
        <v>0</v>
      </c>
      <c r="P319" s="93"/>
      <c r="Q319" s="276">
        <v>0</v>
      </c>
    </row>
    <row r="320" spans="1:17" s="94" customFormat="1" ht="12" customHeight="1">
      <c r="A320" s="90" t="s">
        <v>3</v>
      </c>
      <c r="B320" s="90"/>
      <c r="C320" s="91">
        <v>12101101</v>
      </c>
      <c r="D320" s="249" t="s">
        <v>628</v>
      </c>
      <c r="E320" s="92" t="s">
        <v>6</v>
      </c>
      <c r="F320" s="92" t="s">
        <v>216</v>
      </c>
      <c r="G320" s="101">
        <f>IF(F320="I",IFERROR(VLOOKUP(C320,Consolidado!B:H,7,FALSE),0),0)</f>
        <v>0</v>
      </c>
      <c r="H320" s="93"/>
      <c r="I320" s="276">
        <v>0</v>
      </c>
      <c r="J320" s="93"/>
      <c r="K320" s="101">
        <v>0</v>
      </c>
      <c r="L320" s="93"/>
      <c r="M320" s="276">
        <v>0</v>
      </c>
      <c r="N320" s="93"/>
      <c r="O320" s="101">
        <v>0</v>
      </c>
      <c r="P320" s="93"/>
      <c r="Q320" s="276">
        <v>0</v>
      </c>
    </row>
    <row r="321" spans="1:17" s="94" customFormat="1" ht="12" customHeight="1">
      <c r="A321" s="90" t="s">
        <v>3</v>
      </c>
      <c r="B321" s="90"/>
      <c r="C321" s="91">
        <v>12101102</v>
      </c>
      <c r="D321" s="249" t="s">
        <v>632</v>
      </c>
      <c r="E321" s="92" t="s">
        <v>6</v>
      </c>
      <c r="F321" s="92" t="s">
        <v>216</v>
      </c>
      <c r="G321" s="101">
        <f>IF(F321="I",IFERROR(VLOOKUP(C321,Consolidado!B:H,7,FALSE),0),0)</f>
        <v>0</v>
      </c>
      <c r="H321" s="93"/>
      <c r="I321" s="276">
        <v>0</v>
      </c>
      <c r="J321" s="93"/>
      <c r="K321" s="101">
        <v>0</v>
      </c>
      <c r="L321" s="93"/>
      <c r="M321" s="276">
        <v>0</v>
      </c>
      <c r="N321" s="93"/>
      <c r="O321" s="101">
        <v>0</v>
      </c>
      <c r="P321" s="93"/>
      <c r="Q321" s="276">
        <v>0</v>
      </c>
    </row>
    <row r="322" spans="1:17" s="94" customFormat="1" ht="12" customHeight="1">
      <c r="A322" s="90" t="s">
        <v>3</v>
      </c>
      <c r="B322" s="90"/>
      <c r="C322" s="91">
        <v>12101103</v>
      </c>
      <c r="D322" s="249" t="s">
        <v>637</v>
      </c>
      <c r="E322" s="92" t="s">
        <v>6</v>
      </c>
      <c r="F322" s="92" t="s">
        <v>216</v>
      </c>
      <c r="G322" s="101">
        <f>IF(F322="I",IFERROR(VLOOKUP(C322,Consolidado!B:H,7,FALSE),0),0)</f>
        <v>0</v>
      </c>
      <c r="H322" s="93"/>
      <c r="I322" s="276">
        <v>0</v>
      </c>
      <c r="J322" s="93"/>
      <c r="K322" s="101">
        <v>0</v>
      </c>
      <c r="L322" s="93"/>
      <c r="M322" s="276">
        <v>0</v>
      </c>
      <c r="N322" s="93"/>
      <c r="O322" s="101">
        <v>0</v>
      </c>
      <c r="P322" s="93"/>
      <c r="Q322" s="276">
        <v>0</v>
      </c>
    </row>
    <row r="323" spans="1:17" s="94" customFormat="1" ht="12" customHeight="1">
      <c r="A323" s="90" t="s">
        <v>3</v>
      </c>
      <c r="B323" s="90" t="s">
        <v>466</v>
      </c>
      <c r="C323" s="91">
        <v>1210110301</v>
      </c>
      <c r="D323" s="249" t="s">
        <v>347</v>
      </c>
      <c r="E323" s="92" t="s">
        <v>6</v>
      </c>
      <c r="F323" s="92" t="s">
        <v>217</v>
      </c>
      <c r="G323" s="101">
        <f>IF(F323="I",IFERROR(VLOOKUP(C323,Consolidado!B:H,7,FALSE),0),0)</f>
        <v>0</v>
      </c>
      <c r="H323" s="93"/>
      <c r="I323" s="276">
        <v>0</v>
      </c>
      <c r="J323" s="93"/>
      <c r="K323" s="101">
        <v>0</v>
      </c>
      <c r="L323" s="93"/>
      <c r="M323" s="276">
        <v>0</v>
      </c>
      <c r="N323" s="93"/>
      <c r="O323" s="101">
        <v>0</v>
      </c>
      <c r="P323" s="93"/>
      <c r="Q323" s="276">
        <v>0</v>
      </c>
    </row>
    <row r="324" spans="1:17" s="94" customFormat="1" ht="12" customHeight="1">
      <c r="A324" s="90" t="s">
        <v>3</v>
      </c>
      <c r="B324" s="90" t="s">
        <v>70</v>
      </c>
      <c r="C324" s="91">
        <v>1210110302</v>
      </c>
      <c r="D324" s="249" t="s">
        <v>1257</v>
      </c>
      <c r="E324" s="92" t="s">
        <v>6</v>
      </c>
      <c r="F324" s="92" t="s">
        <v>217</v>
      </c>
      <c r="G324" s="101">
        <f>IF(F324="I",IFERROR(VLOOKUP(C324,Consolidado!B:H,7,FALSE),0),0)</f>
        <v>1000000</v>
      </c>
      <c r="H324" s="93"/>
      <c r="I324" s="276">
        <v>0</v>
      </c>
      <c r="J324" s="93"/>
      <c r="K324" s="101">
        <v>0</v>
      </c>
      <c r="L324" s="93"/>
      <c r="M324" s="276">
        <v>0</v>
      </c>
      <c r="N324" s="93"/>
      <c r="O324" s="101">
        <v>0</v>
      </c>
      <c r="P324" s="93"/>
      <c r="Q324" s="276">
        <v>0</v>
      </c>
    </row>
    <row r="325" spans="1:17" s="94" customFormat="1" ht="12" customHeight="1">
      <c r="A325" s="90" t="s">
        <v>3</v>
      </c>
      <c r="B325" s="90"/>
      <c r="C325" s="91">
        <v>12101104</v>
      </c>
      <c r="D325" s="249" t="s">
        <v>874</v>
      </c>
      <c r="E325" s="92" t="s">
        <v>6</v>
      </c>
      <c r="F325" s="92" t="s">
        <v>216</v>
      </c>
      <c r="G325" s="101">
        <f>IF(F325="I",IFERROR(VLOOKUP(C325,Consolidado!B:H,7,FALSE),0),0)</f>
        <v>0</v>
      </c>
      <c r="H325" s="93"/>
      <c r="I325" s="276">
        <v>0</v>
      </c>
      <c r="J325" s="93"/>
      <c r="K325" s="101">
        <v>0</v>
      </c>
      <c r="L325" s="93"/>
      <c r="M325" s="276">
        <v>0</v>
      </c>
      <c r="N325" s="93"/>
      <c r="O325" s="101">
        <v>0</v>
      </c>
      <c r="P325" s="93"/>
      <c r="Q325" s="276">
        <v>0</v>
      </c>
    </row>
    <row r="326" spans="1:17" s="94" customFormat="1" ht="12" customHeight="1">
      <c r="A326" s="90" t="s">
        <v>3</v>
      </c>
      <c r="B326" s="90"/>
      <c r="C326" s="91">
        <v>12101105</v>
      </c>
      <c r="D326" s="249" t="s">
        <v>961</v>
      </c>
      <c r="E326" s="92" t="s">
        <v>6</v>
      </c>
      <c r="F326" s="92" t="s">
        <v>216</v>
      </c>
      <c r="G326" s="101">
        <f>IF(F326="I",IFERROR(VLOOKUP(C326,Consolidado!B:H,7,FALSE),0),0)</f>
        <v>0</v>
      </c>
      <c r="H326" s="93"/>
      <c r="I326" s="276">
        <v>0</v>
      </c>
      <c r="J326" s="93"/>
      <c r="K326" s="101">
        <v>0</v>
      </c>
      <c r="L326" s="93"/>
      <c r="M326" s="276">
        <v>0</v>
      </c>
      <c r="N326" s="93"/>
      <c r="O326" s="101">
        <v>0</v>
      </c>
      <c r="P326" s="93"/>
      <c r="Q326" s="276">
        <v>0</v>
      </c>
    </row>
    <row r="327" spans="1:17" s="94" customFormat="1" ht="12" customHeight="1">
      <c r="A327" s="90" t="s">
        <v>3</v>
      </c>
      <c r="B327" s="90"/>
      <c r="C327" s="91">
        <v>12101106</v>
      </c>
      <c r="D327" s="249" t="s">
        <v>962</v>
      </c>
      <c r="E327" s="92" t="s">
        <v>6</v>
      </c>
      <c r="F327" s="92" t="s">
        <v>216</v>
      </c>
      <c r="G327" s="101">
        <f>IF(F327="I",IFERROR(VLOOKUP(C327,Consolidado!B:H,7,FALSE),0),0)</f>
        <v>0</v>
      </c>
      <c r="H327" s="93"/>
      <c r="I327" s="276">
        <v>0</v>
      </c>
      <c r="J327" s="93"/>
      <c r="K327" s="101">
        <v>0</v>
      </c>
      <c r="L327" s="93"/>
      <c r="M327" s="276">
        <v>0</v>
      </c>
      <c r="N327" s="93"/>
      <c r="O327" s="101">
        <v>0</v>
      </c>
      <c r="P327" s="93"/>
      <c r="Q327" s="276">
        <v>0</v>
      </c>
    </row>
    <row r="328" spans="1:17" s="94" customFormat="1" ht="12" customHeight="1">
      <c r="A328" s="90" t="s">
        <v>3</v>
      </c>
      <c r="B328" s="90"/>
      <c r="C328" s="91">
        <v>12101107</v>
      </c>
      <c r="D328" s="249" t="s">
        <v>963</v>
      </c>
      <c r="E328" s="92" t="s">
        <v>6</v>
      </c>
      <c r="F328" s="92" t="s">
        <v>216</v>
      </c>
      <c r="G328" s="101">
        <f>IF(F328="I",IFERROR(VLOOKUP(C328,Consolidado!B:H,7,FALSE),0),0)</f>
        <v>0</v>
      </c>
      <c r="H328" s="93"/>
      <c r="I328" s="276">
        <v>0</v>
      </c>
      <c r="J328" s="93"/>
      <c r="K328" s="101">
        <v>0</v>
      </c>
      <c r="L328" s="93"/>
      <c r="M328" s="276">
        <v>0</v>
      </c>
      <c r="N328" s="93"/>
      <c r="O328" s="101">
        <v>0</v>
      </c>
      <c r="P328" s="93"/>
      <c r="Q328" s="276">
        <v>0</v>
      </c>
    </row>
    <row r="329" spans="1:17" s="94" customFormat="1" ht="12" customHeight="1">
      <c r="A329" s="90" t="s">
        <v>3</v>
      </c>
      <c r="B329" s="90"/>
      <c r="C329" s="91">
        <v>12101108</v>
      </c>
      <c r="D329" s="249" t="s">
        <v>444</v>
      </c>
      <c r="E329" s="92" t="s">
        <v>6</v>
      </c>
      <c r="F329" s="92" t="s">
        <v>216</v>
      </c>
      <c r="G329" s="101">
        <f>IF(F329="I",IFERROR(VLOOKUP(C329,Consolidado!B:H,7,FALSE),0),0)</f>
        <v>0</v>
      </c>
      <c r="H329" s="93"/>
      <c r="I329" s="276">
        <v>0</v>
      </c>
      <c r="J329" s="93"/>
      <c r="K329" s="101">
        <v>0</v>
      </c>
      <c r="L329" s="93"/>
      <c r="M329" s="276">
        <v>0</v>
      </c>
      <c r="N329" s="93"/>
      <c r="O329" s="101">
        <v>0</v>
      </c>
      <c r="P329" s="93"/>
      <c r="Q329" s="276">
        <v>0</v>
      </c>
    </row>
    <row r="330" spans="1:17" s="94" customFormat="1" ht="12" customHeight="1">
      <c r="A330" s="90" t="s">
        <v>3</v>
      </c>
      <c r="B330" s="90" t="s">
        <v>466</v>
      </c>
      <c r="C330" s="91">
        <v>1210110801</v>
      </c>
      <c r="D330" s="249" t="s">
        <v>326</v>
      </c>
      <c r="E330" s="92" t="s">
        <v>6</v>
      </c>
      <c r="F330" s="92" t="s">
        <v>217</v>
      </c>
      <c r="G330" s="101">
        <f>IF(F330="I",IFERROR(VLOOKUP(C330,Consolidado!B:H,7,FALSE),0),0)</f>
        <v>0</v>
      </c>
      <c r="H330" s="93"/>
      <c r="I330" s="276">
        <v>0</v>
      </c>
      <c r="J330" s="93"/>
      <c r="K330" s="101">
        <v>0</v>
      </c>
      <c r="L330" s="93"/>
      <c r="M330" s="276">
        <v>0</v>
      </c>
      <c r="N330" s="93"/>
      <c r="O330" s="101">
        <v>0</v>
      </c>
      <c r="P330" s="93"/>
      <c r="Q330" s="276">
        <v>0</v>
      </c>
    </row>
    <row r="331" spans="1:17" s="94" customFormat="1" ht="12" customHeight="1">
      <c r="A331" s="90" t="s">
        <v>3</v>
      </c>
      <c r="B331" s="250"/>
      <c r="C331" s="91">
        <v>12101109</v>
      </c>
      <c r="D331" s="249" t="s">
        <v>964</v>
      </c>
      <c r="E331" s="92" t="s">
        <v>6</v>
      </c>
      <c r="F331" s="92" t="s">
        <v>216</v>
      </c>
      <c r="G331" s="101">
        <f>IF(F331="I",IFERROR(VLOOKUP(C331,Consolidado!B:H,7,FALSE),0),0)</f>
        <v>0</v>
      </c>
      <c r="H331" s="93"/>
      <c r="I331" s="276">
        <v>0</v>
      </c>
      <c r="J331" s="93"/>
      <c r="K331" s="101">
        <v>0</v>
      </c>
      <c r="L331" s="93"/>
      <c r="M331" s="276">
        <v>0</v>
      </c>
      <c r="N331" s="93"/>
      <c r="O331" s="101">
        <v>0</v>
      </c>
      <c r="P331" s="93"/>
      <c r="Q331" s="276">
        <v>0</v>
      </c>
    </row>
    <row r="332" spans="1:17" s="94" customFormat="1" ht="12" customHeight="1">
      <c r="A332" s="90" t="s">
        <v>3</v>
      </c>
      <c r="B332" s="90"/>
      <c r="C332" s="91">
        <v>121012</v>
      </c>
      <c r="D332" s="249" t="s">
        <v>965</v>
      </c>
      <c r="E332" s="92" t="s">
        <v>6</v>
      </c>
      <c r="F332" s="92" t="s">
        <v>216</v>
      </c>
      <c r="G332" s="101">
        <f>IF(F332="I",IFERROR(VLOOKUP(C332,Consolidado!B:H,7,FALSE),0),0)</f>
        <v>0</v>
      </c>
      <c r="H332" s="93"/>
      <c r="I332" s="276">
        <v>0</v>
      </c>
      <c r="J332" s="93"/>
      <c r="K332" s="101">
        <v>0</v>
      </c>
      <c r="L332" s="93"/>
      <c r="M332" s="276">
        <v>0</v>
      </c>
      <c r="N332" s="93"/>
      <c r="O332" s="101">
        <v>0</v>
      </c>
      <c r="P332" s="93"/>
      <c r="Q332" s="276">
        <v>0</v>
      </c>
    </row>
    <row r="333" spans="1:17" s="94" customFormat="1" ht="12" customHeight="1">
      <c r="A333" s="90" t="s">
        <v>3</v>
      </c>
      <c r="B333" s="90"/>
      <c r="C333" s="91">
        <v>12101201</v>
      </c>
      <c r="D333" s="249" t="s">
        <v>628</v>
      </c>
      <c r="E333" s="92" t="s">
        <v>6</v>
      </c>
      <c r="F333" s="92" t="s">
        <v>216</v>
      </c>
      <c r="G333" s="101">
        <f>IF(F333="I",IFERROR(VLOOKUP(C333,Consolidado!B:H,7,FALSE),0),0)</f>
        <v>0</v>
      </c>
      <c r="H333" s="93"/>
      <c r="I333" s="276">
        <v>0</v>
      </c>
      <c r="J333" s="93"/>
      <c r="K333" s="101">
        <v>0</v>
      </c>
      <c r="L333" s="93"/>
      <c r="M333" s="276">
        <v>0</v>
      </c>
      <c r="N333" s="93"/>
      <c r="O333" s="101">
        <v>0</v>
      </c>
      <c r="P333" s="93"/>
      <c r="Q333" s="276">
        <v>0</v>
      </c>
    </row>
    <row r="334" spans="1:17" s="94" customFormat="1" ht="12" customHeight="1">
      <c r="A334" s="90" t="s">
        <v>3</v>
      </c>
      <c r="B334" s="90"/>
      <c r="C334" s="91">
        <v>12101202</v>
      </c>
      <c r="D334" s="249" t="s">
        <v>632</v>
      </c>
      <c r="E334" s="92" t="s">
        <v>6</v>
      </c>
      <c r="F334" s="92" t="s">
        <v>216</v>
      </c>
      <c r="G334" s="101">
        <f>IF(F334="I",IFERROR(VLOOKUP(C334,Consolidado!B:H,7,FALSE),0),0)</f>
        <v>0</v>
      </c>
      <c r="H334" s="93"/>
      <c r="I334" s="276">
        <v>0</v>
      </c>
      <c r="J334" s="93"/>
      <c r="K334" s="101">
        <v>0</v>
      </c>
      <c r="L334" s="93"/>
      <c r="M334" s="276">
        <v>0</v>
      </c>
      <c r="N334" s="93"/>
      <c r="O334" s="101">
        <v>0</v>
      </c>
      <c r="P334" s="93"/>
      <c r="Q334" s="276">
        <v>0</v>
      </c>
    </row>
    <row r="335" spans="1:17" s="94" customFormat="1" ht="12" customHeight="1">
      <c r="A335" s="90" t="s">
        <v>3</v>
      </c>
      <c r="B335" s="90"/>
      <c r="C335" s="91">
        <v>12101203</v>
      </c>
      <c r="D335" s="249" t="s">
        <v>637</v>
      </c>
      <c r="E335" s="92" t="s">
        <v>6</v>
      </c>
      <c r="F335" s="92" t="s">
        <v>216</v>
      </c>
      <c r="G335" s="101">
        <f>IF(F335="I",IFERROR(VLOOKUP(C335,Consolidado!B:H,7,FALSE),0),0)</f>
        <v>0</v>
      </c>
      <c r="H335" s="93"/>
      <c r="I335" s="276">
        <v>0</v>
      </c>
      <c r="J335" s="93"/>
      <c r="K335" s="101">
        <v>0</v>
      </c>
      <c r="L335" s="93"/>
      <c r="M335" s="276">
        <v>0</v>
      </c>
      <c r="N335" s="93"/>
      <c r="O335" s="101">
        <v>0</v>
      </c>
      <c r="P335" s="93"/>
      <c r="Q335" s="276">
        <v>0</v>
      </c>
    </row>
    <row r="336" spans="1:17" s="94" customFormat="1" ht="12" customHeight="1">
      <c r="A336" s="90" t="s">
        <v>3</v>
      </c>
      <c r="B336" s="90"/>
      <c r="C336" s="91">
        <v>12101204</v>
      </c>
      <c r="D336" s="249" t="s">
        <v>874</v>
      </c>
      <c r="E336" s="92" t="s">
        <v>6</v>
      </c>
      <c r="F336" s="92" t="s">
        <v>216</v>
      </c>
      <c r="G336" s="101">
        <f>IF(F336="I",IFERROR(VLOOKUP(C336,Consolidado!B:H,7,FALSE),0),0)</f>
        <v>0</v>
      </c>
      <c r="H336" s="93"/>
      <c r="I336" s="276">
        <v>0</v>
      </c>
      <c r="J336" s="93"/>
      <c r="K336" s="101">
        <v>0</v>
      </c>
      <c r="L336" s="93"/>
      <c r="M336" s="276">
        <v>0</v>
      </c>
      <c r="N336" s="93"/>
      <c r="O336" s="101">
        <v>0</v>
      </c>
      <c r="P336" s="93"/>
      <c r="Q336" s="276">
        <v>0</v>
      </c>
    </row>
    <row r="337" spans="1:17" s="94" customFormat="1" ht="12" customHeight="1">
      <c r="A337" s="90" t="s">
        <v>3</v>
      </c>
      <c r="B337" s="90"/>
      <c r="C337" s="91">
        <v>12101205</v>
      </c>
      <c r="D337" s="249" t="s">
        <v>921</v>
      </c>
      <c r="E337" s="92" t="s">
        <v>6</v>
      </c>
      <c r="F337" s="92" t="s">
        <v>216</v>
      </c>
      <c r="G337" s="101">
        <f>IF(F337="I",IFERROR(VLOOKUP(C337,Consolidado!B:H,7,FALSE),0),0)</f>
        <v>0</v>
      </c>
      <c r="H337" s="93"/>
      <c r="I337" s="276">
        <v>0</v>
      </c>
      <c r="J337" s="93"/>
      <c r="K337" s="101">
        <v>0</v>
      </c>
      <c r="L337" s="93"/>
      <c r="M337" s="276">
        <v>0</v>
      </c>
      <c r="N337" s="93"/>
      <c r="O337" s="101">
        <v>0</v>
      </c>
      <c r="P337" s="93"/>
      <c r="Q337" s="276">
        <v>0</v>
      </c>
    </row>
    <row r="338" spans="1:17" s="94" customFormat="1" ht="12" customHeight="1">
      <c r="A338" s="90" t="s">
        <v>3</v>
      </c>
      <c r="B338" s="90"/>
      <c r="C338" s="91">
        <v>12101206</v>
      </c>
      <c r="D338" s="249" t="s">
        <v>966</v>
      </c>
      <c r="E338" s="92" t="s">
        <v>6</v>
      </c>
      <c r="F338" s="92" t="s">
        <v>216</v>
      </c>
      <c r="G338" s="101">
        <f>IF(F338="I",IFERROR(VLOOKUP(C338,Consolidado!B:H,7,FALSE),0),0)</f>
        <v>0</v>
      </c>
      <c r="H338" s="93"/>
      <c r="I338" s="276">
        <v>0</v>
      </c>
      <c r="J338" s="93"/>
      <c r="K338" s="101">
        <v>0</v>
      </c>
      <c r="L338" s="93"/>
      <c r="M338" s="276">
        <v>0</v>
      </c>
      <c r="N338" s="93"/>
      <c r="O338" s="101">
        <v>0</v>
      </c>
      <c r="P338" s="93"/>
      <c r="Q338" s="276">
        <v>0</v>
      </c>
    </row>
    <row r="339" spans="1:17" s="94" customFormat="1" ht="12" customHeight="1">
      <c r="A339" s="90" t="s">
        <v>3</v>
      </c>
      <c r="B339" s="90"/>
      <c r="C339" s="91">
        <v>12102</v>
      </c>
      <c r="D339" s="249" t="s">
        <v>967</v>
      </c>
      <c r="E339" s="92" t="s">
        <v>6</v>
      </c>
      <c r="F339" s="92" t="s">
        <v>216</v>
      </c>
      <c r="G339" s="101">
        <f>IF(F339="I",IFERROR(VLOOKUP(C339,Consolidado!B:H,7,FALSE),0),0)</f>
        <v>0</v>
      </c>
      <c r="H339" s="93"/>
      <c r="I339" s="276">
        <v>0</v>
      </c>
      <c r="J339" s="93"/>
      <c r="K339" s="101">
        <v>0</v>
      </c>
      <c r="L339" s="93"/>
      <c r="M339" s="276">
        <v>0</v>
      </c>
      <c r="N339" s="93"/>
      <c r="O339" s="101">
        <v>0</v>
      </c>
      <c r="P339" s="93"/>
      <c r="Q339" s="276">
        <v>0</v>
      </c>
    </row>
    <row r="340" spans="1:17" s="94" customFormat="1" ht="12" customHeight="1">
      <c r="A340" s="90" t="s">
        <v>3</v>
      </c>
      <c r="B340" s="90"/>
      <c r="C340" s="91">
        <v>121021</v>
      </c>
      <c r="D340" s="249" t="s">
        <v>968</v>
      </c>
      <c r="E340" s="92" t="s">
        <v>6</v>
      </c>
      <c r="F340" s="92" t="s">
        <v>216</v>
      </c>
      <c r="G340" s="101">
        <f>IF(F340="I",IFERROR(VLOOKUP(C340,Consolidado!B:H,7,FALSE),0),0)</f>
        <v>0</v>
      </c>
      <c r="H340" s="93"/>
      <c r="I340" s="276">
        <v>0</v>
      </c>
      <c r="J340" s="93"/>
      <c r="K340" s="101">
        <v>0</v>
      </c>
      <c r="L340" s="93"/>
      <c r="M340" s="276">
        <v>0</v>
      </c>
      <c r="N340" s="93"/>
      <c r="O340" s="101">
        <v>0</v>
      </c>
      <c r="P340" s="93"/>
      <c r="Q340" s="276">
        <v>0</v>
      </c>
    </row>
    <row r="341" spans="1:17" s="94" customFormat="1" ht="12" customHeight="1">
      <c r="A341" s="90" t="s">
        <v>3</v>
      </c>
      <c r="B341" s="250"/>
      <c r="C341" s="91">
        <v>1210211</v>
      </c>
      <c r="D341" s="249" t="s">
        <v>625</v>
      </c>
      <c r="E341" s="92" t="s">
        <v>6</v>
      </c>
      <c r="F341" s="92" t="s">
        <v>216</v>
      </c>
      <c r="G341" s="101">
        <f>IF(F341="I",IFERROR(VLOOKUP(C341,Consolidado!B:H,7,FALSE),0),0)</f>
        <v>0</v>
      </c>
      <c r="H341" s="93"/>
      <c r="I341" s="276">
        <v>0</v>
      </c>
      <c r="J341" s="93"/>
      <c r="K341" s="101">
        <v>0</v>
      </c>
      <c r="L341" s="93"/>
      <c r="M341" s="276">
        <v>0</v>
      </c>
      <c r="N341" s="93"/>
      <c r="O341" s="101">
        <v>0</v>
      </c>
      <c r="P341" s="93"/>
      <c r="Q341" s="276">
        <v>0</v>
      </c>
    </row>
    <row r="342" spans="1:17" s="94" customFormat="1" ht="12" customHeight="1">
      <c r="A342" s="90" t="s">
        <v>3</v>
      </c>
      <c r="B342" s="90"/>
      <c r="C342" s="91">
        <v>1210212</v>
      </c>
      <c r="D342" s="249" t="s">
        <v>628</v>
      </c>
      <c r="E342" s="92" t="s">
        <v>6</v>
      </c>
      <c r="F342" s="92" t="s">
        <v>216</v>
      </c>
      <c r="G342" s="101">
        <f>IF(F342="I",IFERROR(VLOOKUP(C342,Consolidado!B:H,7,FALSE),0),0)</f>
        <v>0</v>
      </c>
      <c r="H342" s="93"/>
      <c r="I342" s="276">
        <v>0</v>
      </c>
      <c r="J342" s="93"/>
      <c r="K342" s="101">
        <v>0</v>
      </c>
      <c r="L342" s="93"/>
      <c r="M342" s="276">
        <v>0</v>
      </c>
      <c r="N342" s="93"/>
      <c r="O342" s="101">
        <v>0</v>
      </c>
      <c r="P342" s="93"/>
      <c r="Q342" s="276">
        <v>0</v>
      </c>
    </row>
    <row r="343" spans="1:17" s="94" customFormat="1" ht="12" customHeight="1">
      <c r="A343" s="90" t="s">
        <v>3</v>
      </c>
      <c r="B343" s="90"/>
      <c r="C343" s="91">
        <v>1210213</v>
      </c>
      <c r="D343" s="249" t="s">
        <v>632</v>
      </c>
      <c r="E343" s="92" t="s">
        <v>6</v>
      </c>
      <c r="F343" s="92" t="s">
        <v>216</v>
      </c>
      <c r="G343" s="101">
        <f>IF(F343="I",IFERROR(VLOOKUP(C343,Consolidado!B:H,7,FALSE),0),0)</f>
        <v>0</v>
      </c>
      <c r="H343" s="93"/>
      <c r="I343" s="276">
        <v>0</v>
      </c>
      <c r="J343" s="93"/>
      <c r="K343" s="101">
        <v>0</v>
      </c>
      <c r="L343" s="93"/>
      <c r="M343" s="276">
        <v>0</v>
      </c>
      <c r="N343" s="93"/>
      <c r="O343" s="101">
        <v>0</v>
      </c>
      <c r="P343" s="93"/>
      <c r="Q343" s="276">
        <v>0</v>
      </c>
    </row>
    <row r="344" spans="1:17" s="94" customFormat="1" ht="12" customHeight="1">
      <c r="A344" s="90" t="s">
        <v>3</v>
      </c>
      <c r="B344" s="90"/>
      <c r="C344" s="91">
        <v>1210214</v>
      </c>
      <c r="D344" s="249" t="s">
        <v>637</v>
      </c>
      <c r="E344" s="92" t="s">
        <v>6</v>
      </c>
      <c r="F344" s="92" t="s">
        <v>216</v>
      </c>
      <c r="G344" s="101">
        <f>IF(F344="I",IFERROR(VLOOKUP(C344,Consolidado!B:H,7,FALSE),0),0)</f>
        <v>0</v>
      </c>
      <c r="H344" s="93"/>
      <c r="I344" s="276">
        <v>0</v>
      </c>
      <c r="J344" s="93"/>
      <c r="K344" s="101">
        <v>0</v>
      </c>
      <c r="L344" s="93"/>
      <c r="M344" s="276">
        <v>0</v>
      </c>
      <c r="N344" s="93"/>
      <c r="O344" s="101">
        <v>0</v>
      </c>
      <c r="P344" s="93"/>
      <c r="Q344" s="276">
        <v>0</v>
      </c>
    </row>
    <row r="345" spans="1:17" s="94" customFormat="1" ht="12" customHeight="1">
      <c r="A345" s="90" t="s">
        <v>3</v>
      </c>
      <c r="B345" s="90"/>
      <c r="C345" s="91">
        <v>1210215</v>
      </c>
      <c r="D345" s="249" t="s">
        <v>871</v>
      </c>
      <c r="E345" s="92" t="s">
        <v>6</v>
      </c>
      <c r="F345" s="92" t="s">
        <v>216</v>
      </c>
      <c r="G345" s="101">
        <f>IF(F345="I",IFERROR(VLOOKUP(C345,Consolidado!B:H,7,FALSE),0),0)</f>
        <v>0</v>
      </c>
      <c r="H345" s="93"/>
      <c r="I345" s="276">
        <v>0</v>
      </c>
      <c r="J345" s="93"/>
      <c r="K345" s="101">
        <v>0</v>
      </c>
      <c r="L345" s="93"/>
      <c r="M345" s="276">
        <v>0</v>
      </c>
      <c r="N345" s="93"/>
      <c r="O345" s="101">
        <v>0</v>
      </c>
      <c r="P345" s="93"/>
      <c r="Q345" s="276">
        <v>0</v>
      </c>
    </row>
    <row r="346" spans="1:17" s="94" customFormat="1" ht="12" customHeight="1">
      <c r="A346" s="90" t="s">
        <v>3</v>
      </c>
      <c r="B346" s="90"/>
      <c r="C346" s="91">
        <v>1210216</v>
      </c>
      <c r="D346" s="249" t="s">
        <v>874</v>
      </c>
      <c r="E346" s="92" t="s">
        <v>6</v>
      </c>
      <c r="F346" s="92" t="s">
        <v>216</v>
      </c>
      <c r="G346" s="101">
        <f>IF(F346="I",IFERROR(VLOOKUP(C346,Consolidado!B:H,7,FALSE),0),0)</f>
        <v>0</v>
      </c>
      <c r="H346" s="93"/>
      <c r="I346" s="276">
        <v>0</v>
      </c>
      <c r="J346" s="93"/>
      <c r="K346" s="101">
        <v>0</v>
      </c>
      <c r="L346" s="93"/>
      <c r="M346" s="276">
        <v>0</v>
      </c>
      <c r="N346" s="93"/>
      <c r="O346" s="101">
        <v>0</v>
      </c>
      <c r="P346" s="93"/>
      <c r="Q346" s="276">
        <v>0</v>
      </c>
    </row>
    <row r="347" spans="1:17" s="94" customFormat="1" ht="12" customHeight="1">
      <c r="A347" s="90" t="s">
        <v>3</v>
      </c>
      <c r="B347" s="90"/>
      <c r="C347" s="91">
        <v>1210218</v>
      </c>
      <c r="D347" s="249" t="s">
        <v>639</v>
      </c>
      <c r="E347" s="92" t="s">
        <v>6</v>
      </c>
      <c r="F347" s="92" t="s">
        <v>216</v>
      </c>
      <c r="G347" s="101">
        <f>IF(F347="I",IFERROR(VLOOKUP(C347,Consolidado!B:H,7,FALSE),0),0)</f>
        <v>0</v>
      </c>
      <c r="H347" s="93"/>
      <c r="I347" s="276">
        <v>0</v>
      </c>
      <c r="J347" s="93"/>
      <c r="K347" s="101">
        <v>0</v>
      </c>
      <c r="L347" s="93"/>
      <c r="M347" s="276">
        <v>0</v>
      </c>
      <c r="N347" s="93"/>
      <c r="O347" s="101">
        <v>0</v>
      </c>
      <c r="P347" s="93"/>
      <c r="Q347" s="276">
        <v>0</v>
      </c>
    </row>
    <row r="348" spans="1:17" s="94" customFormat="1" ht="12" customHeight="1">
      <c r="A348" s="90" t="s">
        <v>3</v>
      </c>
      <c r="B348" s="90"/>
      <c r="C348" s="91">
        <v>12102181</v>
      </c>
      <c r="D348" s="249" t="s">
        <v>640</v>
      </c>
      <c r="E348" s="92" t="s">
        <v>6</v>
      </c>
      <c r="F348" s="92" t="s">
        <v>216</v>
      </c>
      <c r="G348" s="101">
        <f>IF(F348="I",IFERROR(VLOOKUP(C348,Consolidado!B:H,7,FALSE),0),0)</f>
        <v>0</v>
      </c>
      <c r="H348" s="93"/>
      <c r="I348" s="276">
        <v>0</v>
      </c>
      <c r="J348" s="93"/>
      <c r="K348" s="101">
        <v>0</v>
      </c>
      <c r="L348" s="93"/>
      <c r="M348" s="276">
        <v>0</v>
      </c>
      <c r="N348" s="93"/>
      <c r="O348" s="101">
        <v>0</v>
      </c>
      <c r="P348" s="93"/>
      <c r="Q348" s="276">
        <v>0</v>
      </c>
    </row>
    <row r="349" spans="1:17" s="94" customFormat="1" ht="12" customHeight="1">
      <c r="A349" s="90" t="s">
        <v>3</v>
      </c>
      <c r="B349" s="90"/>
      <c r="C349" s="91">
        <v>12102182</v>
      </c>
      <c r="D349" s="249" t="s">
        <v>649</v>
      </c>
      <c r="E349" s="92" t="s">
        <v>6</v>
      </c>
      <c r="F349" s="92" t="s">
        <v>216</v>
      </c>
      <c r="G349" s="101">
        <f>IF(F349="I",IFERROR(VLOOKUP(C349,Consolidado!B:H,7,FALSE),0),0)</f>
        <v>0</v>
      </c>
      <c r="H349" s="93"/>
      <c r="I349" s="276">
        <v>0</v>
      </c>
      <c r="J349" s="93"/>
      <c r="K349" s="101">
        <v>0</v>
      </c>
      <c r="L349" s="93"/>
      <c r="M349" s="276">
        <v>0</v>
      </c>
      <c r="N349" s="93"/>
      <c r="O349" s="101">
        <v>0</v>
      </c>
      <c r="P349" s="93"/>
      <c r="Q349" s="276">
        <v>0</v>
      </c>
    </row>
    <row r="350" spans="1:17" s="94" customFormat="1" ht="12" customHeight="1">
      <c r="A350" s="90" t="s">
        <v>3</v>
      </c>
      <c r="B350" s="90"/>
      <c r="C350" s="91">
        <v>1210219</v>
      </c>
      <c r="D350" s="249" t="s">
        <v>966</v>
      </c>
      <c r="E350" s="92" t="s">
        <v>6</v>
      </c>
      <c r="F350" s="92" t="s">
        <v>216</v>
      </c>
      <c r="G350" s="101">
        <f>IF(F350="I",IFERROR(VLOOKUP(C350,Consolidado!B:H,7,FALSE),0),0)</f>
        <v>0</v>
      </c>
      <c r="H350" s="93"/>
      <c r="I350" s="276">
        <v>0</v>
      </c>
      <c r="J350" s="93"/>
      <c r="K350" s="101">
        <v>0</v>
      </c>
      <c r="L350" s="93"/>
      <c r="M350" s="276">
        <v>0</v>
      </c>
      <c r="N350" s="93"/>
      <c r="O350" s="101">
        <v>0</v>
      </c>
      <c r="P350" s="93"/>
      <c r="Q350" s="276">
        <v>0</v>
      </c>
    </row>
    <row r="351" spans="1:17" s="94" customFormat="1" ht="12" customHeight="1">
      <c r="A351" s="90" t="s">
        <v>3</v>
      </c>
      <c r="B351" s="90"/>
      <c r="C351" s="91">
        <v>121022</v>
      </c>
      <c r="D351" s="249" t="s">
        <v>916</v>
      </c>
      <c r="E351" s="92" t="s">
        <v>6</v>
      </c>
      <c r="F351" s="92" t="s">
        <v>216</v>
      </c>
      <c r="G351" s="101">
        <f>IF(F351="I",IFERROR(VLOOKUP(C351,Consolidado!B:H,7,FALSE),0),0)</f>
        <v>0</v>
      </c>
      <c r="H351" s="93"/>
      <c r="I351" s="276">
        <v>0</v>
      </c>
      <c r="J351" s="93"/>
      <c r="K351" s="101">
        <v>0</v>
      </c>
      <c r="L351" s="93"/>
      <c r="M351" s="276">
        <v>0</v>
      </c>
      <c r="N351" s="93"/>
      <c r="O351" s="101">
        <v>0</v>
      </c>
      <c r="P351" s="93"/>
      <c r="Q351" s="276">
        <v>0</v>
      </c>
    </row>
    <row r="352" spans="1:17" s="94" customFormat="1" ht="12" customHeight="1">
      <c r="A352" s="90" t="s">
        <v>3</v>
      </c>
      <c r="B352" s="90"/>
      <c r="C352" s="91">
        <v>1210221</v>
      </c>
      <c r="D352" s="249" t="s">
        <v>625</v>
      </c>
      <c r="E352" s="92" t="s">
        <v>6</v>
      </c>
      <c r="F352" s="92" t="s">
        <v>216</v>
      </c>
      <c r="G352" s="101">
        <f>IF(F352="I",IFERROR(VLOOKUP(C352,Consolidado!B:H,7,FALSE),0),0)</f>
        <v>0</v>
      </c>
      <c r="H352" s="93"/>
      <c r="I352" s="276">
        <v>0</v>
      </c>
      <c r="J352" s="93"/>
      <c r="K352" s="101">
        <v>0</v>
      </c>
      <c r="L352" s="93"/>
      <c r="M352" s="276">
        <v>0</v>
      </c>
      <c r="N352" s="93"/>
      <c r="O352" s="101">
        <v>0</v>
      </c>
      <c r="P352" s="93"/>
      <c r="Q352" s="276">
        <v>0</v>
      </c>
    </row>
    <row r="353" spans="1:17" s="94" customFormat="1" ht="12" customHeight="1">
      <c r="A353" s="90" t="s">
        <v>3</v>
      </c>
      <c r="B353" s="90"/>
      <c r="C353" s="91">
        <v>1210222</v>
      </c>
      <c r="D353" s="249" t="s">
        <v>628</v>
      </c>
      <c r="E353" s="92" t="s">
        <v>6</v>
      </c>
      <c r="F353" s="92" t="s">
        <v>216</v>
      </c>
      <c r="G353" s="101">
        <f>IF(F353="I",IFERROR(VLOOKUP(C353,Consolidado!B:H,7,FALSE),0),0)</f>
        <v>0</v>
      </c>
      <c r="H353" s="93"/>
      <c r="I353" s="276">
        <v>0</v>
      </c>
      <c r="J353" s="93"/>
      <c r="K353" s="101">
        <v>0</v>
      </c>
      <c r="L353" s="93"/>
      <c r="M353" s="276">
        <v>0</v>
      </c>
      <c r="N353" s="93"/>
      <c r="O353" s="101">
        <v>0</v>
      </c>
      <c r="P353" s="93"/>
      <c r="Q353" s="276">
        <v>0</v>
      </c>
    </row>
    <row r="354" spans="1:17" s="94" customFormat="1" ht="12" customHeight="1">
      <c r="A354" s="90" t="s">
        <v>3</v>
      </c>
      <c r="B354" s="90"/>
      <c r="C354" s="91">
        <v>1210223</v>
      </c>
      <c r="D354" s="249" t="s">
        <v>632</v>
      </c>
      <c r="E354" s="92" t="s">
        <v>6</v>
      </c>
      <c r="F354" s="92" t="s">
        <v>216</v>
      </c>
      <c r="G354" s="101">
        <f>IF(F354="I",IFERROR(VLOOKUP(C354,Consolidado!B:H,7,FALSE),0),0)</f>
        <v>0</v>
      </c>
      <c r="H354" s="93"/>
      <c r="I354" s="276">
        <v>0</v>
      </c>
      <c r="J354" s="93"/>
      <c r="K354" s="101">
        <v>0</v>
      </c>
      <c r="L354" s="93"/>
      <c r="M354" s="276">
        <v>0</v>
      </c>
      <c r="N354" s="93"/>
      <c r="O354" s="101">
        <v>0</v>
      </c>
      <c r="P354" s="93"/>
      <c r="Q354" s="276">
        <v>0</v>
      </c>
    </row>
    <row r="355" spans="1:17" s="94" customFormat="1" ht="12" customHeight="1">
      <c r="A355" s="90" t="s">
        <v>3</v>
      </c>
      <c r="B355" s="90"/>
      <c r="C355" s="91">
        <v>1210224</v>
      </c>
      <c r="D355" s="249" t="s">
        <v>637</v>
      </c>
      <c r="E355" s="92" t="s">
        <v>6</v>
      </c>
      <c r="F355" s="92" t="s">
        <v>216</v>
      </c>
      <c r="G355" s="101">
        <f>IF(F355="I",IFERROR(VLOOKUP(C355,Consolidado!B:H,7,FALSE),0),0)</f>
        <v>0</v>
      </c>
      <c r="H355" s="93"/>
      <c r="I355" s="276">
        <v>0</v>
      </c>
      <c r="J355" s="93"/>
      <c r="K355" s="101">
        <v>0</v>
      </c>
      <c r="L355" s="93"/>
      <c r="M355" s="276">
        <v>0</v>
      </c>
      <c r="N355" s="93"/>
      <c r="O355" s="101">
        <v>0</v>
      </c>
      <c r="P355" s="93"/>
      <c r="Q355" s="276">
        <v>0</v>
      </c>
    </row>
    <row r="356" spans="1:17" s="94" customFormat="1" ht="12" customHeight="1">
      <c r="A356" s="90" t="s">
        <v>3</v>
      </c>
      <c r="B356" s="90"/>
      <c r="C356" s="91">
        <v>1210225</v>
      </c>
      <c r="D356" s="249" t="s">
        <v>874</v>
      </c>
      <c r="E356" s="92" t="s">
        <v>6</v>
      </c>
      <c r="F356" s="92" t="s">
        <v>216</v>
      </c>
      <c r="G356" s="101">
        <f>IF(F356="I",IFERROR(VLOOKUP(C356,Consolidado!B:H,7,FALSE),0),0)</f>
        <v>0</v>
      </c>
      <c r="H356" s="93"/>
      <c r="I356" s="276">
        <v>0</v>
      </c>
      <c r="J356" s="93"/>
      <c r="K356" s="101">
        <v>0</v>
      </c>
      <c r="L356" s="93"/>
      <c r="M356" s="276">
        <v>0</v>
      </c>
      <c r="N356" s="93"/>
      <c r="O356" s="101">
        <v>0</v>
      </c>
      <c r="P356" s="93"/>
      <c r="Q356" s="276">
        <v>0</v>
      </c>
    </row>
    <row r="357" spans="1:17" s="94" customFormat="1" ht="12" customHeight="1">
      <c r="A357" s="90" t="s">
        <v>3</v>
      </c>
      <c r="B357" s="90"/>
      <c r="C357" s="91">
        <v>1210226</v>
      </c>
      <c r="D357" s="249" t="s">
        <v>969</v>
      </c>
      <c r="E357" s="92" t="s">
        <v>6</v>
      </c>
      <c r="F357" s="92" t="s">
        <v>216</v>
      </c>
      <c r="G357" s="101">
        <f>IF(F357="I",IFERROR(VLOOKUP(C357,Consolidado!B:H,7,FALSE),0),0)</f>
        <v>0</v>
      </c>
      <c r="H357" s="93"/>
      <c r="I357" s="276">
        <v>0</v>
      </c>
      <c r="J357" s="93"/>
      <c r="K357" s="101">
        <v>0</v>
      </c>
      <c r="L357" s="93"/>
      <c r="M357" s="276">
        <v>0</v>
      </c>
      <c r="N357" s="93"/>
      <c r="O357" s="101">
        <v>0</v>
      </c>
      <c r="P357" s="93"/>
      <c r="Q357" s="276">
        <v>0</v>
      </c>
    </row>
    <row r="358" spans="1:17" s="94" customFormat="1" ht="12" customHeight="1">
      <c r="A358" s="90" t="s">
        <v>3</v>
      </c>
      <c r="B358" s="90"/>
      <c r="C358" s="91">
        <v>1210227</v>
      </c>
      <c r="D358" s="249" t="s">
        <v>639</v>
      </c>
      <c r="E358" s="92" t="s">
        <v>6</v>
      </c>
      <c r="F358" s="92" t="s">
        <v>216</v>
      </c>
      <c r="G358" s="101">
        <f>IF(F358="I",IFERROR(VLOOKUP(C358,Consolidado!B:H,7,FALSE),0),0)</f>
        <v>0</v>
      </c>
      <c r="H358" s="93"/>
      <c r="I358" s="276">
        <v>0</v>
      </c>
      <c r="J358" s="93"/>
      <c r="K358" s="101">
        <v>0</v>
      </c>
      <c r="L358" s="93"/>
      <c r="M358" s="276">
        <v>0</v>
      </c>
      <c r="N358" s="93"/>
      <c r="O358" s="101">
        <v>0</v>
      </c>
      <c r="P358" s="93"/>
      <c r="Q358" s="276">
        <v>0</v>
      </c>
    </row>
    <row r="359" spans="1:17" s="94" customFormat="1" ht="12" customHeight="1">
      <c r="A359" s="90" t="s">
        <v>3</v>
      </c>
      <c r="B359" s="90"/>
      <c r="C359" s="91">
        <v>12102271</v>
      </c>
      <c r="D359" s="249" t="s">
        <v>640</v>
      </c>
      <c r="E359" s="92" t="s">
        <v>6</v>
      </c>
      <c r="F359" s="92" t="s">
        <v>216</v>
      </c>
      <c r="G359" s="101">
        <f>IF(F359="I",IFERROR(VLOOKUP(C359,Consolidado!B:H,7,FALSE),0),0)</f>
        <v>0</v>
      </c>
      <c r="H359" s="93"/>
      <c r="I359" s="276">
        <v>0</v>
      </c>
      <c r="J359" s="93"/>
      <c r="K359" s="101">
        <v>0</v>
      </c>
      <c r="L359" s="93"/>
      <c r="M359" s="276">
        <v>0</v>
      </c>
      <c r="N359" s="93"/>
      <c r="O359" s="101">
        <v>0</v>
      </c>
      <c r="P359" s="93"/>
      <c r="Q359" s="276">
        <v>0</v>
      </c>
    </row>
    <row r="360" spans="1:17" s="94" customFormat="1" ht="12" customHeight="1">
      <c r="A360" s="90" t="s">
        <v>3</v>
      </c>
      <c r="B360" s="90"/>
      <c r="C360" s="91">
        <v>12102272</v>
      </c>
      <c r="D360" s="249" t="s">
        <v>649</v>
      </c>
      <c r="E360" s="92" t="s">
        <v>6</v>
      </c>
      <c r="F360" s="92" t="s">
        <v>216</v>
      </c>
      <c r="G360" s="101">
        <f>IF(F360="I",IFERROR(VLOOKUP(C360,Consolidado!B:H,7,FALSE),0),0)</f>
        <v>0</v>
      </c>
      <c r="H360" s="93"/>
      <c r="I360" s="276">
        <v>0</v>
      </c>
      <c r="J360" s="93"/>
      <c r="K360" s="101">
        <v>0</v>
      </c>
      <c r="L360" s="93"/>
      <c r="M360" s="276">
        <v>0</v>
      </c>
      <c r="N360" s="93"/>
      <c r="O360" s="101">
        <v>0</v>
      </c>
      <c r="P360" s="93"/>
      <c r="Q360" s="276">
        <v>0</v>
      </c>
    </row>
    <row r="361" spans="1:17" s="94" customFormat="1" ht="12" customHeight="1">
      <c r="A361" s="90" t="s">
        <v>3</v>
      </c>
      <c r="B361" s="90"/>
      <c r="C361" s="91">
        <v>1210228</v>
      </c>
      <c r="D361" s="249" t="s">
        <v>966</v>
      </c>
      <c r="E361" s="92" t="s">
        <v>6</v>
      </c>
      <c r="F361" s="92" t="s">
        <v>216</v>
      </c>
      <c r="G361" s="101">
        <f>IF(F361="I",IFERROR(VLOOKUP(C361,Consolidado!B:H,7,FALSE),0),0)</f>
        <v>0</v>
      </c>
      <c r="H361" s="93"/>
      <c r="I361" s="276">
        <v>0</v>
      </c>
      <c r="J361" s="93"/>
      <c r="K361" s="101">
        <v>0</v>
      </c>
      <c r="L361" s="93"/>
      <c r="M361" s="276">
        <v>0</v>
      </c>
      <c r="N361" s="93"/>
      <c r="O361" s="101">
        <v>0</v>
      </c>
      <c r="P361" s="93"/>
      <c r="Q361" s="276">
        <v>0</v>
      </c>
    </row>
    <row r="362" spans="1:17" s="94" customFormat="1" ht="12" customHeight="1">
      <c r="A362" s="90" t="s">
        <v>3</v>
      </c>
      <c r="B362" s="90"/>
      <c r="C362" s="91">
        <v>12103</v>
      </c>
      <c r="D362" s="249" t="s">
        <v>687</v>
      </c>
      <c r="E362" s="92" t="s">
        <v>6</v>
      </c>
      <c r="F362" s="92" t="s">
        <v>216</v>
      </c>
      <c r="G362" s="101">
        <f>IF(F362="I",IFERROR(VLOOKUP(C362,Consolidado!B:H,7,FALSE),0),0)</f>
        <v>0</v>
      </c>
      <c r="H362" s="93"/>
      <c r="I362" s="276">
        <v>0</v>
      </c>
      <c r="J362" s="93"/>
      <c r="K362" s="101">
        <v>0</v>
      </c>
      <c r="L362" s="93"/>
      <c r="M362" s="276">
        <v>0</v>
      </c>
      <c r="N362" s="93"/>
      <c r="O362" s="101">
        <v>0</v>
      </c>
      <c r="P362" s="93"/>
      <c r="Q362" s="276">
        <v>0</v>
      </c>
    </row>
    <row r="363" spans="1:17" s="94" customFormat="1" ht="12" customHeight="1">
      <c r="A363" s="90" t="s">
        <v>3</v>
      </c>
      <c r="B363" s="90" t="s">
        <v>57</v>
      </c>
      <c r="C363" s="91">
        <v>1210301</v>
      </c>
      <c r="D363" s="249" t="s">
        <v>688</v>
      </c>
      <c r="E363" s="92" t="s">
        <v>6</v>
      </c>
      <c r="F363" s="92" t="s">
        <v>217</v>
      </c>
      <c r="G363" s="101">
        <f>IF(F363="I",IFERROR(VLOOKUP(C363,Consolidado!B:H,7,FALSE),0),0)</f>
        <v>900000000</v>
      </c>
      <c r="H363" s="93"/>
      <c r="I363" s="276">
        <v>0</v>
      </c>
      <c r="J363" s="93"/>
      <c r="K363" s="101">
        <v>0</v>
      </c>
      <c r="L363" s="93"/>
      <c r="M363" s="276">
        <v>0</v>
      </c>
      <c r="N363" s="93"/>
      <c r="O363" s="101">
        <v>0</v>
      </c>
      <c r="P363" s="93"/>
      <c r="Q363" s="276">
        <v>0</v>
      </c>
    </row>
    <row r="364" spans="1:17" s="94" customFormat="1" ht="12" customHeight="1">
      <c r="A364" s="90" t="s">
        <v>3</v>
      </c>
      <c r="B364" s="90"/>
      <c r="C364" s="91">
        <v>127</v>
      </c>
      <c r="D364" s="249" t="s">
        <v>689</v>
      </c>
      <c r="E364" s="92" t="s">
        <v>6</v>
      </c>
      <c r="F364" s="92" t="s">
        <v>216</v>
      </c>
      <c r="G364" s="101">
        <f>IF(F364="I",IFERROR(VLOOKUP(C364,Consolidado!B:H,7,FALSE),0),0)</f>
        <v>0</v>
      </c>
      <c r="H364" s="93"/>
      <c r="I364" s="276">
        <v>0</v>
      </c>
      <c r="J364" s="93"/>
      <c r="K364" s="101">
        <v>0</v>
      </c>
      <c r="L364" s="93"/>
      <c r="M364" s="276">
        <v>0</v>
      </c>
      <c r="N364" s="93"/>
      <c r="O364" s="101">
        <v>0</v>
      </c>
      <c r="P364" s="93"/>
      <c r="Q364" s="276">
        <v>0</v>
      </c>
    </row>
    <row r="365" spans="1:17" s="94" customFormat="1" ht="12" customHeight="1">
      <c r="A365" s="90" t="s">
        <v>3</v>
      </c>
      <c r="B365" s="90"/>
      <c r="C365" s="91">
        <v>12701</v>
      </c>
      <c r="D365" s="249" t="s">
        <v>690</v>
      </c>
      <c r="E365" s="92" t="s">
        <v>6</v>
      </c>
      <c r="F365" s="92" t="s">
        <v>216</v>
      </c>
      <c r="G365" s="101">
        <f>IF(F365="I",IFERROR(VLOOKUP(C365,Consolidado!B:H,7,FALSE),0),0)</f>
        <v>0</v>
      </c>
      <c r="H365" s="93"/>
      <c r="I365" s="276">
        <v>0</v>
      </c>
      <c r="J365" s="93"/>
      <c r="K365" s="101">
        <v>0</v>
      </c>
      <c r="L365" s="93"/>
      <c r="M365" s="276">
        <v>0</v>
      </c>
      <c r="N365" s="93"/>
      <c r="O365" s="101">
        <v>0</v>
      </c>
      <c r="P365" s="93"/>
      <c r="Q365" s="276">
        <v>0</v>
      </c>
    </row>
    <row r="366" spans="1:17" s="94" customFormat="1" ht="12" customHeight="1">
      <c r="A366" s="90" t="s">
        <v>3</v>
      </c>
      <c r="B366" s="90"/>
      <c r="C366" s="91">
        <v>1270101</v>
      </c>
      <c r="D366" s="249" t="s">
        <v>970</v>
      </c>
      <c r="E366" s="92" t="s">
        <v>6</v>
      </c>
      <c r="F366" s="92" t="s">
        <v>217</v>
      </c>
      <c r="G366" s="101">
        <f>IF(F366="I",IFERROR(VLOOKUP(C366,Consolidado!B:H,7,FALSE),0),0)</f>
        <v>0</v>
      </c>
      <c r="H366" s="93"/>
      <c r="I366" s="276">
        <v>0</v>
      </c>
      <c r="J366" s="93"/>
      <c r="K366" s="101">
        <v>0</v>
      </c>
      <c r="L366" s="93"/>
      <c r="M366" s="276">
        <v>0</v>
      </c>
      <c r="N366" s="93"/>
      <c r="O366" s="101">
        <v>0</v>
      </c>
      <c r="P366" s="93"/>
      <c r="Q366" s="276">
        <v>0</v>
      </c>
    </row>
    <row r="367" spans="1:17" s="94" customFormat="1" ht="12" customHeight="1">
      <c r="A367" s="90" t="s">
        <v>3</v>
      </c>
      <c r="B367" s="90" t="s">
        <v>541</v>
      </c>
      <c r="C367" s="91">
        <v>1270102</v>
      </c>
      <c r="D367" s="249" t="s">
        <v>112</v>
      </c>
      <c r="E367" s="92" t="s">
        <v>6</v>
      </c>
      <c r="F367" s="92" t="s">
        <v>217</v>
      </c>
      <c r="G367" s="101">
        <f>IF(F367="I",IFERROR(VLOOKUP(C367,Consolidado!B:H,7,FALSE),0),0)</f>
        <v>118579522</v>
      </c>
      <c r="H367" s="93"/>
      <c r="I367" s="276">
        <v>0</v>
      </c>
      <c r="J367" s="93"/>
      <c r="K367" s="101">
        <v>0</v>
      </c>
      <c r="L367" s="93"/>
      <c r="M367" s="276">
        <v>0</v>
      </c>
      <c r="N367" s="93"/>
      <c r="O367" s="101">
        <v>0</v>
      </c>
      <c r="P367" s="93"/>
      <c r="Q367" s="276">
        <v>0</v>
      </c>
    </row>
    <row r="368" spans="1:17" s="94" customFormat="1" ht="12" customHeight="1">
      <c r="A368" s="90" t="s">
        <v>3</v>
      </c>
      <c r="B368" s="90" t="s">
        <v>541</v>
      </c>
      <c r="C368" s="91">
        <v>1270103</v>
      </c>
      <c r="D368" s="249" t="s">
        <v>691</v>
      </c>
      <c r="E368" s="92" t="s">
        <v>6</v>
      </c>
      <c r="F368" s="92" t="s">
        <v>217</v>
      </c>
      <c r="G368" s="101">
        <f>IF(F368="I",IFERROR(VLOOKUP(C368,Consolidado!B:H,7,FALSE),0),0)</f>
        <v>241690596</v>
      </c>
      <c r="H368" s="93"/>
      <c r="I368" s="276">
        <v>0</v>
      </c>
      <c r="J368" s="93"/>
      <c r="K368" s="101">
        <v>0</v>
      </c>
      <c r="L368" s="93"/>
      <c r="M368" s="276">
        <v>0</v>
      </c>
      <c r="N368" s="93"/>
      <c r="O368" s="101">
        <v>0</v>
      </c>
      <c r="P368" s="93"/>
      <c r="Q368" s="276">
        <v>0</v>
      </c>
    </row>
    <row r="369" spans="1:17" s="94" customFormat="1" ht="12" customHeight="1">
      <c r="A369" s="90" t="s">
        <v>3</v>
      </c>
      <c r="B369" s="90" t="s">
        <v>541</v>
      </c>
      <c r="C369" s="91">
        <v>1270104</v>
      </c>
      <c r="D369" s="249" t="s">
        <v>692</v>
      </c>
      <c r="E369" s="92" t="s">
        <v>6</v>
      </c>
      <c r="F369" s="92" t="s">
        <v>217</v>
      </c>
      <c r="G369" s="101">
        <f>IF(F369="I",IFERROR(VLOOKUP(C369,Consolidado!B:H,7,FALSE),0),0)</f>
        <v>291105376</v>
      </c>
      <c r="H369" s="93"/>
      <c r="I369" s="276">
        <v>0</v>
      </c>
      <c r="J369" s="93"/>
      <c r="K369" s="101">
        <v>0</v>
      </c>
      <c r="L369" s="93"/>
      <c r="M369" s="276">
        <v>0</v>
      </c>
      <c r="N369" s="93"/>
      <c r="O369" s="101">
        <v>0</v>
      </c>
      <c r="P369" s="93"/>
      <c r="Q369" s="276">
        <v>0</v>
      </c>
    </row>
    <row r="370" spans="1:17" s="94" customFormat="1">
      <c r="A370" s="90" t="s">
        <v>3</v>
      </c>
      <c r="B370" s="90"/>
      <c r="C370" s="91">
        <v>1270105</v>
      </c>
      <c r="D370" s="249" t="s">
        <v>971</v>
      </c>
      <c r="E370" s="92" t="s">
        <v>6</v>
      </c>
      <c r="F370" s="92" t="s">
        <v>217</v>
      </c>
      <c r="G370" s="101">
        <f>IF(F370="I",IFERROR(VLOOKUP(C370,Consolidado!B:H,7,FALSE),0),0)</f>
        <v>0</v>
      </c>
      <c r="H370" s="93"/>
      <c r="I370" s="276">
        <v>0</v>
      </c>
      <c r="J370" s="93"/>
      <c r="K370" s="101">
        <v>0</v>
      </c>
      <c r="L370" s="93"/>
      <c r="M370" s="276">
        <v>0</v>
      </c>
      <c r="N370" s="93"/>
      <c r="O370" s="101">
        <v>0</v>
      </c>
      <c r="P370" s="93"/>
      <c r="Q370" s="276">
        <v>0</v>
      </c>
    </row>
    <row r="371" spans="1:17" s="94" customFormat="1">
      <c r="A371" s="90" t="s">
        <v>3</v>
      </c>
      <c r="B371" s="90"/>
      <c r="C371" s="91">
        <v>1270106</v>
      </c>
      <c r="D371" s="249" t="s">
        <v>972</v>
      </c>
      <c r="E371" s="92" t="s">
        <v>6</v>
      </c>
      <c r="F371" s="92" t="s">
        <v>217</v>
      </c>
      <c r="G371" s="101">
        <f>IF(F371="I",IFERROR(VLOOKUP(C371,Consolidado!B:H,7,FALSE),0),0)</f>
        <v>0</v>
      </c>
      <c r="H371" s="93"/>
      <c r="I371" s="276">
        <v>0</v>
      </c>
      <c r="J371" s="93"/>
      <c r="K371" s="101">
        <v>0</v>
      </c>
      <c r="L371" s="93"/>
      <c r="M371" s="276">
        <v>0</v>
      </c>
      <c r="N371" s="93"/>
      <c r="O371" s="101">
        <v>0</v>
      </c>
      <c r="P371" s="93"/>
      <c r="Q371" s="276">
        <v>0</v>
      </c>
    </row>
    <row r="372" spans="1:17" s="94" customFormat="1">
      <c r="A372" s="90" t="s">
        <v>3</v>
      </c>
      <c r="B372" s="90" t="s">
        <v>541</v>
      </c>
      <c r="C372" s="91">
        <v>1270107</v>
      </c>
      <c r="D372" s="249" t="s">
        <v>981</v>
      </c>
      <c r="E372" s="92" t="s">
        <v>6</v>
      </c>
      <c r="F372" s="92" t="s">
        <v>217</v>
      </c>
      <c r="G372" s="101">
        <f>IF(F372="I",IFERROR(VLOOKUP(C372,Consolidado!B:H,7,FALSE),0),0)</f>
        <v>316522493</v>
      </c>
      <c r="H372" s="93"/>
      <c r="I372" s="276">
        <v>0</v>
      </c>
      <c r="J372" s="93"/>
      <c r="K372" s="101">
        <v>0</v>
      </c>
      <c r="L372" s="93"/>
      <c r="M372" s="276">
        <v>0</v>
      </c>
      <c r="N372" s="93"/>
      <c r="O372" s="101">
        <v>0</v>
      </c>
      <c r="P372" s="93"/>
      <c r="Q372" s="276">
        <v>0</v>
      </c>
    </row>
    <row r="373" spans="1:17" s="94" customFormat="1">
      <c r="A373" s="90" t="s">
        <v>3</v>
      </c>
      <c r="B373" s="90"/>
      <c r="C373" s="91">
        <v>1270120</v>
      </c>
      <c r="D373" s="249" t="s">
        <v>693</v>
      </c>
      <c r="E373" s="92" t="s">
        <v>6</v>
      </c>
      <c r="F373" s="92" t="s">
        <v>216</v>
      </c>
      <c r="G373" s="101">
        <f>IF(F373="I",IFERROR(VLOOKUP(C373,Consolidado!B:H,7,FALSE),0),0)</f>
        <v>0</v>
      </c>
      <c r="H373" s="93"/>
      <c r="I373" s="276">
        <v>0</v>
      </c>
      <c r="J373" s="93"/>
      <c r="K373" s="101">
        <v>0</v>
      </c>
      <c r="L373" s="93"/>
      <c r="M373" s="276">
        <v>0</v>
      </c>
      <c r="N373" s="93"/>
      <c r="O373" s="101">
        <v>0</v>
      </c>
      <c r="P373" s="93"/>
      <c r="Q373" s="276">
        <v>0</v>
      </c>
    </row>
    <row r="374" spans="1:17" s="94" customFormat="1" ht="12" customHeight="1">
      <c r="A374" s="90" t="s">
        <v>3</v>
      </c>
      <c r="B374" s="90"/>
      <c r="C374" s="91">
        <v>127012001</v>
      </c>
      <c r="D374" s="249" t="s">
        <v>973</v>
      </c>
      <c r="E374" s="92" t="s">
        <v>6</v>
      </c>
      <c r="F374" s="92" t="s">
        <v>217</v>
      </c>
      <c r="G374" s="101">
        <f>IF(F374="I",IFERROR(VLOOKUP(C374,Consolidado!B:H,7,FALSE),0),0)</f>
        <v>0</v>
      </c>
      <c r="H374" s="93"/>
      <c r="I374" s="276">
        <v>0</v>
      </c>
      <c r="J374" s="93"/>
      <c r="K374" s="101">
        <v>0</v>
      </c>
      <c r="L374" s="93"/>
      <c r="M374" s="276">
        <v>0</v>
      </c>
      <c r="N374" s="93"/>
      <c r="O374" s="101">
        <v>0</v>
      </c>
      <c r="P374" s="93"/>
      <c r="Q374" s="276">
        <v>0</v>
      </c>
    </row>
    <row r="375" spans="1:17" s="94" customFormat="1" ht="12" customHeight="1">
      <c r="A375" s="90" t="s">
        <v>3</v>
      </c>
      <c r="B375" s="90"/>
      <c r="C375" s="91">
        <v>127012002</v>
      </c>
      <c r="D375" s="249" t="s">
        <v>974</v>
      </c>
      <c r="E375" s="92" t="s">
        <v>6</v>
      </c>
      <c r="F375" s="92" t="s">
        <v>217</v>
      </c>
      <c r="G375" s="101">
        <f>IF(F375="I",IFERROR(VLOOKUP(C375,Consolidado!B:H,7,FALSE),0),0)</f>
        <v>0</v>
      </c>
      <c r="H375" s="93"/>
      <c r="I375" s="276">
        <v>0</v>
      </c>
      <c r="J375" s="93"/>
      <c r="K375" s="101">
        <v>0</v>
      </c>
      <c r="L375" s="93"/>
      <c r="M375" s="276">
        <v>0</v>
      </c>
      <c r="N375" s="93"/>
      <c r="O375" s="101">
        <v>0</v>
      </c>
      <c r="P375" s="93"/>
      <c r="Q375" s="276">
        <v>0</v>
      </c>
    </row>
    <row r="376" spans="1:17" s="94" customFormat="1" ht="12" customHeight="1">
      <c r="A376" s="90" t="s">
        <v>3</v>
      </c>
      <c r="B376" s="90" t="s">
        <v>541</v>
      </c>
      <c r="C376" s="91">
        <v>127012003</v>
      </c>
      <c r="D376" s="249" t="s">
        <v>694</v>
      </c>
      <c r="E376" s="92" t="s">
        <v>6</v>
      </c>
      <c r="F376" s="92" t="s">
        <v>217</v>
      </c>
      <c r="G376" s="101">
        <f>IF(F376="I",IFERROR(VLOOKUP(C376,Consolidado!B:H,7,FALSE),0),0)</f>
        <v>-294240</v>
      </c>
      <c r="H376" s="93"/>
      <c r="I376" s="276">
        <v>0</v>
      </c>
      <c r="J376" s="93"/>
      <c r="K376" s="101">
        <v>0</v>
      </c>
      <c r="L376" s="93"/>
      <c r="M376" s="276">
        <v>0</v>
      </c>
      <c r="N376" s="93"/>
      <c r="O376" s="101">
        <v>0</v>
      </c>
      <c r="P376" s="93"/>
      <c r="Q376" s="276">
        <v>0</v>
      </c>
    </row>
    <row r="377" spans="1:17" s="94" customFormat="1" ht="12" customHeight="1">
      <c r="A377" s="90" t="s">
        <v>3</v>
      </c>
      <c r="B377" s="90" t="s">
        <v>541</v>
      </c>
      <c r="C377" s="91">
        <v>127012004</v>
      </c>
      <c r="D377" s="249" t="s">
        <v>695</v>
      </c>
      <c r="E377" s="92" t="s">
        <v>6</v>
      </c>
      <c r="F377" s="92" t="s">
        <v>217</v>
      </c>
      <c r="G377" s="101">
        <f>IF(F377="I",IFERROR(VLOOKUP(C377,Consolidado!B:H,7,FALSE),0),0)</f>
        <v>-4301102</v>
      </c>
      <c r="H377" s="93"/>
      <c r="I377" s="276">
        <v>0</v>
      </c>
      <c r="J377" s="93"/>
      <c r="K377" s="101">
        <v>0</v>
      </c>
      <c r="L377" s="93"/>
      <c r="M377" s="276">
        <v>0</v>
      </c>
      <c r="N377" s="93"/>
      <c r="O377" s="101">
        <v>0</v>
      </c>
      <c r="P377" s="93"/>
      <c r="Q377" s="276">
        <v>0</v>
      </c>
    </row>
    <row r="378" spans="1:17" s="94" customFormat="1" ht="12" customHeight="1">
      <c r="A378" s="90" t="s">
        <v>3</v>
      </c>
      <c r="B378" s="90"/>
      <c r="C378" s="91">
        <v>127012005</v>
      </c>
      <c r="D378" s="249" t="s">
        <v>975</v>
      </c>
      <c r="E378" s="92" t="s">
        <v>6</v>
      </c>
      <c r="F378" s="92" t="s">
        <v>217</v>
      </c>
      <c r="G378" s="101">
        <f>IF(F378="I",IFERROR(VLOOKUP(C378,Consolidado!B:H,7,FALSE),0),0)</f>
        <v>0</v>
      </c>
      <c r="H378" s="93"/>
      <c r="I378" s="276">
        <v>0</v>
      </c>
      <c r="J378" s="93"/>
      <c r="K378" s="101">
        <v>0</v>
      </c>
      <c r="L378" s="93"/>
      <c r="M378" s="276">
        <v>0</v>
      </c>
      <c r="N378" s="93"/>
      <c r="O378" s="101">
        <v>0</v>
      </c>
      <c r="P378" s="93"/>
      <c r="Q378" s="276">
        <v>0</v>
      </c>
    </row>
    <row r="379" spans="1:17" s="94" customFormat="1" ht="12" customHeight="1">
      <c r="A379" s="90" t="s">
        <v>3</v>
      </c>
      <c r="B379" s="90"/>
      <c r="C379" s="91">
        <v>12702</v>
      </c>
      <c r="D379" s="249" t="s">
        <v>976</v>
      </c>
      <c r="E379" s="92" t="s">
        <v>6</v>
      </c>
      <c r="F379" s="92" t="s">
        <v>216</v>
      </c>
      <c r="G379" s="101">
        <f>IF(F379="I",IFERROR(VLOOKUP(C379,Consolidado!B:H,7,FALSE),0),0)</f>
        <v>0</v>
      </c>
      <c r="H379" s="93"/>
      <c r="I379" s="276">
        <v>0</v>
      </c>
      <c r="J379" s="93"/>
      <c r="K379" s="101">
        <v>0</v>
      </c>
      <c r="L379" s="93"/>
      <c r="M379" s="276">
        <v>0</v>
      </c>
      <c r="N379" s="93"/>
      <c r="O379" s="101">
        <v>0</v>
      </c>
      <c r="P379" s="93"/>
      <c r="Q379" s="276">
        <v>0</v>
      </c>
    </row>
    <row r="380" spans="1:17" s="94" customFormat="1" ht="12" customHeight="1">
      <c r="A380" s="90" t="s">
        <v>3</v>
      </c>
      <c r="B380" s="90"/>
      <c r="C380" s="91">
        <v>1270201</v>
      </c>
      <c r="D380" s="249" t="s">
        <v>977</v>
      </c>
      <c r="E380" s="92" t="s">
        <v>6</v>
      </c>
      <c r="F380" s="92" t="s">
        <v>217</v>
      </c>
      <c r="G380" s="101">
        <f>IF(F380="I",IFERROR(VLOOKUP(C380,Consolidado!B:H,7,FALSE),0),0)</f>
        <v>0</v>
      </c>
      <c r="H380" s="93"/>
      <c r="I380" s="276">
        <v>0</v>
      </c>
      <c r="J380" s="93"/>
      <c r="K380" s="101">
        <v>0</v>
      </c>
      <c r="L380" s="93"/>
      <c r="M380" s="276">
        <v>0</v>
      </c>
      <c r="N380" s="93"/>
      <c r="O380" s="101">
        <v>0</v>
      </c>
      <c r="P380" s="93"/>
      <c r="Q380" s="276">
        <v>0</v>
      </c>
    </row>
    <row r="381" spans="1:17" s="94" customFormat="1" ht="12" customHeight="1">
      <c r="A381" s="90" t="s">
        <v>3</v>
      </c>
      <c r="B381" s="90"/>
      <c r="C381" s="91">
        <v>1270202</v>
      </c>
      <c r="D381" s="249" t="s">
        <v>978</v>
      </c>
      <c r="E381" s="92" t="s">
        <v>6</v>
      </c>
      <c r="F381" s="92" t="s">
        <v>217</v>
      </c>
      <c r="G381" s="101">
        <f>IF(F381="I",IFERROR(VLOOKUP(C381,Consolidado!B:H,7,FALSE),0),0)</f>
        <v>0</v>
      </c>
      <c r="H381" s="93"/>
      <c r="I381" s="276">
        <v>0</v>
      </c>
      <c r="J381" s="93"/>
      <c r="K381" s="101">
        <v>0</v>
      </c>
      <c r="L381" s="93"/>
      <c r="M381" s="276">
        <v>0</v>
      </c>
      <c r="N381" s="93"/>
      <c r="O381" s="101">
        <v>0</v>
      </c>
      <c r="P381" s="93"/>
      <c r="Q381" s="276">
        <v>0</v>
      </c>
    </row>
    <row r="382" spans="1:17" s="94" customFormat="1" ht="12" customHeight="1">
      <c r="A382" s="90" t="s">
        <v>3</v>
      </c>
      <c r="B382" s="90"/>
      <c r="C382" s="91">
        <v>1270203</v>
      </c>
      <c r="D382" s="249" t="s">
        <v>979</v>
      </c>
      <c r="E382" s="92" t="s">
        <v>6</v>
      </c>
      <c r="F382" s="92" t="s">
        <v>217</v>
      </c>
      <c r="G382" s="101">
        <f>IF(F382="I",IFERROR(VLOOKUP(C382,Consolidado!B:H,7,FALSE),0),0)</f>
        <v>0</v>
      </c>
      <c r="H382" s="93"/>
      <c r="I382" s="276">
        <v>0</v>
      </c>
      <c r="J382" s="93"/>
      <c r="K382" s="101">
        <v>0</v>
      </c>
      <c r="L382" s="93"/>
      <c r="M382" s="276">
        <v>0</v>
      </c>
      <c r="N382" s="93"/>
      <c r="O382" s="101">
        <v>0</v>
      </c>
      <c r="P382" s="93"/>
      <c r="Q382" s="276">
        <v>0</v>
      </c>
    </row>
    <row r="383" spans="1:17" s="94" customFormat="1" ht="12" customHeight="1">
      <c r="A383" s="90" t="s">
        <v>3</v>
      </c>
      <c r="B383" s="90"/>
      <c r="C383" s="91">
        <v>1270220</v>
      </c>
      <c r="D383" s="249" t="s">
        <v>693</v>
      </c>
      <c r="E383" s="92" t="s">
        <v>6</v>
      </c>
      <c r="F383" s="92" t="s">
        <v>217</v>
      </c>
      <c r="G383" s="101">
        <f>IF(F383="I",IFERROR(VLOOKUP(C383,Consolidado!B:H,7,FALSE),0),0)</f>
        <v>0</v>
      </c>
      <c r="H383" s="93"/>
      <c r="I383" s="276">
        <v>0</v>
      </c>
      <c r="J383" s="93"/>
      <c r="K383" s="101">
        <v>0</v>
      </c>
      <c r="L383" s="93"/>
      <c r="M383" s="276">
        <v>0</v>
      </c>
      <c r="N383" s="93"/>
      <c r="O383" s="101">
        <v>0</v>
      </c>
      <c r="P383" s="93"/>
      <c r="Q383" s="276">
        <v>0</v>
      </c>
    </row>
    <row r="384" spans="1:17" s="94" customFormat="1" ht="12" customHeight="1">
      <c r="A384" s="90" t="s">
        <v>3</v>
      </c>
      <c r="B384" s="90"/>
      <c r="C384" s="91">
        <v>128</v>
      </c>
      <c r="D384" s="249" t="s">
        <v>696</v>
      </c>
      <c r="E384" s="92" t="s">
        <v>6</v>
      </c>
      <c r="F384" s="92" t="s">
        <v>216</v>
      </c>
      <c r="G384" s="101">
        <f>IF(F384="I",IFERROR(VLOOKUP(C384,Consolidado!B:H,7,FALSE),0),0)</f>
        <v>0</v>
      </c>
      <c r="H384" s="93"/>
      <c r="I384" s="276">
        <v>0</v>
      </c>
      <c r="J384" s="93"/>
      <c r="K384" s="101">
        <v>0</v>
      </c>
      <c r="L384" s="93"/>
      <c r="M384" s="276">
        <v>0</v>
      </c>
      <c r="N384" s="93"/>
      <c r="O384" s="101">
        <v>0</v>
      </c>
      <c r="P384" s="93"/>
      <c r="Q384" s="276">
        <v>0</v>
      </c>
    </row>
    <row r="385" spans="1:17" s="94" customFormat="1" ht="12" customHeight="1">
      <c r="A385" s="90" t="s">
        <v>3</v>
      </c>
      <c r="B385" s="90"/>
      <c r="C385" s="91">
        <v>12801</v>
      </c>
      <c r="D385" s="249" t="s">
        <v>77</v>
      </c>
      <c r="E385" s="92" t="s">
        <v>6</v>
      </c>
      <c r="F385" s="92" t="s">
        <v>216</v>
      </c>
      <c r="G385" s="101">
        <f>IF(F385="I",IFERROR(VLOOKUP(C385,Consolidado!B:H,7,FALSE),0),0)</f>
        <v>0</v>
      </c>
      <c r="H385" s="93"/>
      <c r="I385" s="276">
        <v>0</v>
      </c>
      <c r="J385" s="93"/>
      <c r="K385" s="101">
        <v>0</v>
      </c>
      <c r="L385" s="93"/>
      <c r="M385" s="276">
        <v>0</v>
      </c>
      <c r="N385" s="93"/>
      <c r="O385" s="101">
        <v>0</v>
      </c>
      <c r="P385" s="93"/>
      <c r="Q385" s="276">
        <v>0</v>
      </c>
    </row>
    <row r="386" spans="1:17" s="94" customFormat="1" ht="12" customHeight="1">
      <c r="A386" s="90" t="s">
        <v>3</v>
      </c>
      <c r="B386" s="90"/>
      <c r="C386" s="91">
        <v>1280101</v>
      </c>
      <c r="D386" s="249" t="s">
        <v>980</v>
      </c>
      <c r="E386" s="92" t="s">
        <v>6</v>
      </c>
      <c r="F386" s="92" t="s">
        <v>217</v>
      </c>
      <c r="G386" s="101">
        <f>IF(F386="I",IFERROR(VLOOKUP(C386,Consolidado!B:H,7,FALSE),0),0)</f>
        <v>0</v>
      </c>
      <c r="H386" s="93"/>
      <c r="I386" s="276">
        <v>0</v>
      </c>
      <c r="J386" s="93"/>
      <c r="K386" s="101">
        <v>0</v>
      </c>
      <c r="L386" s="93"/>
      <c r="M386" s="276">
        <v>0</v>
      </c>
      <c r="N386" s="93"/>
      <c r="O386" s="101">
        <v>0</v>
      </c>
      <c r="P386" s="93"/>
      <c r="Q386" s="276">
        <v>0</v>
      </c>
    </row>
    <row r="387" spans="1:17" s="94" customFormat="1" ht="12" customHeight="1">
      <c r="A387" s="90" t="s">
        <v>3</v>
      </c>
      <c r="B387" s="90" t="s">
        <v>547</v>
      </c>
      <c r="C387" s="91">
        <v>1280102</v>
      </c>
      <c r="D387" s="249" t="s">
        <v>697</v>
      </c>
      <c r="E387" s="92" t="s">
        <v>145</v>
      </c>
      <c r="F387" s="92" t="s">
        <v>217</v>
      </c>
      <c r="G387" s="101">
        <f>IF(F387="I",IFERROR(VLOOKUP(C387,Consolidado!B:H,7,FALSE),0),0)</f>
        <v>216415507</v>
      </c>
      <c r="H387" s="93"/>
      <c r="I387" s="276">
        <v>0</v>
      </c>
      <c r="J387" s="93"/>
      <c r="K387" s="101">
        <v>0</v>
      </c>
      <c r="L387" s="93"/>
      <c r="M387" s="276">
        <v>0</v>
      </c>
      <c r="N387" s="93"/>
      <c r="O387" s="101">
        <v>0</v>
      </c>
      <c r="P387" s="93"/>
      <c r="Q387" s="276">
        <v>0</v>
      </c>
    </row>
    <row r="388" spans="1:17" s="94" customFormat="1" ht="12" customHeight="1">
      <c r="A388" s="90" t="s">
        <v>3</v>
      </c>
      <c r="B388" s="90" t="s">
        <v>547</v>
      </c>
      <c r="C388" s="91">
        <v>12802</v>
      </c>
      <c r="D388" s="249" t="s">
        <v>698</v>
      </c>
      <c r="E388" s="92" t="s">
        <v>6</v>
      </c>
      <c r="F388" s="92" t="s">
        <v>217</v>
      </c>
      <c r="G388" s="101">
        <f>IF(F388="I",IFERROR(VLOOKUP(C388,Consolidado!B:H,7,FALSE),0),0)</f>
        <v>921693388</v>
      </c>
      <c r="H388" s="93"/>
      <c r="I388" s="276">
        <v>0</v>
      </c>
      <c r="J388" s="93"/>
      <c r="K388" s="101">
        <v>0</v>
      </c>
      <c r="L388" s="93"/>
      <c r="M388" s="276">
        <v>0</v>
      </c>
      <c r="N388" s="93"/>
      <c r="O388" s="101">
        <v>0</v>
      </c>
      <c r="P388" s="93"/>
      <c r="Q388" s="276">
        <v>0</v>
      </c>
    </row>
    <row r="389" spans="1:17" s="94" customFormat="1" ht="12" customHeight="1">
      <c r="A389" s="90" t="s">
        <v>3</v>
      </c>
      <c r="B389" s="90" t="s">
        <v>547</v>
      </c>
      <c r="C389" s="91">
        <v>12803</v>
      </c>
      <c r="D389" s="249" t="s">
        <v>78</v>
      </c>
      <c r="E389" s="92" t="s">
        <v>6</v>
      </c>
      <c r="F389" s="92" t="s">
        <v>217</v>
      </c>
      <c r="G389" s="101">
        <f>IF(F389="I",IFERROR(VLOOKUP(C389,Consolidado!B:H,7,FALSE),0),0)</f>
        <v>8000000</v>
      </c>
      <c r="H389" s="93"/>
      <c r="I389" s="276">
        <v>0</v>
      </c>
      <c r="J389" s="93"/>
      <c r="K389" s="101">
        <v>0</v>
      </c>
      <c r="L389" s="93"/>
      <c r="M389" s="276">
        <v>0</v>
      </c>
      <c r="N389" s="93"/>
      <c r="O389" s="101">
        <v>0</v>
      </c>
      <c r="P389" s="93"/>
      <c r="Q389" s="276">
        <v>0</v>
      </c>
    </row>
    <row r="390" spans="1:17" s="94" customFormat="1" ht="12" customHeight="1">
      <c r="A390" s="90" t="s">
        <v>3</v>
      </c>
      <c r="B390" s="90"/>
      <c r="C390" s="91">
        <v>12804</v>
      </c>
      <c r="D390" s="249" t="s">
        <v>207</v>
      </c>
      <c r="E390" s="92" t="s">
        <v>6</v>
      </c>
      <c r="F390" s="92" t="s">
        <v>216</v>
      </c>
      <c r="G390" s="101">
        <f>IF(F390="I",IFERROR(VLOOKUP(C390,Consolidado!B:H,7,FALSE),0),0)</f>
        <v>0</v>
      </c>
      <c r="H390" s="93"/>
      <c r="I390" s="276">
        <v>0</v>
      </c>
      <c r="J390" s="93"/>
      <c r="K390" s="101">
        <v>0</v>
      </c>
      <c r="L390" s="93"/>
      <c r="M390" s="276">
        <v>0</v>
      </c>
      <c r="N390" s="93"/>
      <c r="O390" s="101">
        <v>0</v>
      </c>
      <c r="P390" s="93"/>
      <c r="Q390" s="276">
        <v>0</v>
      </c>
    </row>
    <row r="391" spans="1:17" s="94" customFormat="1" ht="12" customHeight="1">
      <c r="A391" s="90" t="s">
        <v>3</v>
      </c>
      <c r="B391" s="90" t="s">
        <v>547</v>
      </c>
      <c r="C391" s="91">
        <v>1280401</v>
      </c>
      <c r="D391" s="249" t="s">
        <v>114</v>
      </c>
      <c r="E391" s="92" t="s">
        <v>6</v>
      </c>
      <c r="F391" s="92" t="s">
        <v>217</v>
      </c>
      <c r="G391" s="101">
        <f>IF(F391="I",IFERROR(VLOOKUP(C391,Consolidado!B:H,7,FALSE),0),0)</f>
        <v>457571471</v>
      </c>
      <c r="H391" s="93"/>
      <c r="I391" s="276">
        <v>0</v>
      </c>
      <c r="J391" s="93"/>
      <c r="K391" s="101">
        <v>0</v>
      </c>
      <c r="L391" s="93"/>
      <c r="M391" s="276">
        <v>0</v>
      </c>
      <c r="N391" s="93"/>
      <c r="O391" s="101">
        <v>0</v>
      </c>
      <c r="P391" s="93"/>
      <c r="Q391" s="276">
        <v>0</v>
      </c>
    </row>
    <row r="392" spans="1:17" s="94" customFormat="1" ht="12" customHeight="1">
      <c r="A392" s="90" t="s">
        <v>3</v>
      </c>
      <c r="B392" s="90"/>
      <c r="C392" s="91">
        <v>12805</v>
      </c>
      <c r="D392" s="249" t="s">
        <v>981</v>
      </c>
      <c r="E392" s="92" t="s">
        <v>6</v>
      </c>
      <c r="F392" s="92" t="s">
        <v>217</v>
      </c>
      <c r="G392" s="101">
        <f>IF(F392="I",IFERROR(VLOOKUP(C392,Consolidado!B:H,7,FALSE),0),0)</f>
        <v>0</v>
      </c>
      <c r="H392" s="93"/>
      <c r="I392" s="276">
        <v>0</v>
      </c>
      <c r="J392" s="93"/>
      <c r="K392" s="101">
        <v>0</v>
      </c>
      <c r="L392" s="93"/>
      <c r="M392" s="276">
        <v>0</v>
      </c>
      <c r="N392" s="93"/>
      <c r="O392" s="101">
        <v>0</v>
      </c>
      <c r="P392" s="93"/>
      <c r="Q392" s="276">
        <v>0</v>
      </c>
    </row>
    <row r="393" spans="1:17" s="94" customFormat="1" ht="12" customHeight="1">
      <c r="A393" s="90" t="s">
        <v>3</v>
      </c>
      <c r="B393" s="90"/>
      <c r="C393" s="91">
        <v>12806</v>
      </c>
      <c r="D393" s="249" t="s">
        <v>982</v>
      </c>
      <c r="E393" s="92" t="s">
        <v>6</v>
      </c>
      <c r="F393" s="92" t="s">
        <v>217</v>
      </c>
      <c r="G393" s="101">
        <f>IF(F393="I",IFERROR(VLOOKUP(C393,Consolidado!B:H,7,FALSE),0),0)</f>
        <v>0</v>
      </c>
      <c r="H393" s="93"/>
      <c r="I393" s="276">
        <v>0</v>
      </c>
      <c r="J393" s="93"/>
      <c r="K393" s="101">
        <v>0</v>
      </c>
      <c r="L393" s="93"/>
      <c r="M393" s="276">
        <v>0</v>
      </c>
      <c r="N393" s="93"/>
      <c r="O393" s="101">
        <v>0</v>
      </c>
      <c r="P393" s="93"/>
      <c r="Q393" s="276">
        <v>0</v>
      </c>
    </row>
    <row r="394" spans="1:17" s="94" customFormat="1" ht="12" customHeight="1">
      <c r="A394" s="90" t="s">
        <v>3</v>
      </c>
      <c r="B394" s="90" t="s">
        <v>18</v>
      </c>
      <c r="C394" s="91">
        <v>12807</v>
      </c>
      <c r="D394" s="249" t="s">
        <v>699</v>
      </c>
      <c r="E394" s="92" t="s">
        <v>6</v>
      </c>
      <c r="F394" s="92" t="s">
        <v>217</v>
      </c>
      <c r="G394" s="101">
        <f>IF(F394="I",IFERROR(VLOOKUP(C394,Consolidado!B:H,7,FALSE),0),0)</f>
        <v>0</v>
      </c>
      <c r="H394" s="93"/>
      <c r="I394" s="276">
        <v>0</v>
      </c>
      <c r="J394" s="93"/>
      <c r="K394" s="101">
        <v>0</v>
      </c>
      <c r="L394" s="93"/>
      <c r="M394" s="276">
        <v>0</v>
      </c>
      <c r="N394" s="93"/>
      <c r="O394" s="101">
        <v>0</v>
      </c>
      <c r="P394" s="93"/>
      <c r="Q394" s="276">
        <v>0</v>
      </c>
    </row>
    <row r="395" spans="1:17" s="94" customFormat="1" ht="12" customHeight="1">
      <c r="A395" s="90" t="s">
        <v>3</v>
      </c>
      <c r="B395" s="90"/>
      <c r="C395" s="91">
        <v>12820</v>
      </c>
      <c r="D395" s="249" t="s">
        <v>700</v>
      </c>
      <c r="E395" s="92" t="s">
        <v>6</v>
      </c>
      <c r="F395" s="92" t="s">
        <v>216</v>
      </c>
      <c r="G395" s="101">
        <f>IF(F395="I",IFERROR(VLOOKUP(C395,Consolidado!B:H,7,FALSE),0),0)</f>
        <v>0</v>
      </c>
      <c r="H395" s="93"/>
      <c r="I395" s="276">
        <v>0</v>
      </c>
      <c r="J395" s="93"/>
      <c r="K395" s="101">
        <v>0</v>
      </c>
      <c r="L395" s="93"/>
      <c r="M395" s="276">
        <v>0</v>
      </c>
      <c r="N395" s="93"/>
      <c r="O395" s="101">
        <v>0</v>
      </c>
      <c r="P395" s="93"/>
      <c r="Q395" s="276">
        <v>0</v>
      </c>
    </row>
    <row r="396" spans="1:17" s="94" customFormat="1" ht="12" customHeight="1">
      <c r="A396" s="90" t="s">
        <v>3</v>
      </c>
      <c r="B396" s="90" t="s">
        <v>547</v>
      </c>
      <c r="C396" s="91">
        <v>1282001</v>
      </c>
      <c r="D396" s="249" t="s">
        <v>77</v>
      </c>
      <c r="E396" s="92" t="s">
        <v>6</v>
      </c>
      <c r="F396" s="92" t="s">
        <v>217</v>
      </c>
      <c r="G396" s="101">
        <f>IF(F396="I",IFERROR(VLOOKUP(C396,Consolidado!B:H,7,FALSE),0),0)</f>
        <v>-20013966</v>
      </c>
      <c r="H396" s="93"/>
      <c r="I396" s="276">
        <v>0</v>
      </c>
      <c r="J396" s="93"/>
      <c r="K396" s="101">
        <v>0</v>
      </c>
      <c r="L396" s="93"/>
      <c r="M396" s="276">
        <v>0</v>
      </c>
      <c r="N396" s="93"/>
      <c r="O396" s="101">
        <v>0</v>
      </c>
      <c r="P396" s="93"/>
      <c r="Q396" s="276">
        <v>0</v>
      </c>
    </row>
    <row r="397" spans="1:17" s="94" customFormat="1" ht="12" customHeight="1">
      <c r="A397" s="90" t="s">
        <v>3</v>
      </c>
      <c r="B397" s="90" t="s">
        <v>547</v>
      </c>
      <c r="C397" s="91">
        <v>1282002</v>
      </c>
      <c r="D397" s="249" t="s">
        <v>78</v>
      </c>
      <c r="E397" s="92" t="s">
        <v>6</v>
      </c>
      <c r="F397" s="92" t="s">
        <v>217</v>
      </c>
      <c r="G397" s="101">
        <f>IF(F397="I",IFERROR(VLOOKUP(C397,Consolidado!B:H,7,FALSE),0),0)</f>
        <v>-2240010</v>
      </c>
      <c r="H397" s="93"/>
      <c r="I397" s="276">
        <v>0</v>
      </c>
      <c r="J397" s="93"/>
      <c r="K397" s="101">
        <v>0</v>
      </c>
      <c r="L397" s="93"/>
      <c r="M397" s="276">
        <v>0</v>
      </c>
      <c r="N397" s="93"/>
      <c r="O397" s="101">
        <v>0</v>
      </c>
      <c r="P397" s="93"/>
      <c r="Q397" s="276">
        <v>0</v>
      </c>
    </row>
    <row r="398" spans="1:17" s="94" customFormat="1" ht="12" customHeight="1">
      <c r="A398" s="90" t="s">
        <v>3</v>
      </c>
      <c r="B398" s="90" t="s">
        <v>547</v>
      </c>
      <c r="C398" s="91">
        <v>1282003</v>
      </c>
      <c r="D398" s="249" t="s">
        <v>114</v>
      </c>
      <c r="E398" s="92" t="s">
        <v>6</v>
      </c>
      <c r="F398" s="92" t="s">
        <v>217</v>
      </c>
      <c r="G398" s="101">
        <f>IF(F398="I",IFERROR(VLOOKUP(C398,Consolidado!B:H,7,FALSE),0),0)</f>
        <v>-79655510</v>
      </c>
      <c r="H398" s="93"/>
      <c r="I398" s="276">
        <v>0</v>
      </c>
      <c r="J398" s="93"/>
      <c r="K398" s="101">
        <v>0</v>
      </c>
      <c r="L398" s="93"/>
      <c r="M398" s="276">
        <v>0</v>
      </c>
      <c r="N398" s="93"/>
      <c r="O398" s="101">
        <v>0</v>
      </c>
      <c r="P398" s="93"/>
      <c r="Q398" s="276">
        <v>0</v>
      </c>
    </row>
    <row r="399" spans="1:17" s="94" customFormat="1" ht="12" customHeight="1">
      <c r="A399" s="90" t="s">
        <v>3</v>
      </c>
      <c r="B399" s="90" t="s">
        <v>547</v>
      </c>
      <c r="C399" s="91">
        <v>1282004</v>
      </c>
      <c r="D399" s="249" t="s">
        <v>701</v>
      </c>
      <c r="E399" s="92" t="s">
        <v>6</v>
      </c>
      <c r="F399" s="92" t="s">
        <v>217</v>
      </c>
      <c r="G399" s="101">
        <f>IF(F399="I",IFERROR(VLOOKUP(C399,Consolidado!B:H,7,FALSE),0),0)</f>
        <v>-218392212</v>
      </c>
      <c r="H399" s="93"/>
      <c r="I399" s="276">
        <v>0</v>
      </c>
      <c r="J399" s="93"/>
      <c r="K399" s="101">
        <v>0</v>
      </c>
      <c r="L399" s="93"/>
      <c r="M399" s="276">
        <v>0</v>
      </c>
      <c r="N399" s="93"/>
      <c r="O399" s="101">
        <v>0</v>
      </c>
      <c r="P399" s="93"/>
      <c r="Q399" s="276">
        <v>0</v>
      </c>
    </row>
    <row r="400" spans="1:17" s="94" customFormat="1" ht="12" customHeight="1">
      <c r="A400" s="90" t="s">
        <v>3</v>
      </c>
      <c r="B400" s="90"/>
      <c r="C400" s="91">
        <v>1282005</v>
      </c>
      <c r="D400" s="249" t="s">
        <v>982</v>
      </c>
      <c r="E400" s="92" t="s">
        <v>6</v>
      </c>
      <c r="F400" s="92" t="s">
        <v>217</v>
      </c>
      <c r="G400" s="101">
        <f>IF(F400="I",IFERROR(VLOOKUP(C400,Consolidado!B:H,7,FALSE),0),0)</f>
        <v>0</v>
      </c>
      <c r="H400" s="93"/>
      <c r="I400" s="276">
        <v>0</v>
      </c>
      <c r="J400" s="93"/>
      <c r="K400" s="101">
        <v>0</v>
      </c>
      <c r="L400" s="93"/>
      <c r="M400" s="276">
        <v>0</v>
      </c>
      <c r="N400" s="93"/>
      <c r="O400" s="101">
        <v>0</v>
      </c>
      <c r="P400" s="93"/>
      <c r="Q400" s="276">
        <v>0</v>
      </c>
    </row>
    <row r="401" spans="1:17" s="94" customFormat="1" ht="12" customHeight="1">
      <c r="A401" s="90" t="s">
        <v>3</v>
      </c>
      <c r="B401" s="90"/>
      <c r="C401" s="91">
        <v>129</v>
      </c>
      <c r="D401" s="249" t="s">
        <v>1323</v>
      </c>
      <c r="E401" s="92" t="s">
        <v>6</v>
      </c>
      <c r="F401" s="92" t="s">
        <v>216</v>
      </c>
      <c r="G401" s="101">
        <f>IF(F401="I",IFERROR(VLOOKUP(C401,Consolidado!B:H,7,FALSE),0),0)</f>
        <v>0</v>
      </c>
      <c r="H401" s="93"/>
      <c r="I401" s="276">
        <v>0</v>
      </c>
      <c r="J401" s="93"/>
      <c r="K401" s="101">
        <v>0</v>
      </c>
      <c r="L401" s="93"/>
      <c r="M401" s="276">
        <v>0</v>
      </c>
      <c r="N401" s="93"/>
      <c r="O401" s="101">
        <v>0</v>
      </c>
      <c r="P401" s="93"/>
      <c r="Q401" s="276">
        <v>0</v>
      </c>
    </row>
    <row r="402" spans="1:17" s="94" customFormat="1" ht="12" customHeight="1">
      <c r="A402" s="90" t="s">
        <v>3</v>
      </c>
      <c r="B402" s="90" t="s">
        <v>547</v>
      </c>
      <c r="C402" s="91">
        <v>12901</v>
      </c>
      <c r="D402" s="249" t="s">
        <v>1324</v>
      </c>
      <c r="E402" s="92" t="s">
        <v>6</v>
      </c>
      <c r="F402" s="92" t="s">
        <v>217</v>
      </c>
      <c r="G402" s="101">
        <f>IF(F402="I",IFERROR(VLOOKUP(C402,Consolidado!B:H,7,FALSE),0),0)</f>
        <v>12374918</v>
      </c>
      <c r="H402" s="93"/>
      <c r="I402" s="276">
        <v>0</v>
      </c>
      <c r="J402" s="93"/>
      <c r="K402" s="101">
        <v>0</v>
      </c>
      <c r="L402" s="93"/>
      <c r="M402" s="276">
        <v>0</v>
      </c>
      <c r="N402" s="93"/>
      <c r="O402" s="101">
        <v>0</v>
      </c>
      <c r="P402" s="93"/>
      <c r="Q402" s="276">
        <v>0</v>
      </c>
    </row>
    <row r="403" spans="1:17" s="94" customFormat="1" ht="12" customHeight="1">
      <c r="A403" s="90" t="s">
        <v>8</v>
      </c>
      <c r="B403" s="90"/>
      <c r="C403" s="91">
        <v>2</v>
      </c>
      <c r="D403" s="249" t="s">
        <v>8</v>
      </c>
      <c r="E403" s="92" t="s">
        <v>6</v>
      </c>
      <c r="F403" s="92" t="s">
        <v>216</v>
      </c>
      <c r="G403" s="101">
        <f>IF(F403="I",IFERROR(VLOOKUP(C403,Consolidado!B:H,7,FALSE),0),0)</f>
        <v>0</v>
      </c>
      <c r="H403" s="93"/>
      <c r="I403" s="276">
        <v>0</v>
      </c>
      <c r="J403" s="93"/>
      <c r="K403" s="101">
        <v>0</v>
      </c>
      <c r="L403" s="93"/>
      <c r="M403" s="276">
        <v>0</v>
      </c>
      <c r="N403" s="93"/>
      <c r="O403" s="101">
        <v>0</v>
      </c>
      <c r="P403" s="93"/>
      <c r="Q403" s="276">
        <v>0</v>
      </c>
    </row>
    <row r="404" spans="1:17" s="94" customFormat="1" ht="12" customHeight="1">
      <c r="A404" s="90" t="s">
        <v>8</v>
      </c>
      <c r="B404" s="90"/>
      <c r="C404" s="91">
        <v>21</v>
      </c>
      <c r="D404" s="249" t="s">
        <v>9</v>
      </c>
      <c r="E404" s="92" t="s">
        <v>6</v>
      </c>
      <c r="F404" s="92" t="s">
        <v>216</v>
      </c>
      <c r="G404" s="101">
        <f>IF(F404="I",IFERROR(VLOOKUP(C404,Consolidado!B:H,7,FALSE),0),0)</f>
        <v>0</v>
      </c>
      <c r="H404" s="93"/>
      <c r="I404" s="276">
        <v>0</v>
      </c>
      <c r="J404" s="93"/>
      <c r="K404" s="101">
        <v>0</v>
      </c>
      <c r="L404" s="93"/>
      <c r="M404" s="276">
        <v>0</v>
      </c>
      <c r="N404" s="93"/>
      <c r="O404" s="101">
        <v>0</v>
      </c>
      <c r="P404" s="93"/>
      <c r="Q404" s="276">
        <v>0</v>
      </c>
    </row>
    <row r="405" spans="1:17" s="94" customFormat="1" ht="12" customHeight="1">
      <c r="A405" s="90" t="s">
        <v>8</v>
      </c>
      <c r="B405" s="90"/>
      <c r="C405" s="91">
        <v>211</v>
      </c>
      <c r="D405" s="249" t="s">
        <v>702</v>
      </c>
      <c r="E405" s="92" t="s">
        <v>6</v>
      </c>
      <c r="F405" s="92" t="s">
        <v>216</v>
      </c>
      <c r="G405" s="101">
        <f>IF(F405="I",IFERROR(VLOOKUP(C405,Consolidado!B:H,7,FALSE),0),0)</f>
        <v>0</v>
      </c>
      <c r="H405" s="93"/>
      <c r="I405" s="276">
        <v>0</v>
      </c>
      <c r="J405" s="93"/>
      <c r="K405" s="101">
        <v>0</v>
      </c>
      <c r="L405" s="93"/>
      <c r="M405" s="276">
        <v>0</v>
      </c>
      <c r="N405" s="93"/>
      <c r="O405" s="101">
        <v>0</v>
      </c>
      <c r="P405" s="93"/>
      <c r="Q405" s="276">
        <v>0</v>
      </c>
    </row>
    <row r="406" spans="1:17" s="94" customFormat="1" ht="12" customHeight="1">
      <c r="A406" s="90" t="s">
        <v>8</v>
      </c>
      <c r="B406" s="90"/>
      <c r="C406" s="91">
        <v>21101</v>
      </c>
      <c r="D406" s="249" t="s">
        <v>703</v>
      </c>
      <c r="E406" s="92" t="s">
        <v>6</v>
      </c>
      <c r="F406" s="92" t="s">
        <v>216</v>
      </c>
      <c r="G406" s="101">
        <f>IF(F406="I",IFERROR(VLOOKUP(C406,Consolidado!B:H,7,FALSE),0),0)</f>
        <v>0</v>
      </c>
      <c r="H406" s="93"/>
      <c r="I406" s="276">
        <v>0</v>
      </c>
      <c r="J406" s="93"/>
      <c r="K406" s="101">
        <v>0</v>
      </c>
      <c r="L406" s="93"/>
      <c r="M406" s="276">
        <v>0</v>
      </c>
      <c r="N406" s="93"/>
      <c r="O406" s="101">
        <v>0</v>
      </c>
      <c r="P406" s="93"/>
      <c r="Q406" s="276">
        <v>0</v>
      </c>
    </row>
    <row r="407" spans="1:17" s="94" customFormat="1" ht="12" customHeight="1">
      <c r="A407" s="90" t="s">
        <v>8</v>
      </c>
      <c r="B407" s="90"/>
      <c r="C407" s="91">
        <v>2110101</v>
      </c>
      <c r="D407" s="249" t="s">
        <v>455</v>
      </c>
      <c r="E407" s="92" t="s">
        <v>6</v>
      </c>
      <c r="F407" s="92" t="s">
        <v>216</v>
      </c>
      <c r="G407" s="101">
        <f>IF(F407="I",IFERROR(VLOOKUP(C407,Consolidado!B:H,7,FALSE),0),0)</f>
        <v>0</v>
      </c>
      <c r="H407" s="93"/>
      <c r="I407" s="276">
        <v>0</v>
      </c>
      <c r="J407" s="93"/>
      <c r="K407" s="101">
        <v>0</v>
      </c>
      <c r="L407" s="93"/>
      <c r="M407" s="276">
        <v>0</v>
      </c>
      <c r="N407" s="93"/>
      <c r="O407" s="101">
        <v>0</v>
      </c>
      <c r="P407" s="93"/>
      <c r="Q407" s="276">
        <v>0</v>
      </c>
    </row>
    <row r="408" spans="1:17" s="94" customFormat="1" ht="12" customHeight="1">
      <c r="A408" s="90" t="s">
        <v>8</v>
      </c>
      <c r="B408" s="90" t="s">
        <v>578</v>
      </c>
      <c r="C408" s="91">
        <v>211010101</v>
      </c>
      <c r="D408" s="249" t="s">
        <v>348</v>
      </c>
      <c r="E408" s="92" t="s">
        <v>6</v>
      </c>
      <c r="F408" s="92" t="s">
        <v>217</v>
      </c>
      <c r="G408" s="101">
        <f>IF(F408="I",IFERROR(VLOOKUP(C408,Consolidado!B:H,7,FALSE),0),0)</f>
        <v>747184</v>
      </c>
      <c r="H408" s="93"/>
      <c r="I408" s="276">
        <v>0</v>
      </c>
      <c r="J408" s="93"/>
      <c r="K408" s="101">
        <v>0</v>
      </c>
      <c r="L408" s="93"/>
      <c r="M408" s="276">
        <v>0</v>
      </c>
      <c r="N408" s="93"/>
      <c r="O408" s="101">
        <v>0</v>
      </c>
      <c r="P408" s="93"/>
      <c r="Q408" s="276">
        <v>0</v>
      </c>
    </row>
    <row r="409" spans="1:17" s="94" customFormat="1" ht="12" customHeight="1">
      <c r="A409" s="90" t="s">
        <v>8</v>
      </c>
      <c r="B409" s="90" t="s">
        <v>578</v>
      </c>
      <c r="C409" s="91">
        <v>211010102</v>
      </c>
      <c r="D409" s="249" t="s">
        <v>704</v>
      </c>
      <c r="E409" s="92" t="s">
        <v>145</v>
      </c>
      <c r="F409" s="92" t="s">
        <v>217</v>
      </c>
      <c r="G409" s="101">
        <f>IF(F409="I",IFERROR(VLOOKUP(C409,Consolidado!B:H,7,FALSE),0),0)</f>
        <v>-60852</v>
      </c>
      <c r="H409" s="93"/>
      <c r="I409" s="276">
        <v>0</v>
      </c>
      <c r="J409" s="93"/>
      <c r="K409" s="101">
        <v>0</v>
      </c>
      <c r="L409" s="93"/>
      <c r="M409" s="276">
        <v>0</v>
      </c>
      <c r="N409" s="93"/>
      <c r="O409" s="101">
        <v>0</v>
      </c>
      <c r="P409" s="93"/>
      <c r="Q409" s="276">
        <v>0</v>
      </c>
    </row>
    <row r="410" spans="1:17" s="94" customFormat="1" ht="12" customHeight="1">
      <c r="A410" s="90" t="s">
        <v>8</v>
      </c>
      <c r="B410" s="90" t="s">
        <v>578</v>
      </c>
      <c r="C410" s="91">
        <v>211010103</v>
      </c>
      <c r="D410" s="249" t="s">
        <v>1326</v>
      </c>
      <c r="E410" s="92" t="s">
        <v>145</v>
      </c>
      <c r="F410" s="92" t="s">
        <v>217</v>
      </c>
      <c r="G410" s="101">
        <f>IF(F410="I",IFERROR(VLOOKUP(C410,Consolidado!B:H,7,FALSE),0),0)</f>
        <v>1051405032</v>
      </c>
      <c r="H410" s="93"/>
      <c r="I410" s="276">
        <v>0</v>
      </c>
      <c r="J410" s="93"/>
      <c r="K410" s="101">
        <v>0</v>
      </c>
      <c r="L410" s="93"/>
      <c r="M410" s="276">
        <v>0</v>
      </c>
      <c r="N410" s="93"/>
      <c r="O410" s="101">
        <v>0</v>
      </c>
      <c r="P410" s="93"/>
      <c r="Q410" s="276">
        <v>0</v>
      </c>
    </row>
    <row r="411" spans="1:17" s="94" customFormat="1" ht="12" customHeight="1">
      <c r="A411" s="90" t="s">
        <v>8</v>
      </c>
      <c r="B411" s="90" t="s">
        <v>578</v>
      </c>
      <c r="C411" s="91">
        <v>211010104</v>
      </c>
      <c r="D411" s="249" t="s">
        <v>1327</v>
      </c>
      <c r="E411" s="92" t="s">
        <v>145</v>
      </c>
      <c r="F411" s="92" t="s">
        <v>217</v>
      </c>
      <c r="G411" s="101">
        <f>IF(F411="I",IFERROR(VLOOKUP(C411,Consolidado!B:H,7,FALSE),0),0)</f>
        <v>2278172492</v>
      </c>
      <c r="H411" s="93"/>
      <c r="I411" s="276">
        <v>0</v>
      </c>
      <c r="J411" s="93"/>
      <c r="K411" s="101">
        <v>0</v>
      </c>
      <c r="L411" s="93"/>
      <c r="M411" s="276">
        <v>0</v>
      </c>
      <c r="N411" s="93"/>
      <c r="O411" s="101">
        <v>0</v>
      </c>
      <c r="P411" s="93"/>
      <c r="Q411" s="276">
        <v>0</v>
      </c>
    </row>
    <row r="412" spans="1:17" s="94" customFormat="1" ht="12" customHeight="1">
      <c r="A412" s="90" t="s">
        <v>8</v>
      </c>
      <c r="B412" s="90"/>
      <c r="C412" s="91">
        <v>2110102</v>
      </c>
      <c r="D412" s="249" t="s">
        <v>983</v>
      </c>
      <c r="E412" s="92" t="s">
        <v>6</v>
      </c>
      <c r="F412" s="92" t="s">
        <v>216</v>
      </c>
      <c r="G412" s="101">
        <f>IF(F412="I",IFERROR(VLOOKUP(C412,Consolidado!B:H,7,FALSE),0),0)</f>
        <v>0</v>
      </c>
      <c r="H412" s="93"/>
      <c r="I412" s="276">
        <v>0</v>
      </c>
      <c r="J412" s="93"/>
      <c r="K412" s="101">
        <v>0</v>
      </c>
      <c r="L412" s="93"/>
      <c r="M412" s="276">
        <v>0</v>
      </c>
      <c r="N412" s="93"/>
      <c r="O412" s="101">
        <v>0</v>
      </c>
      <c r="P412" s="93"/>
      <c r="Q412" s="276">
        <v>0</v>
      </c>
    </row>
    <row r="413" spans="1:17" s="94" customFormat="1" ht="12" customHeight="1">
      <c r="A413" s="90" t="s">
        <v>8</v>
      </c>
      <c r="B413" s="90" t="s">
        <v>578</v>
      </c>
      <c r="C413" s="91">
        <v>211010201</v>
      </c>
      <c r="D413" s="249" t="s">
        <v>984</v>
      </c>
      <c r="E413" s="92" t="s">
        <v>6</v>
      </c>
      <c r="F413" s="92" t="s">
        <v>217</v>
      </c>
      <c r="G413" s="101">
        <f>IF(F413="I",IFERROR(VLOOKUP(C413,Consolidado!B:H,7,FALSE),0),0)</f>
        <v>0</v>
      </c>
      <c r="H413" s="93"/>
      <c r="I413" s="276">
        <v>0</v>
      </c>
      <c r="J413" s="93"/>
      <c r="K413" s="101">
        <v>0</v>
      </c>
      <c r="L413" s="93"/>
      <c r="M413" s="276">
        <v>0</v>
      </c>
      <c r="N413" s="93"/>
      <c r="O413" s="101">
        <v>0</v>
      </c>
      <c r="P413" s="93"/>
      <c r="Q413" s="276">
        <v>0</v>
      </c>
    </row>
    <row r="414" spans="1:17" s="94" customFormat="1" ht="12" customHeight="1">
      <c r="A414" s="90" t="s">
        <v>8</v>
      </c>
      <c r="B414" s="90"/>
      <c r="C414" s="91">
        <v>211010202</v>
      </c>
      <c r="D414" s="249" t="s">
        <v>985</v>
      </c>
      <c r="E414" s="92" t="s">
        <v>145</v>
      </c>
      <c r="F414" s="92" t="s">
        <v>217</v>
      </c>
      <c r="G414" s="101">
        <f>IF(F414="I",IFERROR(VLOOKUP(C414,Consolidado!B:H,7,FALSE),0),0)</f>
        <v>0</v>
      </c>
      <c r="H414" s="93"/>
      <c r="I414" s="276">
        <v>0</v>
      </c>
      <c r="J414" s="93"/>
      <c r="K414" s="101">
        <v>0</v>
      </c>
      <c r="L414" s="93"/>
      <c r="M414" s="276">
        <v>0</v>
      </c>
      <c r="N414" s="93"/>
      <c r="O414" s="101">
        <v>0</v>
      </c>
      <c r="P414" s="93"/>
      <c r="Q414" s="276">
        <v>0</v>
      </c>
    </row>
    <row r="415" spans="1:17" s="94" customFormat="1" ht="12" customHeight="1">
      <c r="A415" s="90" t="s">
        <v>8</v>
      </c>
      <c r="B415" s="90"/>
      <c r="C415" s="91">
        <v>2110103</v>
      </c>
      <c r="D415" s="249" t="s">
        <v>705</v>
      </c>
      <c r="E415" s="92" t="s">
        <v>6</v>
      </c>
      <c r="F415" s="92" t="s">
        <v>216</v>
      </c>
      <c r="G415" s="101">
        <f>IF(F415="I",IFERROR(VLOOKUP(C415,Consolidado!B:H,7,FALSE),0),0)</f>
        <v>0</v>
      </c>
      <c r="H415" s="93"/>
      <c r="I415" s="276">
        <v>0</v>
      </c>
      <c r="J415" s="93"/>
      <c r="K415" s="101">
        <v>0</v>
      </c>
      <c r="L415" s="93"/>
      <c r="M415" s="276">
        <v>0</v>
      </c>
      <c r="N415" s="93"/>
      <c r="O415" s="101">
        <v>0</v>
      </c>
      <c r="P415" s="93"/>
      <c r="Q415" s="276">
        <v>0</v>
      </c>
    </row>
    <row r="416" spans="1:17" s="94" customFormat="1" ht="12" customHeight="1">
      <c r="A416" s="90" t="s">
        <v>8</v>
      </c>
      <c r="B416" s="90" t="s">
        <v>578</v>
      </c>
      <c r="C416" s="91">
        <v>211010301</v>
      </c>
      <c r="D416" s="249" t="s">
        <v>706</v>
      </c>
      <c r="E416" s="92" t="s">
        <v>6</v>
      </c>
      <c r="F416" s="92" t="s">
        <v>217</v>
      </c>
      <c r="G416" s="101">
        <f>IF(F416="I",IFERROR(VLOOKUP(C416,Consolidado!B:H,7,FALSE),0),0)</f>
        <v>2886977</v>
      </c>
      <c r="H416" s="93"/>
      <c r="I416" s="276">
        <v>0</v>
      </c>
      <c r="J416" s="93"/>
      <c r="K416" s="101">
        <v>0</v>
      </c>
      <c r="L416" s="93"/>
      <c r="M416" s="276">
        <v>0</v>
      </c>
      <c r="N416" s="93"/>
      <c r="O416" s="101">
        <v>0</v>
      </c>
      <c r="P416" s="93"/>
      <c r="Q416" s="276">
        <v>0</v>
      </c>
    </row>
    <row r="417" spans="1:17" s="94" customFormat="1" ht="12" customHeight="1">
      <c r="A417" s="90" t="s">
        <v>8</v>
      </c>
      <c r="B417" s="90" t="s">
        <v>578</v>
      </c>
      <c r="C417" s="91">
        <v>211010302</v>
      </c>
      <c r="D417" s="249" t="s">
        <v>349</v>
      </c>
      <c r="E417" s="92" t="s">
        <v>145</v>
      </c>
      <c r="F417" s="92" t="s">
        <v>217</v>
      </c>
      <c r="G417" s="101">
        <f>IF(F417="I",IFERROR(VLOOKUP(C417,Consolidado!B:H,7,FALSE),0),0)</f>
        <v>0</v>
      </c>
      <c r="H417" s="93"/>
      <c r="I417" s="276">
        <v>0</v>
      </c>
      <c r="J417" s="93"/>
      <c r="K417" s="101">
        <v>0</v>
      </c>
      <c r="L417" s="93"/>
      <c r="M417" s="276">
        <v>0</v>
      </c>
      <c r="N417" s="93"/>
      <c r="O417" s="101">
        <v>0</v>
      </c>
      <c r="P417" s="93"/>
      <c r="Q417" s="276">
        <v>0</v>
      </c>
    </row>
    <row r="418" spans="1:17" s="94" customFormat="1" ht="12" customHeight="1">
      <c r="A418" s="90" t="s">
        <v>8</v>
      </c>
      <c r="B418" s="90"/>
      <c r="C418" s="91">
        <v>2110121</v>
      </c>
      <c r="D418" s="249" t="s">
        <v>986</v>
      </c>
      <c r="E418" s="92" t="s">
        <v>6</v>
      </c>
      <c r="F418" s="92" t="s">
        <v>216</v>
      </c>
      <c r="G418" s="101">
        <f>IF(F418="I",IFERROR(VLOOKUP(C418,Consolidado!B:H,7,FALSE),0),0)</f>
        <v>0</v>
      </c>
      <c r="H418" s="93"/>
      <c r="I418" s="276">
        <v>0</v>
      </c>
      <c r="J418" s="93"/>
      <c r="K418" s="101">
        <v>0</v>
      </c>
      <c r="L418" s="93"/>
      <c r="M418" s="276">
        <v>0</v>
      </c>
      <c r="N418" s="93"/>
      <c r="O418" s="101">
        <v>0</v>
      </c>
      <c r="P418" s="93"/>
      <c r="Q418" s="276">
        <v>0</v>
      </c>
    </row>
    <row r="419" spans="1:17" s="94" customFormat="1" ht="12" customHeight="1">
      <c r="A419" s="90" t="s">
        <v>8</v>
      </c>
      <c r="B419" s="90"/>
      <c r="C419" s="91">
        <v>21103</v>
      </c>
      <c r="D419" s="249" t="s">
        <v>987</v>
      </c>
      <c r="E419" s="92" t="s">
        <v>6</v>
      </c>
      <c r="F419" s="92" t="s">
        <v>216</v>
      </c>
      <c r="G419" s="101">
        <f>IF(F419="I",IFERROR(VLOOKUP(C419,Consolidado!B:H,7,FALSE),0),0)</f>
        <v>0</v>
      </c>
      <c r="H419" s="93"/>
      <c r="I419" s="276">
        <v>0</v>
      </c>
      <c r="J419" s="93"/>
      <c r="K419" s="101">
        <v>0</v>
      </c>
      <c r="L419" s="93"/>
      <c r="M419" s="276">
        <v>0</v>
      </c>
      <c r="N419" s="93"/>
      <c r="O419" s="101">
        <v>0</v>
      </c>
      <c r="P419" s="93"/>
      <c r="Q419" s="276">
        <v>0</v>
      </c>
    </row>
    <row r="420" spans="1:17" s="739" customFormat="1" ht="12" customHeight="1">
      <c r="A420" s="732" t="s">
        <v>8</v>
      </c>
      <c r="B420" s="732" t="s">
        <v>171</v>
      </c>
      <c r="C420" s="733">
        <v>211030101</v>
      </c>
      <c r="D420" s="734" t="s">
        <v>987</v>
      </c>
      <c r="E420" s="735" t="s">
        <v>6</v>
      </c>
      <c r="F420" s="735" t="s">
        <v>217</v>
      </c>
      <c r="G420" s="736">
        <f>IF(F420="I",IFERROR(VLOOKUP(C420,Consolidado!B:H,7,FALSE),0),0)</f>
        <v>425720</v>
      </c>
      <c r="H420" s="737"/>
      <c r="I420" s="738">
        <v>0</v>
      </c>
      <c r="J420" s="737"/>
      <c r="K420" s="736">
        <v>0</v>
      </c>
      <c r="L420" s="737"/>
      <c r="M420" s="738">
        <v>0</v>
      </c>
      <c r="N420" s="737"/>
      <c r="O420" s="736">
        <v>0</v>
      </c>
      <c r="P420" s="737"/>
      <c r="Q420" s="738">
        <v>0</v>
      </c>
    </row>
    <row r="421" spans="1:17" s="94" customFormat="1" ht="12" customHeight="1">
      <c r="A421" s="90" t="s">
        <v>8</v>
      </c>
      <c r="B421" s="90"/>
      <c r="C421" s="91">
        <v>211030102</v>
      </c>
      <c r="D421" s="249" t="s">
        <v>987</v>
      </c>
      <c r="E421" s="92" t="s">
        <v>145</v>
      </c>
      <c r="F421" s="92" t="s">
        <v>217</v>
      </c>
      <c r="G421" s="101">
        <f>IF(F421="I",IFERROR(VLOOKUP(C421,Consolidado!B:H,7,FALSE),0),0)</f>
        <v>0</v>
      </c>
      <c r="H421" s="93"/>
      <c r="I421" s="276">
        <v>0</v>
      </c>
      <c r="J421" s="93"/>
      <c r="K421" s="101">
        <v>0</v>
      </c>
      <c r="L421" s="93"/>
      <c r="M421" s="276">
        <v>0</v>
      </c>
      <c r="N421" s="93"/>
      <c r="O421" s="101">
        <v>0</v>
      </c>
      <c r="P421" s="93"/>
      <c r="Q421" s="276">
        <v>0</v>
      </c>
    </row>
    <row r="422" spans="1:17" s="94" customFormat="1" ht="12" customHeight="1">
      <c r="A422" s="90" t="s">
        <v>8</v>
      </c>
      <c r="B422" s="90"/>
      <c r="C422" s="91">
        <v>21104</v>
      </c>
      <c r="D422" s="249" t="s">
        <v>988</v>
      </c>
      <c r="E422" s="92" t="s">
        <v>6</v>
      </c>
      <c r="F422" s="92" t="s">
        <v>217</v>
      </c>
      <c r="G422" s="101">
        <f>IF(F422="I",IFERROR(VLOOKUP(C422,Consolidado!B:H,7,FALSE),0),0)</f>
        <v>0</v>
      </c>
      <c r="H422" s="93"/>
      <c r="I422" s="276">
        <v>0</v>
      </c>
      <c r="J422" s="93"/>
      <c r="K422" s="101">
        <v>0</v>
      </c>
      <c r="L422" s="93"/>
      <c r="M422" s="276">
        <v>0</v>
      </c>
      <c r="N422" s="93"/>
      <c r="O422" s="101">
        <v>0</v>
      </c>
      <c r="P422" s="93"/>
      <c r="Q422" s="276">
        <v>0</v>
      </c>
    </row>
    <row r="423" spans="1:17" s="94" customFormat="1" ht="12" customHeight="1">
      <c r="A423" s="90" t="s">
        <v>8</v>
      </c>
      <c r="B423" s="90"/>
      <c r="C423" s="91">
        <v>21105</v>
      </c>
      <c r="D423" s="249" t="s">
        <v>989</v>
      </c>
      <c r="E423" s="92" t="s">
        <v>6</v>
      </c>
      <c r="F423" s="92" t="s">
        <v>217</v>
      </c>
      <c r="G423" s="101">
        <f>IF(F423="I",IFERROR(VLOOKUP(C423,Consolidado!B:H,7,FALSE),0),0)</f>
        <v>0</v>
      </c>
      <c r="H423" s="93"/>
      <c r="I423" s="276">
        <v>0</v>
      </c>
      <c r="J423" s="93"/>
      <c r="K423" s="101">
        <v>0</v>
      </c>
      <c r="L423" s="93"/>
      <c r="M423" s="276">
        <v>0</v>
      </c>
      <c r="N423" s="93"/>
      <c r="O423" s="101">
        <v>0</v>
      </c>
      <c r="P423" s="93"/>
      <c r="Q423" s="276">
        <v>0</v>
      </c>
    </row>
    <row r="424" spans="1:17" s="94" customFormat="1" ht="12" customHeight="1">
      <c r="A424" s="90" t="s">
        <v>8</v>
      </c>
      <c r="B424" s="90"/>
      <c r="C424" s="91">
        <v>21106</v>
      </c>
      <c r="D424" s="249" t="s">
        <v>221</v>
      </c>
      <c r="E424" s="92" t="s">
        <v>6</v>
      </c>
      <c r="F424" s="92" t="s">
        <v>216</v>
      </c>
      <c r="G424" s="101">
        <f>IF(F424="I",IFERROR(VLOOKUP(C424,Consolidado!B:H,7,FALSE),0),0)</f>
        <v>0</v>
      </c>
      <c r="H424" s="93"/>
      <c r="I424" s="276">
        <v>0</v>
      </c>
      <c r="J424" s="93"/>
      <c r="K424" s="101">
        <v>0</v>
      </c>
      <c r="L424" s="93"/>
      <c r="M424" s="276">
        <v>0</v>
      </c>
      <c r="N424" s="93"/>
      <c r="O424" s="101">
        <v>0</v>
      </c>
      <c r="P424" s="93"/>
      <c r="Q424" s="276">
        <v>0</v>
      </c>
    </row>
    <row r="425" spans="1:17" s="94" customFormat="1" ht="12" customHeight="1">
      <c r="A425" s="90" t="s">
        <v>8</v>
      </c>
      <c r="B425" s="90"/>
      <c r="C425" s="91">
        <v>2110601</v>
      </c>
      <c r="D425" s="249" t="s">
        <v>990</v>
      </c>
      <c r="E425" s="92" t="s">
        <v>6</v>
      </c>
      <c r="F425" s="92" t="s">
        <v>217</v>
      </c>
      <c r="G425" s="101">
        <f>IF(F425="I",IFERROR(VLOOKUP(C425,Consolidado!B:H,7,FALSE),0),0)</f>
        <v>0</v>
      </c>
      <c r="H425" s="93"/>
      <c r="I425" s="276">
        <v>0</v>
      </c>
      <c r="J425" s="93"/>
      <c r="K425" s="101">
        <v>0</v>
      </c>
      <c r="L425" s="93"/>
      <c r="M425" s="276">
        <v>0</v>
      </c>
      <c r="N425" s="93"/>
      <c r="O425" s="101">
        <v>0</v>
      </c>
      <c r="P425" s="93"/>
      <c r="Q425" s="276">
        <v>0</v>
      </c>
    </row>
    <row r="426" spans="1:17" s="94" customFormat="1" ht="12" customHeight="1">
      <c r="A426" s="90" t="s">
        <v>8</v>
      </c>
      <c r="B426" s="90"/>
      <c r="C426" s="91">
        <v>21107</v>
      </c>
      <c r="D426" s="249" t="s">
        <v>707</v>
      </c>
      <c r="E426" s="92" t="s">
        <v>6</v>
      </c>
      <c r="F426" s="92" t="s">
        <v>216</v>
      </c>
      <c r="G426" s="101">
        <f>IF(F426="I",IFERROR(VLOOKUP(C426,Consolidado!B:H,7,FALSE),0),0)</f>
        <v>0</v>
      </c>
      <c r="H426" s="93"/>
      <c r="I426" s="276">
        <v>0</v>
      </c>
      <c r="J426" s="93"/>
      <c r="K426" s="101">
        <v>0</v>
      </c>
      <c r="L426" s="93"/>
      <c r="M426" s="276">
        <v>0</v>
      </c>
      <c r="N426" s="93"/>
      <c r="O426" s="101">
        <v>0</v>
      </c>
      <c r="P426" s="93"/>
      <c r="Q426" s="276">
        <v>0</v>
      </c>
    </row>
    <row r="427" spans="1:17" s="94" customFormat="1" ht="12" customHeight="1">
      <c r="A427" s="90" t="s">
        <v>8</v>
      </c>
      <c r="B427" s="90" t="s">
        <v>221</v>
      </c>
      <c r="C427" s="91">
        <v>2110701</v>
      </c>
      <c r="D427" s="249" t="s">
        <v>708</v>
      </c>
      <c r="E427" s="92" t="s">
        <v>6</v>
      </c>
      <c r="F427" s="92" t="s">
        <v>217</v>
      </c>
      <c r="G427" s="101">
        <f>IF(F427="I",IFERROR(VLOOKUP(C427,Consolidado!B:H,7,FALSE),0),0)</f>
        <v>87464769</v>
      </c>
      <c r="H427" s="93"/>
      <c r="I427" s="276">
        <v>0</v>
      </c>
      <c r="J427" s="93"/>
      <c r="K427" s="101">
        <v>0</v>
      </c>
      <c r="L427" s="93"/>
      <c r="M427" s="276">
        <v>0</v>
      </c>
      <c r="N427" s="93"/>
      <c r="O427" s="101">
        <v>0</v>
      </c>
      <c r="P427" s="93"/>
      <c r="Q427" s="276">
        <v>0</v>
      </c>
    </row>
    <row r="428" spans="1:17" s="94" customFormat="1" ht="12" customHeight="1">
      <c r="A428" s="90" t="s">
        <v>8</v>
      </c>
      <c r="B428" s="90" t="s">
        <v>221</v>
      </c>
      <c r="C428" s="91">
        <v>2110702</v>
      </c>
      <c r="D428" s="249" t="s">
        <v>709</v>
      </c>
      <c r="E428" s="92" t="s">
        <v>145</v>
      </c>
      <c r="F428" s="92" t="s">
        <v>217</v>
      </c>
      <c r="G428" s="101">
        <f>IF(F428="I",IFERROR(VLOOKUP(C428,Consolidado!B:H,7,FALSE),0),0)</f>
        <v>309874</v>
      </c>
      <c r="H428" s="93"/>
      <c r="I428" s="276">
        <v>0</v>
      </c>
      <c r="J428" s="93"/>
      <c r="K428" s="101">
        <v>0</v>
      </c>
      <c r="L428" s="93"/>
      <c r="M428" s="276">
        <v>0</v>
      </c>
      <c r="N428" s="93"/>
      <c r="O428" s="101">
        <v>0</v>
      </c>
      <c r="P428" s="93"/>
      <c r="Q428" s="276">
        <v>0</v>
      </c>
    </row>
    <row r="429" spans="1:17" s="94" customFormat="1" ht="12" customHeight="1">
      <c r="A429" s="90" t="s">
        <v>8</v>
      </c>
      <c r="B429" s="90" t="s">
        <v>221</v>
      </c>
      <c r="C429" s="91">
        <v>2110703</v>
      </c>
      <c r="D429" s="249" t="s">
        <v>991</v>
      </c>
      <c r="E429" s="92" t="s">
        <v>145</v>
      </c>
      <c r="F429" s="92" t="s">
        <v>217</v>
      </c>
      <c r="G429" s="101">
        <f>IF(F429="I",IFERROR(VLOOKUP(C429,Consolidado!B:H,7,FALSE),0),0)</f>
        <v>91278495</v>
      </c>
      <c r="H429" s="93"/>
      <c r="I429" s="276">
        <v>0</v>
      </c>
      <c r="J429" s="93"/>
      <c r="K429" s="101">
        <v>0</v>
      </c>
      <c r="L429" s="93"/>
      <c r="M429" s="276">
        <v>0</v>
      </c>
      <c r="N429" s="93"/>
      <c r="O429" s="101">
        <v>0</v>
      </c>
      <c r="P429" s="93"/>
      <c r="Q429" s="276">
        <v>0</v>
      </c>
    </row>
    <row r="430" spans="1:17" s="94" customFormat="1" ht="12" customHeight="1">
      <c r="A430" s="90" t="s">
        <v>8</v>
      </c>
      <c r="B430" s="90" t="s">
        <v>221</v>
      </c>
      <c r="C430" s="91" t="s">
        <v>1401</v>
      </c>
      <c r="D430" s="249" t="s">
        <v>1402</v>
      </c>
      <c r="E430" s="92" t="s">
        <v>145</v>
      </c>
      <c r="F430" s="92" t="s">
        <v>217</v>
      </c>
      <c r="G430" s="101">
        <f>IF(F430="I",IFERROR(VLOOKUP(C430,Consolidado!B:H,7,FALSE),0),0)</f>
        <v>33892311</v>
      </c>
      <c r="H430" s="93"/>
      <c r="I430" s="276">
        <v>0</v>
      </c>
      <c r="J430" s="93"/>
      <c r="K430" s="101">
        <v>0</v>
      </c>
      <c r="L430" s="93"/>
      <c r="M430" s="276">
        <v>0</v>
      </c>
      <c r="N430" s="93"/>
      <c r="O430" s="101">
        <v>0</v>
      </c>
      <c r="P430" s="93"/>
      <c r="Q430" s="276">
        <v>0</v>
      </c>
    </row>
    <row r="431" spans="1:17" s="94" customFormat="1" ht="12" customHeight="1">
      <c r="A431" s="90" t="s">
        <v>8</v>
      </c>
      <c r="B431" s="90" t="s">
        <v>221</v>
      </c>
      <c r="C431" s="91" t="s">
        <v>1406</v>
      </c>
      <c r="D431" s="249" t="s">
        <v>1407</v>
      </c>
      <c r="E431" s="92" t="s">
        <v>145</v>
      </c>
      <c r="F431" s="92" t="s">
        <v>217</v>
      </c>
      <c r="G431" s="101">
        <f>IF(F431="I",IFERROR(VLOOKUP(C431,Consolidado!B:H,7,FALSE),0),0)</f>
        <v>449194</v>
      </c>
      <c r="H431" s="93"/>
      <c r="I431" s="276">
        <v>0</v>
      </c>
      <c r="J431" s="93"/>
      <c r="K431" s="101">
        <v>0</v>
      </c>
      <c r="L431" s="93"/>
      <c r="M431" s="276">
        <v>0</v>
      </c>
      <c r="N431" s="93"/>
      <c r="O431" s="101">
        <v>0</v>
      </c>
      <c r="P431" s="93"/>
      <c r="Q431" s="276">
        <v>0</v>
      </c>
    </row>
    <row r="432" spans="1:17" s="94" customFormat="1" ht="12" customHeight="1">
      <c r="A432" s="90" t="s">
        <v>8</v>
      </c>
      <c r="B432" s="90"/>
      <c r="C432" s="91">
        <v>212</v>
      </c>
      <c r="D432" s="249" t="s">
        <v>992</v>
      </c>
      <c r="E432" s="92" t="s">
        <v>6</v>
      </c>
      <c r="F432" s="92" t="s">
        <v>216</v>
      </c>
      <c r="G432" s="101">
        <f>IF(F432="I",IFERROR(VLOOKUP(C432,Consolidado!B:H,7,FALSE),0),0)</f>
        <v>0</v>
      </c>
      <c r="H432" s="93"/>
      <c r="I432" s="276">
        <v>0</v>
      </c>
      <c r="J432" s="93"/>
      <c r="K432" s="101">
        <v>0</v>
      </c>
      <c r="L432" s="93"/>
      <c r="M432" s="276">
        <v>0</v>
      </c>
      <c r="N432" s="93"/>
      <c r="O432" s="101">
        <v>0</v>
      </c>
      <c r="P432" s="93"/>
      <c r="Q432" s="276">
        <v>0</v>
      </c>
    </row>
    <row r="433" spans="1:17" s="94" customFormat="1" ht="12" customHeight="1">
      <c r="A433" s="90" t="s">
        <v>8</v>
      </c>
      <c r="B433" s="90"/>
      <c r="C433" s="91">
        <v>21201</v>
      </c>
      <c r="D433" s="249" t="s">
        <v>988</v>
      </c>
      <c r="E433" s="92" t="s">
        <v>6</v>
      </c>
      <c r="F433" s="92" t="s">
        <v>217</v>
      </c>
      <c r="G433" s="101">
        <f>IF(F433="I",IFERROR(VLOOKUP(C433,Consolidado!B:H,7,FALSE),0),0)</f>
        <v>0</v>
      </c>
      <c r="H433" s="93"/>
      <c r="I433" s="276">
        <v>0</v>
      </c>
      <c r="J433" s="93"/>
      <c r="K433" s="101">
        <v>0</v>
      </c>
      <c r="L433" s="93"/>
      <c r="M433" s="276">
        <v>0</v>
      </c>
      <c r="N433" s="93"/>
      <c r="O433" s="101">
        <v>0</v>
      </c>
      <c r="P433" s="93"/>
      <c r="Q433" s="276">
        <v>0</v>
      </c>
    </row>
    <row r="434" spans="1:17" s="94" customFormat="1" ht="12" customHeight="1">
      <c r="A434" s="90" t="s">
        <v>8</v>
      </c>
      <c r="B434" s="90"/>
      <c r="C434" s="91">
        <v>21202</v>
      </c>
      <c r="D434" s="249" t="s">
        <v>703</v>
      </c>
      <c r="E434" s="92" t="s">
        <v>6</v>
      </c>
      <c r="F434" s="92" t="s">
        <v>217</v>
      </c>
      <c r="G434" s="101">
        <f>IF(F434="I",IFERROR(VLOOKUP(C434,Consolidado!B:H,7,FALSE),0),0)</f>
        <v>0</v>
      </c>
      <c r="H434" s="93"/>
      <c r="I434" s="276">
        <v>0</v>
      </c>
      <c r="J434" s="93"/>
      <c r="K434" s="101">
        <v>0</v>
      </c>
      <c r="L434" s="93"/>
      <c r="M434" s="276">
        <v>0</v>
      </c>
      <c r="N434" s="93"/>
      <c r="O434" s="101">
        <v>0</v>
      </c>
      <c r="P434" s="93"/>
      <c r="Q434" s="276">
        <v>0</v>
      </c>
    </row>
    <row r="435" spans="1:17" s="94" customFormat="1" ht="12" customHeight="1">
      <c r="A435" s="90" t="s">
        <v>8</v>
      </c>
      <c r="B435" s="90"/>
      <c r="C435" s="91">
        <v>21203</v>
      </c>
      <c r="D435" s="249" t="s">
        <v>989</v>
      </c>
      <c r="E435" s="92" t="s">
        <v>6</v>
      </c>
      <c r="F435" s="92" t="s">
        <v>217</v>
      </c>
      <c r="G435" s="101">
        <f>IF(F435="I",IFERROR(VLOOKUP(C435,Consolidado!B:H,7,FALSE),0),0)</f>
        <v>0</v>
      </c>
      <c r="H435" s="93"/>
      <c r="I435" s="276">
        <v>0</v>
      </c>
      <c r="J435" s="93"/>
      <c r="K435" s="101">
        <v>0</v>
      </c>
      <c r="L435" s="93"/>
      <c r="M435" s="276">
        <v>0</v>
      </c>
      <c r="N435" s="93"/>
      <c r="O435" s="101">
        <v>0</v>
      </c>
      <c r="P435" s="93"/>
      <c r="Q435" s="276">
        <v>0</v>
      </c>
    </row>
    <row r="436" spans="1:17" s="94" customFormat="1" ht="12" customHeight="1">
      <c r="A436" s="90" t="s">
        <v>8</v>
      </c>
      <c r="B436" s="90"/>
      <c r="C436" s="91">
        <v>21204</v>
      </c>
      <c r="D436" s="249" t="s">
        <v>987</v>
      </c>
      <c r="E436" s="92" t="s">
        <v>6</v>
      </c>
      <c r="F436" s="92" t="s">
        <v>217</v>
      </c>
      <c r="G436" s="101">
        <f>IF(F436="I",IFERROR(VLOOKUP(C436,Consolidado!B:H,7,FALSE),0),0)</f>
        <v>0</v>
      </c>
      <c r="H436" s="93"/>
      <c r="I436" s="276">
        <v>0</v>
      </c>
      <c r="J436" s="93"/>
      <c r="K436" s="101">
        <v>0</v>
      </c>
      <c r="L436" s="93"/>
      <c r="M436" s="276">
        <v>0</v>
      </c>
      <c r="N436" s="93"/>
      <c r="O436" s="101">
        <v>0</v>
      </c>
      <c r="P436" s="93"/>
      <c r="Q436" s="276">
        <v>0</v>
      </c>
    </row>
    <row r="437" spans="1:17" s="94" customFormat="1" ht="12" customHeight="1">
      <c r="A437" s="90" t="s">
        <v>8</v>
      </c>
      <c r="B437" s="90"/>
      <c r="C437" s="91">
        <v>21205</v>
      </c>
      <c r="D437" s="249" t="s">
        <v>221</v>
      </c>
      <c r="E437" s="92" t="s">
        <v>6</v>
      </c>
      <c r="F437" s="92" t="s">
        <v>216</v>
      </c>
      <c r="G437" s="101">
        <f>IF(F437="I",IFERROR(VLOOKUP(C437,Consolidado!B:H,7,FALSE),0),0)</f>
        <v>0</v>
      </c>
      <c r="H437" s="93"/>
      <c r="I437" s="276">
        <v>0</v>
      </c>
      <c r="J437" s="93"/>
      <c r="K437" s="101">
        <v>0</v>
      </c>
      <c r="L437" s="93"/>
      <c r="M437" s="276">
        <v>0</v>
      </c>
      <c r="N437" s="93"/>
      <c r="O437" s="101">
        <v>0</v>
      </c>
      <c r="P437" s="93"/>
      <c r="Q437" s="276">
        <v>0</v>
      </c>
    </row>
    <row r="438" spans="1:17" s="94" customFormat="1" ht="12" customHeight="1">
      <c r="A438" s="90" t="s">
        <v>8</v>
      </c>
      <c r="B438" s="90"/>
      <c r="C438" s="91">
        <v>2120501</v>
      </c>
      <c r="D438" s="249" t="s">
        <v>993</v>
      </c>
      <c r="E438" s="92" t="s">
        <v>6</v>
      </c>
      <c r="F438" s="92" t="s">
        <v>216</v>
      </c>
      <c r="G438" s="101">
        <f>IF(F438="I",IFERROR(VLOOKUP(C438,Consolidado!B:H,7,FALSE),0),0)</f>
        <v>0</v>
      </c>
      <c r="H438" s="93"/>
      <c r="I438" s="276">
        <v>0</v>
      </c>
      <c r="J438" s="93"/>
      <c r="K438" s="101">
        <v>0</v>
      </c>
      <c r="L438" s="93"/>
      <c r="M438" s="276">
        <v>0</v>
      </c>
      <c r="N438" s="93"/>
      <c r="O438" s="101">
        <v>0</v>
      </c>
      <c r="P438" s="93"/>
      <c r="Q438" s="276">
        <v>0</v>
      </c>
    </row>
    <row r="439" spans="1:17" s="94" customFormat="1" ht="12" customHeight="1">
      <c r="A439" s="90" t="s">
        <v>8</v>
      </c>
      <c r="B439" s="90"/>
      <c r="C439" s="91">
        <v>212050101</v>
      </c>
      <c r="D439" s="249" t="s">
        <v>994</v>
      </c>
      <c r="E439" s="92" t="s">
        <v>6</v>
      </c>
      <c r="F439" s="92" t="s">
        <v>217</v>
      </c>
      <c r="G439" s="101">
        <f>IF(F439="I",IFERROR(VLOOKUP(C439,Consolidado!B:H,7,FALSE),0),0)</f>
        <v>0</v>
      </c>
      <c r="H439" s="93"/>
      <c r="I439" s="276">
        <v>0</v>
      </c>
      <c r="J439" s="93"/>
      <c r="K439" s="101">
        <v>0</v>
      </c>
      <c r="L439" s="93"/>
      <c r="M439" s="276">
        <v>0</v>
      </c>
      <c r="N439" s="93"/>
      <c r="O439" s="101">
        <v>0</v>
      </c>
      <c r="P439" s="93"/>
      <c r="Q439" s="276">
        <v>0</v>
      </c>
    </row>
    <row r="440" spans="1:17" s="94" customFormat="1" ht="12" customHeight="1">
      <c r="A440" s="90" t="s">
        <v>8</v>
      </c>
      <c r="B440" s="90"/>
      <c r="C440" s="91">
        <v>212050102</v>
      </c>
      <c r="D440" s="249" t="s">
        <v>995</v>
      </c>
      <c r="E440" s="92" t="s">
        <v>145</v>
      </c>
      <c r="F440" s="92" t="s">
        <v>217</v>
      </c>
      <c r="G440" s="101">
        <f>IF(F440="I",IFERROR(VLOOKUP(C440,Consolidado!B:H,7,FALSE),0),0)</f>
        <v>0</v>
      </c>
      <c r="H440" s="93"/>
      <c r="I440" s="276">
        <v>0</v>
      </c>
      <c r="J440" s="93"/>
      <c r="K440" s="101">
        <v>0</v>
      </c>
      <c r="L440" s="93"/>
      <c r="M440" s="276">
        <v>0</v>
      </c>
      <c r="N440" s="93"/>
      <c r="O440" s="101">
        <v>0</v>
      </c>
      <c r="P440" s="93"/>
      <c r="Q440" s="276">
        <v>0</v>
      </c>
    </row>
    <row r="441" spans="1:17" s="94" customFormat="1" ht="12" customHeight="1">
      <c r="A441" s="90" t="s">
        <v>8</v>
      </c>
      <c r="B441" s="90"/>
      <c r="C441" s="91">
        <v>213</v>
      </c>
      <c r="D441" s="249" t="s">
        <v>710</v>
      </c>
      <c r="E441" s="92" t="s">
        <v>6</v>
      </c>
      <c r="F441" s="92" t="s">
        <v>216</v>
      </c>
      <c r="G441" s="101">
        <f>IF(F441="I",IFERROR(VLOOKUP(C441,Consolidado!B:H,7,FALSE),0),0)</f>
        <v>0</v>
      </c>
      <c r="H441" s="93"/>
      <c r="I441" s="276">
        <v>0</v>
      </c>
      <c r="J441" s="93"/>
      <c r="K441" s="101">
        <v>0</v>
      </c>
      <c r="L441" s="93"/>
      <c r="M441" s="276">
        <v>0</v>
      </c>
      <c r="N441" s="93"/>
      <c r="O441" s="101">
        <v>0</v>
      </c>
      <c r="P441" s="93"/>
      <c r="Q441" s="276">
        <v>0</v>
      </c>
    </row>
    <row r="442" spans="1:17" s="94" customFormat="1" ht="12" customHeight="1">
      <c r="A442" s="90" t="s">
        <v>8</v>
      </c>
      <c r="B442" s="90"/>
      <c r="C442" s="91">
        <v>21301</v>
      </c>
      <c r="D442" s="249" t="s">
        <v>579</v>
      </c>
      <c r="E442" s="92" t="s">
        <v>6</v>
      </c>
      <c r="F442" s="92" t="s">
        <v>216</v>
      </c>
      <c r="G442" s="101">
        <f>IF(F442="I",IFERROR(VLOOKUP(C442,Consolidado!B:H,7,FALSE),0),0)</f>
        <v>0</v>
      </c>
      <c r="H442" s="93"/>
      <c r="I442" s="276">
        <v>0</v>
      </c>
      <c r="J442" s="93"/>
      <c r="K442" s="101">
        <v>0</v>
      </c>
      <c r="L442" s="93"/>
      <c r="M442" s="276">
        <v>0</v>
      </c>
      <c r="N442" s="93"/>
      <c r="O442" s="101">
        <v>0</v>
      </c>
      <c r="P442" s="93"/>
      <c r="Q442" s="276">
        <v>0</v>
      </c>
    </row>
    <row r="443" spans="1:17" s="94" customFormat="1" ht="12" customHeight="1">
      <c r="A443" s="90" t="s">
        <v>8</v>
      </c>
      <c r="B443" s="90"/>
      <c r="C443" s="91">
        <v>2130101</v>
      </c>
      <c r="D443" s="249" t="s">
        <v>711</v>
      </c>
      <c r="E443" s="92" t="s">
        <v>6</v>
      </c>
      <c r="F443" s="92" t="s">
        <v>216</v>
      </c>
      <c r="G443" s="101">
        <f>IF(F443="I",IFERROR(VLOOKUP(C443,Consolidado!B:H,7,FALSE),0),0)</f>
        <v>0</v>
      </c>
      <c r="H443" s="93"/>
      <c r="I443" s="276">
        <v>0</v>
      </c>
      <c r="J443" s="93"/>
      <c r="K443" s="101">
        <v>0</v>
      </c>
      <c r="L443" s="93"/>
      <c r="M443" s="276">
        <v>0</v>
      </c>
      <c r="N443" s="93"/>
      <c r="O443" s="101">
        <v>0</v>
      </c>
      <c r="P443" s="93"/>
      <c r="Q443" s="276">
        <v>0</v>
      </c>
    </row>
    <row r="444" spans="1:17" s="94" customFormat="1" ht="12" customHeight="1">
      <c r="A444" s="90" t="s">
        <v>8</v>
      </c>
      <c r="B444" s="90" t="s">
        <v>579</v>
      </c>
      <c r="C444" s="91">
        <v>213010101</v>
      </c>
      <c r="D444" s="249" t="s">
        <v>712</v>
      </c>
      <c r="E444" s="92" t="s">
        <v>6</v>
      </c>
      <c r="F444" s="92" t="s">
        <v>217</v>
      </c>
      <c r="G444" s="101">
        <f>IF(F444="I",IFERROR(VLOOKUP(C444,Consolidado!B:H,7,FALSE),0),0)</f>
        <v>71321210</v>
      </c>
      <c r="H444" s="93"/>
      <c r="I444" s="276">
        <v>0</v>
      </c>
      <c r="J444" s="93"/>
      <c r="K444" s="101">
        <v>0</v>
      </c>
      <c r="L444" s="93"/>
      <c r="M444" s="276">
        <v>0</v>
      </c>
      <c r="N444" s="93"/>
      <c r="O444" s="101">
        <v>0</v>
      </c>
      <c r="P444" s="93"/>
      <c r="Q444" s="276">
        <v>0</v>
      </c>
    </row>
    <row r="445" spans="1:17" s="94" customFormat="1" ht="12" customHeight="1">
      <c r="A445" s="90" t="s">
        <v>8</v>
      </c>
      <c r="B445" s="90" t="s">
        <v>579</v>
      </c>
      <c r="C445" s="91">
        <v>213010102</v>
      </c>
      <c r="D445" s="249" t="s">
        <v>996</v>
      </c>
      <c r="E445" s="92" t="s">
        <v>145</v>
      </c>
      <c r="F445" s="92" t="s">
        <v>217</v>
      </c>
      <c r="G445" s="101">
        <f>IF(F445="I",IFERROR(VLOOKUP(C445,Consolidado!B:H,7,FALSE),0),0)</f>
        <v>0</v>
      </c>
      <c r="H445" s="93"/>
      <c r="I445" s="276">
        <v>0</v>
      </c>
      <c r="J445" s="93"/>
      <c r="K445" s="101">
        <v>0</v>
      </c>
      <c r="L445" s="93"/>
      <c r="M445" s="276">
        <v>0</v>
      </c>
      <c r="N445" s="93"/>
      <c r="O445" s="101">
        <v>0</v>
      </c>
      <c r="P445" s="93"/>
      <c r="Q445" s="276">
        <v>0</v>
      </c>
    </row>
    <row r="446" spans="1:17" s="94" customFormat="1" ht="12" customHeight="1">
      <c r="A446" s="90" t="s">
        <v>8</v>
      </c>
      <c r="B446" s="90"/>
      <c r="C446" s="91">
        <v>2130102</v>
      </c>
      <c r="D446" s="249" t="s">
        <v>713</v>
      </c>
      <c r="E446" s="92" t="s">
        <v>145</v>
      </c>
      <c r="F446" s="92" t="s">
        <v>216</v>
      </c>
      <c r="G446" s="101">
        <f>IF(F446="I",IFERROR(VLOOKUP(C446,Consolidado!B:H,7,FALSE),0),0)</f>
        <v>0</v>
      </c>
      <c r="H446" s="93"/>
      <c r="I446" s="276">
        <v>0</v>
      </c>
      <c r="J446" s="93"/>
      <c r="K446" s="101">
        <v>0</v>
      </c>
      <c r="L446" s="93"/>
      <c r="M446" s="276">
        <v>0</v>
      </c>
      <c r="N446" s="93"/>
      <c r="O446" s="101">
        <v>0</v>
      </c>
      <c r="P446" s="93"/>
      <c r="Q446" s="276">
        <v>0</v>
      </c>
    </row>
    <row r="447" spans="1:17" s="94" customFormat="1" ht="12" customHeight="1">
      <c r="A447" s="90" t="s">
        <v>8</v>
      </c>
      <c r="B447" s="90" t="s">
        <v>579</v>
      </c>
      <c r="C447" s="91">
        <v>213010201</v>
      </c>
      <c r="D447" s="249" t="s">
        <v>714</v>
      </c>
      <c r="E447" s="92" t="s">
        <v>145</v>
      </c>
      <c r="F447" s="92" t="s">
        <v>217</v>
      </c>
      <c r="G447" s="101">
        <f>IF(F447="I",IFERROR(VLOOKUP(C447,Consolidado!B:H,7,FALSE),0),0)</f>
        <v>0</v>
      </c>
      <c r="H447" s="93"/>
      <c r="I447" s="276">
        <v>0</v>
      </c>
      <c r="J447" s="93"/>
      <c r="K447" s="101">
        <v>0</v>
      </c>
      <c r="L447" s="93"/>
      <c r="M447" s="276">
        <v>0</v>
      </c>
      <c r="N447" s="93"/>
      <c r="O447" s="101">
        <v>0</v>
      </c>
      <c r="P447" s="93"/>
      <c r="Q447" s="276">
        <v>0</v>
      </c>
    </row>
    <row r="448" spans="1:17" s="94" customFormat="1" ht="12" customHeight="1">
      <c r="A448" s="90" t="s">
        <v>8</v>
      </c>
      <c r="B448" s="90"/>
      <c r="C448" s="91">
        <v>21302</v>
      </c>
      <c r="D448" s="249" t="s">
        <v>997</v>
      </c>
      <c r="E448" s="92" t="s">
        <v>6</v>
      </c>
      <c r="F448" s="92" t="s">
        <v>216</v>
      </c>
      <c r="G448" s="101">
        <f>IF(F448="I",IFERROR(VLOOKUP(C448,Consolidado!B:H,7,FALSE),0),0)</f>
        <v>0</v>
      </c>
      <c r="H448" s="93"/>
      <c r="I448" s="276">
        <v>0</v>
      </c>
      <c r="J448" s="93"/>
      <c r="K448" s="101">
        <v>0</v>
      </c>
      <c r="L448" s="93"/>
      <c r="M448" s="276">
        <v>0</v>
      </c>
      <c r="N448" s="93"/>
      <c r="O448" s="101">
        <v>0</v>
      </c>
      <c r="P448" s="93"/>
      <c r="Q448" s="276">
        <v>0</v>
      </c>
    </row>
    <row r="449" spans="1:17" s="94" customFormat="1" ht="12" customHeight="1">
      <c r="A449" s="90" t="s">
        <v>8</v>
      </c>
      <c r="B449" s="90"/>
      <c r="C449" s="91">
        <v>2130201</v>
      </c>
      <c r="D449" s="249" t="s">
        <v>998</v>
      </c>
      <c r="E449" s="92" t="s">
        <v>6</v>
      </c>
      <c r="F449" s="92" t="s">
        <v>216</v>
      </c>
      <c r="G449" s="101">
        <f>IF(F449="I",IFERROR(VLOOKUP(C449,Consolidado!B:H,7,FALSE),0),0)</f>
        <v>0</v>
      </c>
      <c r="H449" s="93"/>
      <c r="I449" s="276">
        <v>0</v>
      </c>
      <c r="J449" s="93"/>
      <c r="K449" s="101">
        <v>0</v>
      </c>
      <c r="L449" s="93"/>
      <c r="M449" s="276">
        <v>0</v>
      </c>
      <c r="N449" s="93"/>
      <c r="O449" s="101">
        <v>0</v>
      </c>
      <c r="P449" s="93"/>
      <c r="Q449" s="276">
        <v>0</v>
      </c>
    </row>
    <row r="450" spans="1:17" s="94" customFormat="1" ht="12" customHeight="1">
      <c r="A450" s="90" t="s">
        <v>8</v>
      </c>
      <c r="B450" s="90"/>
      <c r="C450" s="91">
        <v>213020101</v>
      </c>
      <c r="D450" s="249" t="s">
        <v>999</v>
      </c>
      <c r="E450" s="92" t="s">
        <v>6</v>
      </c>
      <c r="F450" s="92" t="s">
        <v>216</v>
      </c>
      <c r="G450" s="101">
        <f>IF(F450="I",IFERROR(VLOOKUP(C450,Consolidado!B:H,7,FALSE),0),0)</f>
        <v>0</v>
      </c>
      <c r="H450" s="93"/>
      <c r="I450" s="276">
        <v>0</v>
      </c>
      <c r="J450" s="93"/>
      <c r="K450" s="101">
        <v>0</v>
      </c>
      <c r="L450" s="93"/>
      <c r="M450" s="276">
        <v>0</v>
      </c>
      <c r="N450" s="93"/>
      <c r="O450" s="101">
        <v>0</v>
      </c>
      <c r="P450" s="93"/>
      <c r="Q450" s="276">
        <v>0</v>
      </c>
    </row>
    <row r="451" spans="1:17" s="94" customFormat="1" ht="12" customHeight="1">
      <c r="A451" s="90" t="s">
        <v>8</v>
      </c>
      <c r="B451" s="90"/>
      <c r="C451" s="91">
        <v>21302010101</v>
      </c>
      <c r="D451" s="249" t="s">
        <v>999</v>
      </c>
      <c r="E451" s="92" t="s">
        <v>6</v>
      </c>
      <c r="F451" s="92" t="s">
        <v>217</v>
      </c>
      <c r="G451" s="101">
        <f>IF(F451="I",IFERROR(VLOOKUP(C451,Consolidado!B:H,7,FALSE),0),0)</f>
        <v>0</v>
      </c>
      <c r="H451" s="93"/>
      <c r="I451" s="276">
        <v>0</v>
      </c>
      <c r="J451" s="93"/>
      <c r="K451" s="101">
        <v>0</v>
      </c>
      <c r="L451" s="93"/>
      <c r="M451" s="276">
        <v>0</v>
      </c>
      <c r="N451" s="93"/>
      <c r="O451" s="101">
        <v>0</v>
      </c>
      <c r="P451" s="93"/>
      <c r="Q451" s="276">
        <v>0</v>
      </c>
    </row>
    <row r="452" spans="1:17" s="94" customFormat="1" ht="12" customHeight="1">
      <c r="A452" s="90" t="s">
        <v>8</v>
      </c>
      <c r="B452" s="90"/>
      <c r="C452" s="91">
        <v>21302010102</v>
      </c>
      <c r="D452" s="249" t="s">
        <v>999</v>
      </c>
      <c r="E452" s="92" t="s">
        <v>145</v>
      </c>
      <c r="F452" s="92" t="s">
        <v>217</v>
      </c>
      <c r="G452" s="101">
        <f>IF(F452="I",IFERROR(VLOOKUP(C452,Consolidado!B:H,7,FALSE),0),0)</f>
        <v>0</v>
      </c>
      <c r="H452" s="93"/>
      <c r="I452" s="276">
        <v>0</v>
      </c>
      <c r="J452" s="93"/>
      <c r="K452" s="101">
        <v>0</v>
      </c>
      <c r="L452" s="93"/>
      <c r="M452" s="276">
        <v>0</v>
      </c>
      <c r="N452" s="93"/>
      <c r="O452" s="101">
        <v>0</v>
      </c>
      <c r="P452" s="93"/>
      <c r="Q452" s="276">
        <v>0</v>
      </c>
    </row>
    <row r="453" spans="1:17" s="94" customFormat="1" ht="12" customHeight="1">
      <c r="A453" s="90" t="s">
        <v>8</v>
      </c>
      <c r="B453" s="90"/>
      <c r="C453" s="91">
        <v>213020102</v>
      </c>
      <c r="D453" s="249" t="s">
        <v>1000</v>
      </c>
      <c r="E453" s="92" t="s">
        <v>6</v>
      </c>
      <c r="F453" s="92" t="s">
        <v>216</v>
      </c>
      <c r="G453" s="101">
        <f>IF(F453="I",IFERROR(VLOOKUP(C453,Consolidado!B:H,7,FALSE),0),0)</f>
        <v>0</v>
      </c>
      <c r="H453" s="93"/>
      <c r="I453" s="276">
        <v>0</v>
      </c>
      <c r="J453" s="93"/>
      <c r="K453" s="101">
        <v>0</v>
      </c>
      <c r="L453" s="93"/>
      <c r="M453" s="276">
        <v>0</v>
      </c>
      <c r="N453" s="93"/>
      <c r="O453" s="101">
        <v>0</v>
      </c>
      <c r="P453" s="93"/>
      <c r="Q453" s="276">
        <v>0</v>
      </c>
    </row>
    <row r="454" spans="1:17" s="94" customFormat="1" ht="12" customHeight="1">
      <c r="A454" s="90" t="s">
        <v>8</v>
      </c>
      <c r="B454" s="90"/>
      <c r="C454" s="91">
        <v>21302010201</v>
      </c>
      <c r="D454" s="249" t="s">
        <v>1000</v>
      </c>
      <c r="E454" s="92" t="s">
        <v>6</v>
      </c>
      <c r="F454" s="92" t="s">
        <v>217</v>
      </c>
      <c r="G454" s="101">
        <f>IF(F454="I",IFERROR(VLOOKUP(C454,Consolidado!B:H,7,FALSE),0),0)</f>
        <v>0</v>
      </c>
      <c r="H454" s="93"/>
      <c r="I454" s="276">
        <v>0</v>
      </c>
      <c r="J454" s="93"/>
      <c r="K454" s="101">
        <v>0</v>
      </c>
      <c r="L454" s="93"/>
      <c r="M454" s="276">
        <v>0</v>
      </c>
      <c r="N454" s="93"/>
      <c r="O454" s="101">
        <v>0</v>
      </c>
      <c r="P454" s="93"/>
      <c r="Q454" s="276">
        <v>0</v>
      </c>
    </row>
    <row r="455" spans="1:17" s="94" customFormat="1" ht="12" customHeight="1">
      <c r="A455" s="90" t="s">
        <v>8</v>
      </c>
      <c r="B455" s="90"/>
      <c r="C455" s="91">
        <v>21302010202</v>
      </c>
      <c r="D455" s="249" t="s">
        <v>1000</v>
      </c>
      <c r="E455" s="92" t="s">
        <v>145</v>
      </c>
      <c r="F455" s="92" t="s">
        <v>217</v>
      </c>
      <c r="G455" s="101">
        <f>IF(F455="I",IFERROR(VLOOKUP(C455,Consolidado!B:H,7,FALSE),0),0)</f>
        <v>0</v>
      </c>
      <c r="H455" s="93"/>
      <c r="I455" s="276">
        <v>0</v>
      </c>
      <c r="J455" s="93"/>
      <c r="K455" s="101">
        <v>0</v>
      </c>
      <c r="L455" s="93"/>
      <c r="M455" s="276">
        <v>0</v>
      </c>
      <c r="N455" s="93"/>
      <c r="O455" s="101">
        <v>0</v>
      </c>
      <c r="P455" s="93"/>
      <c r="Q455" s="276">
        <v>0</v>
      </c>
    </row>
    <row r="456" spans="1:17" s="94" customFormat="1" ht="12" customHeight="1">
      <c r="A456" s="90" t="s">
        <v>8</v>
      </c>
      <c r="B456" s="90"/>
      <c r="C456" s="91">
        <v>21303</v>
      </c>
      <c r="D456" s="249" t="s">
        <v>715</v>
      </c>
      <c r="E456" s="92" t="s">
        <v>6</v>
      </c>
      <c r="F456" s="92" t="s">
        <v>216</v>
      </c>
      <c r="G456" s="101">
        <f>IF(F456="I",IFERROR(VLOOKUP(C456,Consolidado!B:H,7,FALSE),0),0)</f>
        <v>0</v>
      </c>
      <c r="H456" s="93"/>
      <c r="I456" s="276">
        <v>0</v>
      </c>
      <c r="J456" s="93"/>
      <c r="K456" s="101">
        <v>0</v>
      </c>
      <c r="L456" s="93"/>
      <c r="M456" s="276">
        <v>0</v>
      </c>
      <c r="N456" s="93"/>
      <c r="O456" s="101">
        <v>0</v>
      </c>
      <c r="P456" s="93"/>
      <c r="Q456" s="276">
        <v>0</v>
      </c>
    </row>
    <row r="457" spans="1:17" s="94" customFormat="1" ht="12" customHeight="1">
      <c r="A457" s="90" t="s">
        <v>8</v>
      </c>
      <c r="B457" s="90"/>
      <c r="C457" s="91">
        <v>2130301</v>
      </c>
      <c r="D457" s="249" t="s">
        <v>716</v>
      </c>
      <c r="E457" s="92" t="s">
        <v>6</v>
      </c>
      <c r="F457" s="92" t="s">
        <v>216</v>
      </c>
      <c r="G457" s="101">
        <f>IF(F457="I",IFERROR(VLOOKUP(C457,Consolidado!B:H,7,FALSE),0),0)</f>
        <v>0</v>
      </c>
      <c r="H457" s="93"/>
      <c r="I457" s="276">
        <v>0</v>
      </c>
      <c r="J457" s="93"/>
      <c r="K457" s="101">
        <v>0</v>
      </c>
      <c r="L457" s="93"/>
      <c r="M457" s="276">
        <v>0</v>
      </c>
      <c r="N457" s="93"/>
      <c r="O457" s="101">
        <v>0</v>
      </c>
      <c r="P457" s="93"/>
      <c r="Q457" s="276">
        <v>0</v>
      </c>
    </row>
    <row r="458" spans="1:17" s="94" customFormat="1" ht="12" customHeight="1">
      <c r="A458" s="90" t="s">
        <v>8</v>
      </c>
      <c r="B458" s="90" t="s">
        <v>461</v>
      </c>
      <c r="C458" s="91">
        <v>213030101</v>
      </c>
      <c r="D458" s="249" t="s">
        <v>717</v>
      </c>
      <c r="E458" s="92" t="s">
        <v>6</v>
      </c>
      <c r="F458" s="92" t="s">
        <v>217</v>
      </c>
      <c r="G458" s="101">
        <f>IF(F458="I",IFERROR(VLOOKUP(C458,Consolidado!B:H,7,FALSE),0),0)</f>
        <v>152102885</v>
      </c>
      <c r="H458" s="93"/>
      <c r="I458" s="276">
        <v>0</v>
      </c>
      <c r="J458" s="93"/>
      <c r="K458" s="101">
        <v>0</v>
      </c>
      <c r="L458" s="93"/>
      <c r="M458" s="276">
        <v>0</v>
      </c>
      <c r="N458" s="93"/>
      <c r="O458" s="101">
        <v>0</v>
      </c>
      <c r="P458" s="93"/>
      <c r="Q458" s="276">
        <v>0</v>
      </c>
    </row>
    <row r="459" spans="1:17" s="94" customFormat="1" ht="12" customHeight="1">
      <c r="A459" s="90" t="s">
        <v>8</v>
      </c>
      <c r="B459" s="90" t="s">
        <v>461</v>
      </c>
      <c r="C459" s="91">
        <v>213030102</v>
      </c>
      <c r="D459" s="249" t="s">
        <v>1001</v>
      </c>
      <c r="E459" s="92" t="s">
        <v>145</v>
      </c>
      <c r="F459" s="92" t="s">
        <v>217</v>
      </c>
      <c r="G459" s="101">
        <f>IF(F459="I",IFERROR(VLOOKUP(C459,Consolidado!B:H,7,FALSE),0),0)</f>
        <v>1102171</v>
      </c>
      <c r="H459" s="93"/>
      <c r="I459" s="276">
        <v>0</v>
      </c>
      <c r="J459" s="93"/>
      <c r="K459" s="101">
        <v>0</v>
      </c>
      <c r="L459" s="93"/>
      <c r="M459" s="276">
        <v>0</v>
      </c>
      <c r="N459" s="93"/>
      <c r="O459" s="101">
        <v>0</v>
      </c>
      <c r="P459" s="93"/>
      <c r="Q459" s="276">
        <v>0</v>
      </c>
    </row>
    <row r="460" spans="1:17" s="94" customFormat="1" ht="12" customHeight="1">
      <c r="A460" s="90" t="s">
        <v>8</v>
      </c>
      <c r="B460" s="90" t="s">
        <v>461</v>
      </c>
      <c r="C460" s="91">
        <v>213030103</v>
      </c>
      <c r="D460" s="249" t="s">
        <v>1328</v>
      </c>
      <c r="E460" s="92" t="s">
        <v>145</v>
      </c>
      <c r="F460" s="92" t="s">
        <v>217</v>
      </c>
      <c r="G460" s="101">
        <f>IF(F460="I",IFERROR(VLOOKUP(C460,Consolidado!B:H,7,FALSE),0),0)</f>
        <v>34996839</v>
      </c>
      <c r="H460" s="93"/>
      <c r="I460" s="276">
        <v>0</v>
      </c>
      <c r="J460" s="93"/>
      <c r="K460" s="101">
        <v>0</v>
      </c>
      <c r="L460" s="93"/>
      <c r="M460" s="276">
        <v>0</v>
      </c>
      <c r="N460" s="93"/>
      <c r="O460" s="101">
        <v>0</v>
      </c>
      <c r="P460" s="93"/>
      <c r="Q460" s="276">
        <v>0</v>
      </c>
    </row>
    <row r="461" spans="1:17" s="94" customFormat="1" ht="12" customHeight="1">
      <c r="A461" s="90" t="s">
        <v>8</v>
      </c>
      <c r="B461" s="90"/>
      <c r="C461" s="91">
        <v>2130302</v>
      </c>
      <c r="D461" s="249" t="s">
        <v>1002</v>
      </c>
      <c r="E461" s="92" t="s">
        <v>6</v>
      </c>
      <c r="F461" s="92" t="s">
        <v>216</v>
      </c>
      <c r="G461" s="101">
        <f>IF(F461="I",IFERROR(VLOOKUP(C461,Consolidado!B:H,7,FALSE),0),0)</f>
        <v>0</v>
      </c>
      <c r="H461" s="93"/>
      <c r="I461" s="276">
        <v>0</v>
      </c>
      <c r="J461" s="93"/>
      <c r="K461" s="101">
        <v>0</v>
      </c>
      <c r="L461" s="93"/>
      <c r="M461" s="276">
        <v>0</v>
      </c>
      <c r="N461" s="93"/>
      <c r="O461" s="101">
        <v>0</v>
      </c>
      <c r="P461" s="93"/>
      <c r="Q461" s="276">
        <v>0</v>
      </c>
    </row>
    <row r="462" spans="1:17" s="739" customFormat="1" ht="12" customHeight="1">
      <c r="A462" s="732" t="s">
        <v>8</v>
      </c>
      <c r="B462" s="732" t="s">
        <v>461</v>
      </c>
      <c r="C462" s="733">
        <v>213030201</v>
      </c>
      <c r="D462" s="734" t="s">
        <v>1003</v>
      </c>
      <c r="E462" s="735" t="s">
        <v>6</v>
      </c>
      <c r="F462" s="735" t="s">
        <v>217</v>
      </c>
      <c r="G462" s="736">
        <f>IF(F462="I",IFERROR(VLOOKUP(C462,Consolidado!B:H,7,FALSE),0),0)</f>
        <v>-137136051</v>
      </c>
      <c r="H462" s="737"/>
      <c r="I462" s="738">
        <v>0</v>
      </c>
      <c r="J462" s="737"/>
      <c r="K462" s="736">
        <v>0</v>
      </c>
      <c r="L462" s="737"/>
      <c r="M462" s="738">
        <v>0</v>
      </c>
      <c r="N462" s="737"/>
      <c r="O462" s="736">
        <v>0</v>
      </c>
      <c r="P462" s="737"/>
      <c r="Q462" s="738">
        <v>0</v>
      </c>
    </row>
    <row r="463" spans="1:17" s="739" customFormat="1" ht="12" customHeight="1">
      <c r="A463" s="732" t="s">
        <v>8</v>
      </c>
      <c r="B463" s="732" t="s">
        <v>461</v>
      </c>
      <c r="C463" s="733">
        <v>213030202</v>
      </c>
      <c r="D463" s="734" t="s">
        <v>1004</v>
      </c>
      <c r="E463" s="735" t="s">
        <v>145</v>
      </c>
      <c r="F463" s="735" t="s">
        <v>217</v>
      </c>
      <c r="G463" s="736">
        <f>IF(F463="I",IFERROR(VLOOKUP(C463,Consolidado!B:H,7,FALSE),0),0)</f>
        <v>-1102103</v>
      </c>
      <c r="H463" s="737"/>
      <c r="I463" s="738">
        <v>0</v>
      </c>
      <c r="J463" s="737"/>
      <c r="K463" s="736">
        <v>0</v>
      </c>
      <c r="L463" s="737"/>
      <c r="M463" s="738">
        <v>0</v>
      </c>
      <c r="N463" s="737"/>
      <c r="O463" s="736">
        <v>0</v>
      </c>
      <c r="P463" s="737"/>
      <c r="Q463" s="738">
        <v>0</v>
      </c>
    </row>
    <row r="464" spans="1:17" s="739" customFormat="1" ht="12" customHeight="1">
      <c r="A464" s="732" t="s">
        <v>8</v>
      </c>
      <c r="B464" s="732" t="s">
        <v>461</v>
      </c>
      <c r="C464" s="733">
        <v>213030203</v>
      </c>
      <c r="D464" s="734" t="s">
        <v>1330</v>
      </c>
      <c r="E464" s="735" t="s">
        <v>145</v>
      </c>
      <c r="F464" s="735" t="s">
        <v>217</v>
      </c>
      <c r="G464" s="736">
        <f>IF(F464="I",IFERROR(VLOOKUP(C464,Consolidado!B:H,7,FALSE),0),0)</f>
        <v>-19756280</v>
      </c>
      <c r="H464" s="737"/>
      <c r="I464" s="738">
        <v>0</v>
      </c>
      <c r="J464" s="737"/>
      <c r="K464" s="736">
        <v>0</v>
      </c>
      <c r="L464" s="737"/>
      <c r="M464" s="738">
        <v>0</v>
      </c>
      <c r="N464" s="737"/>
      <c r="O464" s="736">
        <v>0</v>
      </c>
      <c r="P464" s="737"/>
      <c r="Q464" s="738">
        <v>0</v>
      </c>
    </row>
    <row r="465" spans="1:17" s="94" customFormat="1" ht="12" customHeight="1">
      <c r="A465" s="90" t="s">
        <v>8</v>
      </c>
      <c r="B465" s="90"/>
      <c r="C465" s="91">
        <v>2130303</v>
      </c>
      <c r="D465" s="249" t="s">
        <v>718</v>
      </c>
      <c r="E465" s="92" t="s">
        <v>6</v>
      </c>
      <c r="F465" s="92" t="s">
        <v>216</v>
      </c>
      <c r="G465" s="101">
        <f>IF(F465="I",IFERROR(VLOOKUP(C465,Consolidado!B:H,7,FALSE),0),0)</f>
        <v>0</v>
      </c>
      <c r="H465" s="93"/>
      <c r="I465" s="276">
        <v>0</v>
      </c>
      <c r="J465" s="93"/>
      <c r="K465" s="101">
        <v>0</v>
      </c>
      <c r="L465" s="93"/>
      <c r="M465" s="276">
        <v>0</v>
      </c>
      <c r="N465" s="93"/>
      <c r="O465" s="101">
        <v>0</v>
      </c>
      <c r="P465" s="93"/>
      <c r="Q465" s="276">
        <v>0</v>
      </c>
    </row>
    <row r="466" spans="1:17" s="94" customFormat="1" ht="12" customHeight="1">
      <c r="A466" s="90" t="s">
        <v>8</v>
      </c>
      <c r="B466" s="90" t="s">
        <v>461</v>
      </c>
      <c r="C466" s="91">
        <v>213030301</v>
      </c>
      <c r="D466" s="249" t="s">
        <v>719</v>
      </c>
      <c r="E466" s="92" t="s">
        <v>6</v>
      </c>
      <c r="F466" s="92" t="s">
        <v>217</v>
      </c>
      <c r="G466" s="101">
        <f>IF(F466="I",IFERROR(VLOOKUP(C466,Consolidado!B:H,7,FALSE),0),0)</f>
        <v>24664362438</v>
      </c>
      <c r="H466" s="93"/>
      <c r="I466" s="276">
        <v>0</v>
      </c>
      <c r="J466" s="93"/>
      <c r="K466" s="101">
        <v>0</v>
      </c>
      <c r="L466" s="93"/>
      <c r="M466" s="276">
        <v>0</v>
      </c>
      <c r="N466" s="93"/>
      <c r="O466" s="101">
        <v>0</v>
      </c>
      <c r="P466" s="93"/>
      <c r="Q466" s="276">
        <v>0</v>
      </c>
    </row>
    <row r="467" spans="1:17" s="94" customFormat="1" ht="12" customHeight="1">
      <c r="A467" s="90" t="s">
        <v>8</v>
      </c>
      <c r="B467" s="90" t="s">
        <v>461</v>
      </c>
      <c r="C467" s="91">
        <v>213030302</v>
      </c>
      <c r="D467" s="249" t="s">
        <v>720</v>
      </c>
      <c r="E467" s="92" t="s">
        <v>145</v>
      </c>
      <c r="F467" s="92" t="s">
        <v>217</v>
      </c>
      <c r="G467" s="101">
        <f>IF(F467="I",IFERROR(VLOOKUP(C467,Consolidado!B:H,7,FALSE),0),0)</f>
        <v>5747164500</v>
      </c>
      <c r="H467" s="93"/>
      <c r="I467" s="276">
        <v>0</v>
      </c>
      <c r="J467" s="93"/>
      <c r="K467" s="101">
        <v>0</v>
      </c>
      <c r="L467" s="93"/>
      <c r="M467" s="276">
        <v>0</v>
      </c>
      <c r="N467" s="93"/>
      <c r="O467" s="101">
        <v>0</v>
      </c>
      <c r="P467" s="93"/>
      <c r="Q467" s="276">
        <v>0</v>
      </c>
    </row>
    <row r="468" spans="1:17" s="94" customFormat="1" ht="12" customHeight="1">
      <c r="A468" s="90" t="s">
        <v>8</v>
      </c>
      <c r="B468" s="90" t="s">
        <v>461</v>
      </c>
      <c r="C468" s="91">
        <v>213030303</v>
      </c>
      <c r="D468" s="249" t="s">
        <v>1331</v>
      </c>
      <c r="E468" s="92" t="s">
        <v>145</v>
      </c>
      <c r="F468" s="92" t="s">
        <v>217</v>
      </c>
      <c r="G468" s="101">
        <f>IF(F468="I",IFERROR(VLOOKUP(C468,Consolidado!B:H,7,FALSE),0),0)</f>
        <v>3251946316</v>
      </c>
      <c r="H468" s="93"/>
      <c r="I468" s="276">
        <v>0</v>
      </c>
      <c r="J468" s="93"/>
      <c r="K468" s="101">
        <v>0</v>
      </c>
      <c r="L468" s="93"/>
      <c r="M468" s="276">
        <v>0</v>
      </c>
      <c r="N468" s="93"/>
      <c r="O468" s="101">
        <v>0</v>
      </c>
      <c r="P468" s="93"/>
      <c r="Q468" s="276">
        <v>0</v>
      </c>
    </row>
    <row r="469" spans="1:17" s="94" customFormat="1" ht="12" customHeight="1">
      <c r="A469" s="90" t="s">
        <v>8</v>
      </c>
      <c r="B469" s="90"/>
      <c r="C469" s="91">
        <v>2130340</v>
      </c>
      <c r="D469" s="249" t="s">
        <v>1005</v>
      </c>
      <c r="E469" s="92" t="s">
        <v>6</v>
      </c>
      <c r="F469" s="92" t="s">
        <v>216</v>
      </c>
      <c r="G469" s="101">
        <f>IF(F469="I",IFERROR(VLOOKUP(C469,Consolidado!B:H,7,FALSE),0),0)</f>
        <v>0</v>
      </c>
      <c r="H469" s="93"/>
      <c r="I469" s="276">
        <v>0</v>
      </c>
      <c r="J469" s="93"/>
      <c r="K469" s="101">
        <v>0</v>
      </c>
      <c r="L469" s="93"/>
      <c r="M469" s="276">
        <v>0</v>
      </c>
      <c r="N469" s="93"/>
      <c r="O469" s="101">
        <v>0</v>
      </c>
      <c r="P469" s="93"/>
      <c r="Q469" s="276">
        <v>0</v>
      </c>
    </row>
    <row r="470" spans="1:17" s="94" customFormat="1" ht="12" customHeight="1">
      <c r="A470" s="90" t="s">
        <v>8</v>
      </c>
      <c r="B470" s="90"/>
      <c r="C470" s="91">
        <v>213034001</v>
      </c>
      <c r="D470" s="249" t="s">
        <v>999</v>
      </c>
      <c r="E470" s="92" t="s">
        <v>6</v>
      </c>
      <c r="F470" s="92" t="s">
        <v>216</v>
      </c>
      <c r="G470" s="101">
        <f>IF(F470="I",IFERROR(VLOOKUP(C470,Consolidado!B:H,7,FALSE),0),0)</f>
        <v>0</v>
      </c>
      <c r="H470" s="93"/>
      <c r="I470" s="276">
        <v>0</v>
      </c>
      <c r="J470" s="93"/>
      <c r="K470" s="101">
        <v>0</v>
      </c>
      <c r="L470" s="93"/>
      <c r="M470" s="276">
        <v>0</v>
      </c>
      <c r="N470" s="93"/>
      <c r="O470" s="101">
        <v>0</v>
      </c>
      <c r="P470" s="93"/>
      <c r="Q470" s="276">
        <v>0</v>
      </c>
    </row>
    <row r="471" spans="1:17" s="94" customFormat="1" ht="12" customHeight="1">
      <c r="A471" s="90" t="s">
        <v>8</v>
      </c>
      <c r="B471" s="90"/>
      <c r="C471" s="91">
        <v>21303400101</v>
      </c>
      <c r="D471" s="249" t="s">
        <v>999</v>
      </c>
      <c r="E471" s="92" t="s">
        <v>6</v>
      </c>
      <c r="F471" s="92" t="s">
        <v>217</v>
      </c>
      <c r="G471" s="101">
        <f>IF(F471="I",IFERROR(VLOOKUP(C471,Consolidado!B:H,7,FALSE),0),0)</f>
        <v>0</v>
      </c>
      <c r="H471" s="93"/>
      <c r="I471" s="276">
        <v>0</v>
      </c>
      <c r="J471" s="93"/>
      <c r="K471" s="101">
        <v>0</v>
      </c>
      <c r="L471" s="93"/>
      <c r="M471" s="276">
        <v>0</v>
      </c>
      <c r="N471" s="93"/>
      <c r="O471" s="101">
        <v>0</v>
      </c>
      <c r="P471" s="93"/>
      <c r="Q471" s="276">
        <v>0</v>
      </c>
    </row>
    <row r="472" spans="1:17" s="94" customFormat="1" ht="12" customHeight="1">
      <c r="A472" s="90" t="s">
        <v>8</v>
      </c>
      <c r="B472" s="90"/>
      <c r="C472" s="91">
        <v>21303400102</v>
      </c>
      <c r="D472" s="249" t="s">
        <v>999</v>
      </c>
      <c r="E472" s="92" t="s">
        <v>145</v>
      </c>
      <c r="F472" s="92" t="s">
        <v>217</v>
      </c>
      <c r="G472" s="101">
        <f>IF(F472="I",IFERROR(VLOOKUP(C472,Consolidado!B:H,7,FALSE),0),0)</f>
        <v>0</v>
      </c>
      <c r="H472" s="93"/>
      <c r="I472" s="276">
        <v>0</v>
      </c>
      <c r="J472" s="93"/>
      <c r="K472" s="101">
        <v>0</v>
      </c>
      <c r="L472" s="93"/>
      <c r="M472" s="276">
        <v>0</v>
      </c>
      <c r="N472" s="93"/>
      <c r="O472" s="101">
        <v>0</v>
      </c>
      <c r="P472" s="93"/>
      <c r="Q472" s="276">
        <v>0</v>
      </c>
    </row>
    <row r="473" spans="1:17" s="94" customFormat="1" ht="12" customHeight="1">
      <c r="A473" s="90" t="s">
        <v>8</v>
      </c>
      <c r="B473" s="90"/>
      <c r="C473" s="91">
        <v>213034002</v>
      </c>
      <c r="D473" s="249" t="s">
        <v>1000</v>
      </c>
      <c r="E473" s="92" t="s">
        <v>6</v>
      </c>
      <c r="F473" s="92" t="s">
        <v>216</v>
      </c>
      <c r="G473" s="101">
        <f>IF(F473="I",IFERROR(VLOOKUP(C473,Consolidado!B:H,7,FALSE),0),0)</f>
        <v>0</v>
      </c>
      <c r="H473" s="93"/>
      <c r="I473" s="276">
        <v>0</v>
      </c>
      <c r="J473" s="93"/>
      <c r="K473" s="101">
        <v>0</v>
      </c>
      <c r="L473" s="93"/>
      <c r="M473" s="276">
        <v>0</v>
      </c>
      <c r="N473" s="93"/>
      <c r="O473" s="101">
        <v>0</v>
      </c>
      <c r="P473" s="93"/>
      <c r="Q473" s="276">
        <v>0</v>
      </c>
    </row>
    <row r="474" spans="1:17" s="94" customFormat="1" ht="12" customHeight="1">
      <c r="A474" s="90" t="s">
        <v>8</v>
      </c>
      <c r="B474" s="90"/>
      <c r="C474" s="91">
        <v>21303400201</v>
      </c>
      <c r="D474" s="249" t="s">
        <v>1000</v>
      </c>
      <c r="E474" s="92" t="s">
        <v>6</v>
      </c>
      <c r="F474" s="92" t="s">
        <v>217</v>
      </c>
      <c r="G474" s="101">
        <f>IF(F474="I",IFERROR(VLOOKUP(C474,Consolidado!B:H,7,FALSE),0),0)</f>
        <v>0</v>
      </c>
      <c r="H474" s="93"/>
      <c r="I474" s="276">
        <v>0</v>
      </c>
      <c r="J474" s="93"/>
      <c r="K474" s="101">
        <v>0</v>
      </c>
      <c r="L474" s="93"/>
      <c r="M474" s="276">
        <v>0</v>
      </c>
      <c r="N474" s="93"/>
      <c r="O474" s="101">
        <v>0</v>
      </c>
      <c r="P474" s="93"/>
      <c r="Q474" s="276">
        <v>0</v>
      </c>
    </row>
    <row r="475" spans="1:17" s="94" customFormat="1" ht="12" customHeight="1">
      <c r="A475" s="90" t="s">
        <v>8</v>
      </c>
      <c r="B475" s="90"/>
      <c r="C475" s="91">
        <v>21303400202</v>
      </c>
      <c r="D475" s="249" t="s">
        <v>1000</v>
      </c>
      <c r="E475" s="92" t="s">
        <v>145</v>
      </c>
      <c r="F475" s="92" t="s">
        <v>217</v>
      </c>
      <c r="G475" s="101">
        <f>IF(F475="I",IFERROR(VLOOKUP(C475,Consolidado!B:H,7,FALSE),0),0)</f>
        <v>0</v>
      </c>
      <c r="H475" s="93"/>
      <c r="I475" s="276">
        <v>0</v>
      </c>
      <c r="J475" s="93"/>
      <c r="K475" s="101">
        <v>0</v>
      </c>
      <c r="L475" s="93"/>
      <c r="M475" s="276">
        <v>0</v>
      </c>
      <c r="N475" s="93"/>
      <c r="O475" s="101">
        <v>0</v>
      </c>
      <c r="P475" s="93"/>
      <c r="Q475" s="276">
        <v>0</v>
      </c>
    </row>
    <row r="476" spans="1:17" s="94" customFormat="1" ht="12" customHeight="1">
      <c r="A476" s="90" t="s">
        <v>8</v>
      </c>
      <c r="B476" s="90"/>
      <c r="C476" s="91">
        <v>214</v>
      </c>
      <c r="D476" s="249" t="s">
        <v>10</v>
      </c>
      <c r="E476" s="92" t="s">
        <v>6</v>
      </c>
      <c r="F476" s="92" t="s">
        <v>216</v>
      </c>
      <c r="G476" s="101">
        <f>IF(F476="I",IFERROR(VLOOKUP(C476,Consolidado!B:H,7,FALSE),0),0)</f>
        <v>0</v>
      </c>
      <c r="H476" s="93"/>
      <c r="I476" s="276">
        <v>0</v>
      </c>
      <c r="J476" s="93"/>
      <c r="K476" s="101">
        <v>0</v>
      </c>
      <c r="L476" s="93"/>
      <c r="M476" s="276">
        <v>0</v>
      </c>
      <c r="N476" s="93"/>
      <c r="O476" s="101">
        <v>0</v>
      </c>
      <c r="P476" s="93"/>
      <c r="Q476" s="276">
        <v>0</v>
      </c>
    </row>
    <row r="477" spans="1:17" s="94" customFormat="1" ht="12" customHeight="1">
      <c r="A477" s="90" t="s">
        <v>8</v>
      </c>
      <c r="B477" s="90"/>
      <c r="C477" s="91">
        <v>21401</v>
      </c>
      <c r="D477" s="249" t="s">
        <v>721</v>
      </c>
      <c r="E477" s="92" t="s">
        <v>6</v>
      </c>
      <c r="F477" s="92" t="s">
        <v>216</v>
      </c>
      <c r="G477" s="101">
        <f>IF(F477="I",IFERROR(VLOOKUP(C477,Consolidado!B:H,7,FALSE),0),0)</f>
        <v>0</v>
      </c>
      <c r="H477" s="93"/>
      <c r="I477" s="276">
        <v>0</v>
      </c>
      <c r="J477" s="93"/>
      <c r="K477" s="101">
        <v>0</v>
      </c>
      <c r="L477" s="93"/>
      <c r="M477" s="276">
        <v>0</v>
      </c>
      <c r="N477" s="93"/>
      <c r="O477" s="101">
        <v>0</v>
      </c>
      <c r="P477" s="93"/>
      <c r="Q477" s="276">
        <v>0</v>
      </c>
    </row>
    <row r="478" spans="1:17" s="739" customFormat="1" ht="12" customHeight="1">
      <c r="A478" s="732" t="s">
        <v>8</v>
      </c>
      <c r="B478" s="732" t="s">
        <v>580</v>
      </c>
      <c r="C478" s="733">
        <v>2140101</v>
      </c>
      <c r="D478" s="734" t="s">
        <v>1006</v>
      </c>
      <c r="E478" s="735" t="s">
        <v>6</v>
      </c>
      <c r="F478" s="735" t="s">
        <v>217</v>
      </c>
      <c r="G478" s="736">
        <f>IF(F478="I",IFERROR(VLOOKUP(C478,Consolidado!B:H,7,FALSE),0),0)</f>
        <v>31271336</v>
      </c>
      <c r="H478" s="737"/>
      <c r="I478" s="738">
        <v>0</v>
      </c>
      <c r="J478" s="737"/>
      <c r="K478" s="736">
        <v>0</v>
      </c>
      <c r="L478" s="737"/>
      <c r="M478" s="738">
        <v>0</v>
      </c>
      <c r="N478" s="737"/>
      <c r="O478" s="736">
        <v>0</v>
      </c>
      <c r="P478" s="737"/>
      <c r="Q478" s="738">
        <v>0</v>
      </c>
    </row>
    <row r="479" spans="1:17" s="739" customFormat="1" ht="12" customHeight="1">
      <c r="A479" s="732" t="s">
        <v>8</v>
      </c>
      <c r="B479" s="732" t="s">
        <v>580</v>
      </c>
      <c r="C479" s="733" t="s">
        <v>1417</v>
      </c>
      <c r="D479" s="734" t="s">
        <v>1007</v>
      </c>
      <c r="E479" s="735" t="s">
        <v>6</v>
      </c>
      <c r="F479" s="735" t="s">
        <v>217</v>
      </c>
      <c r="G479" s="736">
        <f>IF(F479="I",IFERROR(VLOOKUP(C479,Consolidado!B:H,7,FALSE),0),0)</f>
        <v>1014206</v>
      </c>
      <c r="H479" s="737"/>
      <c r="I479" s="738">
        <v>0</v>
      </c>
      <c r="J479" s="737"/>
      <c r="K479" s="736">
        <v>0</v>
      </c>
      <c r="L479" s="737"/>
      <c r="M479" s="738">
        <v>0</v>
      </c>
      <c r="N479" s="737"/>
      <c r="O479" s="736">
        <v>0</v>
      </c>
      <c r="P479" s="737"/>
      <c r="Q479" s="738">
        <v>0</v>
      </c>
    </row>
    <row r="480" spans="1:17" s="94" customFormat="1" ht="12" customHeight="1">
      <c r="A480" s="90" t="s">
        <v>8</v>
      </c>
      <c r="B480" s="90" t="s">
        <v>115</v>
      </c>
      <c r="C480" s="91">
        <v>2140103</v>
      </c>
      <c r="D480" s="249" t="s">
        <v>788</v>
      </c>
      <c r="E480" s="92" t="s">
        <v>6</v>
      </c>
      <c r="F480" s="92" t="s">
        <v>217</v>
      </c>
      <c r="G480" s="101">
        <f>IF(F480="I",IFERROR(VLOOKUP(C480,Consolidado!B:H,7,FALSE),0),0)</f>
        <v>0</v>
      </c>
      <c r="H480" s="93"/>
      <c r="I480" s="276">
        <v>0</v>
      </c>
      <c r="J480" s="93"/>
      <c r="K480" s="101">
        <v>0</v>
      </c>
      <c r="L480" s="93"/>
      <c r="M480" s="276">
        <v>0</v>
      </c>
      <c r="N480" s="93"/>
      <c r="O480" s="101">
        <v>0</v>
      </c>
      <c r="P480" s="93"/>
      <c r="Q480" s="276">
        <v>0</v>
      </c>
    </row>
    <row r="481" spans="1:17" s="94" customFormat="1" ht="12" customHeight="1">
      <c r="A481" s="90" t="s">
        <v>8</v>
      </c>
      <c r="B481" s="90" t="s">
        <v>580</v>
      </c>
      <c r="C481" s="91">
        <v>2140104</v>
      </c>
      <c r="D481" s="249" t="s">
        <v>458</v>
      </c>
      <c r="E481" s="92" t="s">
        <v>6</v>
      </c>
      <c r="F481" s="92" t="s">
        <v>217</v>
      </c>
      <c r="G481" s="101">
        <f>IF(F481="I",IFERROR(VLOOKUP(C481,Consolidado!B:H,7,FALSE),0),0)</f>
        <v>133780185</v>
      </c>
      <c r="H481" s="93"/>
      <c r="I481" s="276">
        <v>0</v>
      </c>
      <c r="J481" s="93"/>
      <c r="K481" s="101">
        <v>0</v>
      </c>
      <c r="L481" s="93"/>
      <c r="M481" s="276">
        <v>0</v>
      </c>
      <c r="N481" s="93"/>
      <c r="O481" s="101">
        <v>0</v>
      </c>
      <c r="P481" s="93"/>
      <c r="Q481" s="276">
        <v>0</v>
      </c>
    </row>
    <row r="482" spans="1:17" s="94" customFormat="1" ht="12" customHeight="1">
      <c r="A482" s="90" t="s">
        <v>8</v>
      </c>
      <c r="B482" s="90" t="s">
        <v>580</v>
      </c>
      <c r="C482" s="91">
        <v>2140105</v>
      </c>
      <c r="D482" s="249" t="s">
        <v>722</v>
      </c>
      <c r="E482" s="92" t="s">
        <v>6</v>
      </c>
      <c r="F482" s="92" t="s">
        <v>217</v>
      </c>
      <c r="G482" s="101">
        <f>IF(F482="I",IFERROR(VLOOKUP(C482,Consolidado!B:H,7,FALSE),0),0)</f>
        <v>96988289</v>
      </c>
      <c r="H482" s="93"/>
      <c r="I482" s="276">
        <v>0</v>
      </c>
      <c r="J482" s="93"/>
      <c r="K482" s="101">
        <v>0</v>
      </c>
      <c r="L482" s="93"/>
      <c r="M482" s="276">
        <v>0</v>
      </c>
      <c r="N482" s="93"/>
      <c r="O482" s="101">
        <v>0</v>
      </c>
      <c r="P482" s="93"/>
      <c r="Q482" s="276">
        <v>0</v>
      </c>
    </row>
    <row r="483" spans="1:17" s="94" customFormat="1" ht="12" customHeight="1">
      <c r="A483" s="90" t="s">
        <v>8</v>
      </c>
      <c r="B483" s="90"/>
      <c r="C483" s="91">
        <v>2140106</v>
      </c>
      <c r="D483" s="249" t="s">
        <v>1008</v>
      </c>
      <c r="E483" s="92" t="s">
        <v>6</v>
      </c>
      <c r="F483" s="92" t="s">
        <v>217</v>
      </c>
      <c r="G483" s="101">
        <f>IF(F483="I",IFERROR(VLOOKUP(C483,Consolidado!B:H,7,FALSE),0),0)</f>
        <v>0</v>
      </c>
      <c r="H483" s="93"/>
      <c r="I483" s="276">
        <v>0</v>
      </c>
      <c r="J483" s="93"/>
      <c r="K483" s="101">
        <v>0</v>
      </c>
      <c r="L483" s="93"/>
      <c r="M483" s="276">
        <v>0</v>
      </c>
      <c r="N483" s="93"/>
      <c r="O483" s="101">
        <v>0</v>
      </c>
      <c r="P483" s="93"/>
      <c r="Q483" s="276">
        <v>0</v>
      </c>
    </row>
    <row r="484" spans="1:17" s="94" customFormat="1" ht="12" customHeight="1">
      <c r="A484" s="90" t="s">
        <v>8</v>
      </c>
      <c r="B484" s="90" t="s">
        <v>115</v>
      </c>
      <c r="C484" s="91">
        <v>2140107</v>
      </c>
      <c r="D484" s="249" t="s">
        <v>115</v>
      </c>
      <c r="E484" s="92" t="s">
        <v>6</v>
      </c>
      <c r="F484" s="92" t="s">
        <v>217</v>
      </c>
      <c r="G484" s="101">
        <f>IF(F484="I",IFERROR(VLOOKUP(C484,Consolidado!B:H,7,FALSE),0),0)</f>
        <v>64493687</v>
      </c>
      <c r="H484" s="93"/>
      <c r="I484" s="276">
        <v>0</v>
      </c>
      <c r="J484" s="93"/>
      <c r="K484" s="101">
        <v>0</v>
      </c>
      <c r="L484" s="93"/>
      <c r="M484" s="276">
        <v>0</v>
      </c>
      <c r="N484" s="93"/>
      <c r="O484" s="101">
        <v>0</v>
      </c>
      <c r="P484" s="93"/>
      <c r="Q484" s="276">
        <v>0</v>
      </c>
    </row>
    <row r="485" spans="1:17" s="94" customFormat="1" ht="12" customHeight="1">
      <c r="A485" s="90" t="s">
        <v>8</v>
      </c>
      <c r="B485" s="90"/>
      <c r="C485" s="91">
        <v>2140108</v>
      </c>
      <c r="D485" s="249" t="s">
        <v>1009</v>
      </c>
      <c r="E485" s="92" t="s">
        <v>6</v>
      </c>
      <c r="F485" s="92" t="s">
        <v>217</v>
      </c>
      <c r="G485" s="101">
        <f>IF(F485="I",IFERROR(VLOOKUP(C485,Consolidado!B:H,7,FALSE),0),0)</f>
        <v>0</v>
      </c>
      <c r="H485" s="93"/>
      <c r="I485" s="276">
        <v>0</v>
      </c>
      <c r="J485" s="93"/>
      <c r="K485" s="101">
        <v>0</v>
      </c>
      <c r="L485" s="93"/>
      <c r="M485" s="276">
        <v>0</v>
      </c>
      <c r="N485" s="93"/>
      <c r="O485" s="101">
        <v>0</v>
      </c>
      <c r="P485" s="93"/>
      <c r="Q485" s="276">
        <v>0</v>
      </c>
    </row>
    <row r="486" spans="1:17" s="94" customFormat="1" ht="12" customHeight="1">
      <c r="A486" s="90" t="s">
        <v>8</v>
      </c>
      <c r="B486" s="90" t="s">
        <v>580</v>
      </c>
      <c r="C486" s="91">
        <v>2140109</v>
      </c>
      <c r="D486" s="249" t="s">
        <v>1010</v>
      </c>
      <c r="E486" s="92" t="s">
        <v>6</v>
      </c>
      <c r="F486" s="92" t="s">
        <v>217</v>
      </c>
      <c r="G486" s="101">
        <f>IF(F486="I",IFERROR(VLOOKUP(C486,Consolidado!B:H,7,FALSE),0),0)</f>
        <v>0</v>
      </c>
      <c r="H486" s="93"/>
      <c r="I486" s="276">
        <v>0</v>
      </c>
      <c r="J486" s="93"/>
      <c r="K486" s="101">
        <v>0</v>
      </c>
      <c r="L486" s="93"/>
      <c r="M486" s="276">
        <v>0</v>
      </c>
      <c r="N486" s="93"/>
      <c r="O486" s="101">
        <v>0</v>
      </c>
      <c r="P486" s="93"/>
      <c r="Q486" s="276">
        <v>0</v>
      </c>
    </row>
    <row r="487" spans="1:17" s="94" customFormat="1" ht="12" customHeight="1">
      <c r="A487" s="90" t="s">
        <v>8</v>
      </c>
      <c r="B487" s="90"/>
      <c r="C487" s="91">
        <v>2140110</v>
      </c>
      <c r="D487" s="249" t="s">
        <v>1011</v>
      </c>
      <c r="E487" s="92" t="s">
        <v>6</v>
      </c>
      <c r="F487" s="92" t="s">
        <v>217</v>
      </c>
      <c r="G487" s="101">
        <f>IF(F487="I",IFERROR(VLOOKUP(C487,Consolidado!B:H,7,FALSE),0),0)</f>
        <v>0</v>
      </c>
      <c r="H487" s="93"/>
      <c r="I487" s="276">
        <v>0</v>
      </c>
      <c r="J487" s="93"/>
      <c r="K487" s="101">
        <v>0</v>
      </c>
      <c r="L487" s="93"/>
      <c r="M487" s="276">
        <v>0</v>
      </c>
      <c r="N487" s="93"/>
      <c r="O487" s="101">
        <v>0</v>
      </c>
      <c r="P487" s="93"/>
      <c r="Q487" s="276">
        <v>0</v>
      </c>
    </row>
    <row r="488" spans="1:17" s="94" customFormat="1" ht="12" customHeight="1">
      <c r="A488" s="90" t="s">
        <v>8</v>
      </c>
      <c r="B488" s="90"/>
      <c r="C488" s="91">
        <v>21402</v>
      </c>
      <c r="D488" s="249" t="s">
        <v>723</v>
      </c>
      <c r="E488" s="92" t="s">
        <v>6</v>
      </c>
      <c r="F488" s="92" t="s">
        <v>216</v>
      </c>
      <c r="G488" s="101">
        <f>IF(F488="I",IFERROR(VLOOKUP(C488,Consolidado!B:H,7,FALSE),0),0)</f>
        <v>0</v>
      </c>
      <c r="H488" s="93"/>
      <c r="I488" s="276">
        <v>0</v>
      </c>
      <c r="J488" s="93"/>
      <c r="K488" s="101">
        <v>0</v>
      </c>
      <c r="L488" s="93"/>
      <c r="M488" s="276">
        <v>0</v>
      </c>
      <c r="N488" s="93"/>
      <c r="O488" s="101">
        <v>0</v>
      </c>
      <c r="P488" s="93"/>
      <c r="Q488" s="276">
        <v>0</v>
      </c>
    </row>
    <row r="489" spans="1:17" s="94" customFormat="1" ht="12" customHeight="1">
      <c r="A489" s="90" t="s">
        <v>8</v>
      </c>
      <c r="B489" s="90" t="s">
        <v>67</v>
      </c>
      <c r="C489" s="91">
        <v>2140201</v>
      </c>
      <c r="D489" s="249" t="s">
        <v>67</v>
      </c>
      <c r="E489" s="92" t="s">
        <v>6</v>
      </c>
      <c r="F489" s="92" t="s">
        <v>217</v>
      </c>
      <c r="G489" s="101">
        <f>IF(F489="I",IFERROR(VLOOKUP(C489,Consolidado!B:H,7,FALSE),0),0)</f>
        <v>261691795</v>
      </c>
      <c r="H489" s="93"/>
      <c r="I489" s="276">
        <v>0</v>
      </c>
      <c r="J489" s="93"/>
      <c r="K489" s="101">
        <v>0</v>
      </c>
      <c r="L489" s="93"/>
      <c r="M489" s="276">
        <v>0</v>
      </c>
      <c r="N489" s="93"/>
      <c r="O489" s="101">
        <v>0</v>
      </c>
      <c r="P489" s="93"/>
      <c r="Q489" s="276">
        <v>0</v>
      </c>
    </row>
    <row r="490" spans="1:17" s="94" customFormat="1" ht="12" customHeight="1">
      <c r="A490" s="90" t="s">
        <v>8</v>
      </c>
      <c r="B490" s="90"/>
      <c r="C490" s="91">
        <v>2140202</v>
      </c>
      <c r="D490" s="249" t="s">
        <v>724</v>
      </c>
      <c r="E490" s="92" t="s">
        <v>6</v>
      </c>
      <c r="F490" s="92" t="s">
        <v>216</v>
      </c>
      <c r="G490" s="101">
        <f>IF(F490="I",IFERROR(VLOOKUP(C490,Consolidado!B:H,7,FALSE),0),0)</f>
        <v>0</v>
      </c>
      <c r="H490" s="93"/>
      <c r="I490" s="276">
        <v>0</v>
      </c>
      <c r="J490" s="93"/>
      <c r="K490" s="101">
        <v>0</v>
      </c>
      <c r="L490" s="93"/>
      <c r="M490" s="276">
        <v>0</v>
      </c>
      <c r="N490" s="93"/>
      <c r="O490" s="101">
        <v>0</v>
      </c>
      <c r="P490" s="93"/>
      <c r="Q490" s="276">
        <v>0</v>
      </c>
    </row>
    <row r="491" spans="1:17" s="94" customFormat="1" ht="12" customHeight="1">
      <c r="A491" s="90" t="s">
        <v>8</v>
      </c>
      <c r="B491" s="90"/>
      <c r="C491" s="91">
        <v>214020201</v>
      </c>
      <c r="D491" s="249" t="s">
        <v>1012</v>
      </c>
      <c r="E491" s="92" t="s">
        <v>6</v>
      </c>
      <c r="F491" s="92" t="s">
        <v>217</v>
      </c>
      <c r="G491" s="101">
        <f>IF(F491="I",IFERROR(VLOOKUP(C491,Consolidado!B:H,7,FALSE),0),0)</f>
        <v>0</v>
      </c>
      <c r="H491" s="93"/>
      <c r="I491" s="276">
        <v>0</v>
      </c>
      <c r="J491" s="93"/>
      <c r="K491" s="101">
        <v>0</v>
      </c>
      <c r="L491" s="93"/>
      <c r="M491" s="276">
        <v>0</v>
      </c>
      <c r="N491" s="93"/>
      <c r="O491" s="101">
        <v>0</v>
      </c>
      <c r="P491" s="93"/>
      <c r="Q491" s="276">
        <v>0</v>
      </c>
    </row>
    <row r="492" spans="1:17" s="94" customFormat="1" ht="12" customHeight="1">
      <c r="A492" s="90" t="s">
        <v>8</v>
      </c>
      <c r="B492" s="90"/>
      <c r="C492" s="91">
        <v>214020202</v>
      </c>
      <c r="D492" s="249" t="s">
        <v>1013</v>
      </c>
      <c r="E492" s="92" t="s">
        <v>6</v>
      </c>
      <c r="F492" s="92" t="s">
        <v>217</v>
      </c>
      <c r="G492" s="101">
        <f>IF(F492="I",IFERROR(VLOOKUP(C492,Consolidado!B:H,7,FALSE),0),0)</f>
        <v>0</v>
      </c>
      <c r="H492" s="93"/>
      <c r="I492" s="276">
        <v>0</v>
      </c>
      <c r="J492" s="93"/>
      <c r="K492" s="101">
        <v>0</v>
      </c>
      <c r="L492" s="93"/>
      <c r="M492" s="276">
        <v>0</v>
      </c>
      <c r="N492" s="93"/>
      <c r="O492" s="101">
        <v>0</v>
      </c>
      <c r="P492" s="93"/>
      <c r="Q492" s="276">
        <v>0</v>
      </c>
    </row>
    <row r="493" spans="1:17" s="94" customFormat="1" ht="12" customHeight="1">
      <c r="A493" s="90" t="s">
        <v>8</v>
      </c>
      <c r="B493" s="90" t="s">
        <v>68</v>
      </c>
      <c r="C493" s="91">
        <v>214020203</v>
      </c>
      <c r="D493" s="249" t="s">
        <v>725</v>
      </c>
      <c r="E493" s="92" t="s">
        <v>6</v>
      </c>
      <c r="F493" s="92" t="s">
        <v>217</v>
      </c>
      <c r="G493" s="101">
        <f>IF(F493="I",IFERROR(VLOOKUP(C493,Consolidado!B:H,7,FALSE),0),0)</f>
        <v>27547854</v>
      </c>
      <c r="H493" s="93"/>
      <c r="I493" s="276">
        <v>0</v>
      </c>
      <c r="J493" s="93"/>
      <c r="K493" s="101">
        <v>0</v>
      </c>
      <c r="L493" s="93"/>
      <c r="M493" s="276">
        <v>0</v>
      </c>
      <c r="N493" s="93"/>
      <c r="O493" s="101">
        <v>0</v>
      </c>
      <c r="P493" s="93"/>
      <c r="Q493" s="276">
        <v>0</v>
      </c>
    </row>
    <row r="494" spans="1:17" s="94" customFormat="1" ht="12" customHeight="1">
      <c r="A494" s="90" t="s">
        <v>8</v>
      </c>
      <c r="B494" s="90" t="s">
        <v>31</v>
      </c>
      <c r="C494" s="91">
        <v>2140203</v>
      </c>
      <c r="D494" s="249" t="s">
        <v>726</v>
      </c>
      <c r="E494" s="92" t="s">
        <v>6</v>
      </c>
      <c r="F494" s="92" t="s">
        <v>217</v>
      </c>
      <c r="G494" s="101">
        <f>IF(F494="I",IFERROR(VLOOKUP(C494,Consolidado!B:H,7,FALSE),0),0)</f>
        <v>4794630</v>
      </c>
      <c r="H494" s="93"/>
      <c r="I494" s="276">
        <v>0</v>
      </c>
      <c r="J494" s="93"/>
      <c r="K494" s="101">
        <v>0</v>
      </c>
      <c r="L494" s="93"/>
      <c r="M494" s="276">
        <v>0</v>
      </c>
      <c r="N494" s="93"/>
      <c r="O494" s="101">
        <v>0</v>
      </c>
      <c r="P494" s="93"/>
      <c r="Q494" s="276">
        <v>0</v>
      </c>
    </row>
    <row r="495" spans="1:17" s="94" customFormat="1" ht="12" customHeight="1">
      <c r="A495" s="90" t="s">
        <v>8</v>
      </c>
      <c r="B495" s="90" t="s">
        <v>31</v>
      </c>
      <c r="C495" s="91">
        <v>2140204</v>
      </c>
      <c r="D495" s="249" t="s">
        <v>727</v>
      </c>
      <c r="E495" s="92" t="s">
        <v>6</v>
      </c>
      <c r="F495" s="92" t="s">
        <v>217</v>
      </c>
      <c r="G495" s="101">
        <f>IF(F495="I",IFERROR(VLOOKUP(C495,Consolidado!B:H,7,FALSE),0),0)</f>
        <v>2259252</v>
      </c>
      <c r="H495" s="93"/>
      <c r="I495" s="276">
        <v>0</v>
      </c>
      <c r="J495" s="93"/>
      <c r="K495" s="101">
        <v>0</v>
      </c>
      <c r="L495" s="93"/>
      <c r="M495" s="276">
        <v>0</v>
      </c>
      <c r="N495" s="93"/>
      <c r="O495" s="101">
        <v>0</v>
      </c>
      <c r="P495" s="93"/>
      <c r="Q495" s="276">
        <v>0</v>
      </c>
    </row>
    <row r="496" spans="1:17" s="94" customFormat="1" ht="12" customHeight="1">
      <c r="A496" s="90" t="s">
        <v>8</v>
      </c>
      <c r="B496" s="90"/>
      <c r="C496" s="91">
        <v>2140205</v>
      </c>
      <c r="D496" s="249" t="s">
        <v>1014</v>
      </c>
      <c r="E496" s="92" t="s">
        <v>6</v>
      </c>
      <c r="F496" s="92" t="s">
        <v>217</v>
      </c>
      <c r="G496" s="101">
        <f>IF(F496="I",IFERROR(VLOOKUP(C496,Consolidado!B:H,7,FALSE),0),0)</f>
        <v>0</v>
      </c>
      <c r="H496" s="93"/>
      <c r="I496" s="276">
        <v>0</v>
      </c>
      <c r="J496" s="93"/>
      <c r="K496" s="101">
        <v>0</v>
      </c>
      <c r="L496" s="93"/>
      <c r="M496" s="276">
        <v>0</v>
      </c>
      <c r="N496" s="93"/>
      <c r="O496" s="101">
        <v>0</v>
      </c>
      <c r="P496" s="93"/>
      <c r="Q496" s="276">
        <v>0</v>
      </c>
    </row>
    <row r="497" spans="1:17" s="94" customFormat="1" ht="12" customHeight="1">
      <c r="A497" s="90" t="s">
        <v>8</v>
      </c>
      <c r="B497" s="90"/>
      <c r="C497" s="91">
        <v>2140206</v>
      </c>
      <c r="D497" s="249" t="s">
        <v>1015</v>
      </c>
      <c r="E497" s="92" t="s">
        <v>6</v>
      </c>
      <c r="F497" s="92" t="s">
        <v>217</v>
      </c>
      <c r="G497" s="101">
        <f>IF(F497="I",IFERROR(VLOOKUP(C497,Consolidado!B:H,7,FALSE),0),0)</f>
        <v>0</v>
      </c>
      <c r="H497" s="93"/>
      <c r="I497" s="276">
        <v>0</v>
      </c>
      <c r="J497" s="93"/>
      <c r="K497" s="101">
        <v>0</v>
      </c>
      <c r="L497" s="93"/>
      <c r="M497" s="276">
        <v>0</v>
      </c>
      <c r="N497" s="93"/>
      <c r="O497" s="101">
        <v>0</v>
      </c>
      <c r="P497" s="93"/>
      <c r="Q497" s="276">
        <v>0</v>
      </c>
    </row>
    <row r="498" spans="1:17" s="94" customFormat="1" ht="12" customHeight="1">
      <c r="A498" s="90" t="s">
        <v>8</v>
      </c>
      <c r="B498" s="90"/>
      <c r="C498" s="91">
        <v>21403</v>
      </c>
      <c r="D498" s="249" t="s">
        <v>1016</v>
      </c>
      <c r="E498" s="92" t="s">
        <v>6</v>
      </c>
      <c r="F498" s="92" t="s">
        <v>216</v>
      </c>
      <c r="G498" s="101">
        <f>IF(F498="I",IFERROR(VLOOKUP(C498,Consolidado!B:H,7,FALSE),0),0)</f>
        <v>0</v>
      </c>
      <c r="H498" s="93"/>
      <c r="I498" s="276">
        <v>0</v>
      </c>
      <c r="J498" s="93"/>
      <c r="K498" s="101">
        <v>0</v>
      </c>
      <c r="L498" s="93"/>
      <c r="M498" s="276">
        <v>0</v>
      </c>
      <c r="N498" s="93"/>
      <c r="O498" s="101">
        <v>0</v>
      </c>
      <c r="P498" s="93"/>
      <c r="Q498" s="276">
        <v>0</v>
      </c>
    </row>
    <row r="499" spans="1:17" s="94" customFormat="1" ht="12" customHeight="1">
      <c r="A499" s="90" t="s">
        <v>8</v>
      </c>
      <c r="B499" s="90"/>
      <c r="C499" s="91">
        <v>2140301</v>
      </c>
      <c r="D499" s="249" t="s">
        <v>1017</v>
      </c>
      <c r="E499" s="92" t="s">
        <v>6</v>
      </c>
      <c r="F499" s="92" t="s">
        <v>217</v>
      </c>
      <c r="G499" s="101">
        <f>IF(F499="I",IFERROR(VLOOKUP(C499,Consolidado!B:H,7,FALSE),0),0)</f>
        <v>0</v>
      </c>
      <c r="H499" s="93"/>
      <c r="I499" s="276">
        <v>0</v>
      </c>
      <c r="J499" s="93"/>
      <c r="K499" s="101">
        <v>0</v>
      </c>
      <c r="L499" s="93"/>
      <c r="M499" s="276">
        <v>0</v>
      </c>
      <c r="N499" s="93"/>
      <c r="O499" s="101">
        <v>0</v>
      </c>
      <c r="P499" s="93"/>
      <c r="Q499" s="276">
        <v>0</v>
      </c>
    </row>
    <row r="500" spans="1:17" s="94" customFormat="1" ht="12" customHeight="1">
      <c r="A500" s="90" t="s">
        <v>8</v>
      </c>
      <c r="B500" s="90"/>
      <c r="C500" s="91">
        <v>2140302</v>
      </c>
      <c r="D500" s="249" t="s">
        <v>1018</v>
      </c>
      <c r="E500" s="92" t="s">
        <v>6</v>
      </c>
      <c r="F500" s="92" t="s">
        <v>217</v>
      </c>
      <c r="G500" s="101">
        <f>IF(F500="I",IFERROR(VLOOKUP(C500,Consolidado!B:H,7,FALSE),0),0)</f>
        <v>0</v>
      </c>
      <c r="H500" s="93"/>
      <c r="I500" s="276">
        <v>0</v>
      </c>
      <c r="J500" s="93"/>
      <c r="K500" s="101">
        <v>0</v>
      </c>
      <c r="L500" s="93"/>
      <c r="M500" s="276">
        <v>0</v>
      </c>
      <c r="N500" s="93"/>
      <c r="O500" s="101">
        <v>0</v>
      </c>
      <c r="P500" s="93"/>
      <c r="Q500" s="276">
        <v>0</v>
      </c>
    </row>
    <row r="501" spans="1:17" s="94" customFormat="1" ht="12" customHeight="1">
      <c r="A501" s="90" t="s">
        <v>8</v>
      </c>
      <c r="B501" s="90"/>
      <c r="C501" s="91">
        <v>2140303</v>
      </c>
      <c r="D501" s="249" t="s">
        <v>1019</v>
      </c>
      <c r="E501" s="92" t="s">
        <v>6</v>
      </c>
      <c r="F501" s="92" t="s">
        <v>217</v>
      </c>
      <c r="G501" s="101">
        <f>IF(F501="I",IFERROR(VLOOKUP(C501,Consolidado!B:H,7,FALSE),0),0)</f>
        <v>0</v>
      </c>
      <c r="H501" s="93"/>
      <c r="I501" s="276">
        <v>0</v>
      </c>
      <c r="J501" s="93"/>
      <c r="K501" s="101">
        <v>0</v>
      </c>
      <c r="L501" s="93"/>
      <c r="M501" s="276">
        <v>0</v>
      </c>
      <c r="N501" s="93"/>
      <c r="O501" s="101">
        <v>0</v>
      </c>
      <c r="P501" s="93"/>
      <c r="Q501" s="276">
        <v>0</v>
      </c>
    </row>
    <row r="502" spans="1:17" s="94" customFormat="1" ht="12" customHeight="1">
      <c r="A502" s="90" t="s">
        <v>8</v>
      </c>
      <c r="B502" s="90"/>
      <c r="C502" s="91">
        <v>2140304</v>
      </c>
      <c r="D502" s="249" t="s">
        <v>1020</v>
      </c>
      <c r="E502" s="92" t="s">
        <v>6</v>
      </c>
      <c r="F502" s="92" t="s">
        <v>217</v>
      </c>
      <c r="G502" s="101">
        <f>IF(F502="I",IFERROR(VLOOKUP(C502,Consolidado!B:H,7,FALSE),0),0)</f>
        <v>0</v>
      </c>
      <c r="H502" s="93"/>
      <c r="I502" s="276">
        <v>0</v>
      </c>
      <c r="J502" s="93"/>
      <c r="K502" s="101">
        <v>0</v>
      </c>
      <c r="L502" s="93"/>
      <c r="M502" s="276">
        <v>0</v>
      </c>
      <c r="N502" s="93"/>
      <c r="O502" s="101">
        <v>0</v>
      </c>
      <c r="P502" s="93"/>
      <c r="Q502" s="276">
        <v>0</v>
      </c>
    </row>
    <row r="503" spans="1:17" s="94" customFormat="1" ht="12" customHeight="1">
      <c r="A503" s="90" t="s">
        <v>8</v>
      </c>
      <c r="B503" s="90"/>
      <c r="C503" s="91">
        <v>2140399</v>
      </c>
      <c r="D503" s="249" t="s">
        <v>1021</v>
      </c>
      <c r="E503" s="92" t="s">
        <v>6</v>
      </c>
      <c r="F503" s="92" t="s">
        <v>217</v>
      </c>
      <c r="G503" s="101">
        <f>IF(F503="I",IFERROR(VLOOKUP(C503,Consolidado!B:H,7,FALSE),0),0)</f>
        <v>0</v>
      </c>
      <c r="H503" s="93"/>
      <c r="I503" s="276">
        <v>0</v>
      </c>
      <c r="J503" s="93"/>
      <c r="K503" s="101">
        <v>0</v>
      </c>
      <c r="L503" s="93"/>
      <c r="M503" s="276">
        <v>0</v>
      </c>
      <c r="N503" s="93"/>
      <c r="O503" s="101">
        <v>0</v>
      </c>
      <c r="P503" s="93"/>
      <c r="Q503" s="276">
        <v>0</v>
      </c>
    </row>
    <row r="504" spans="1:17" s="94" customFormat="1" ht="12" customHeight="1">
      <c r="A504" s="90" t="s">
        <v>8</v>
      </c>
      <c r="B504" s="90"/>
      <c r="C504" s="91">
        <v>21404</v>
      </c>
      <c r="D504" s="249" t="s">
        <v>728</v>
      </c>
      <c r="E504" s="92" t="s">
        <v>6</v>
      </c>
      <c r="F504" s="92" t="s">
        <v>216</v>
      </c>
      <c r="G504" s="101">
        <f>IF(F504="I",IFERROR(VLOOKUP(C504,Consolidado!B:H,7,FALSE),0),0)</f>
        <v>0</v>
      </c>
      <c r="H504" s="93"/>
      <c r="I504" s="276">
        <v>0</v>
      </c>
      <c r="J504" s="93"/>
      <c r="K504" s="101">
        <v>0</v>
      </c>
      <c r="L504" s="93"/>
      <c r="M504" s="276">
        <v>0</v>
      </c>
      <c r="N504" s="93"/>
      <c r="O504" s="101">
        <v>0</v>
      </c>
      <c r="P504" s="93"/>
      <c r="Q504" s="276">
        <v>0</v>
      </c>
    </row>
    <row r="505" spans="1:17" s="94" customFormat="1" ht="12" customHeight="1">
      <c r="A505" s="90" t="s">
        <v>8</v>
      </c>
      <c r="B505" s="90"/>
      <c r="C505" s="91">
        <v>2140401</v>
      </c>
      <c r="D505" s="249" t="s">
        <v>116</v>
      </c>
      <c r="E505" s="92" t="s">
        <v>6</v>
      </c>
      <c r="F505" s="92" t="s">
        <v>217</v>
      </c>
      <c r="G505" s="101">
        <f>IF(F505="I",IFERROR(VLOOKUP(C505,Consolidado!B:H,7,FALSE),0),0)</f>
        <v>0</v>
      </c>
      <c r="H505" s="93"/>
      <c r="I505" s="276">
        <v>0</v>
      </c>
      <c r="J505" s="93"/>
      <c r="K505" s="101">
        <v>0</v>
      </c>
      <c r="L505" s="93"/>
      <c r="M505" s="276">
        <v>0</v>
      </c>
      <c r="N505" s="93"/>
      <c r="O505" s="101">
        <v>0</v>
      </c>
      <c r="P505" s="93"/>
      <c r="Q505" s="276">
        <v>0</v>
      </c>
    </row>
    <row r="506" spans="1:17" s="94" customFormat="1" ht="12" customHeight="1">
      <c r="A506" s="90" t="s">
        <v>8</v>
      </c>
      <c r="B506" s="90" t="s">
        <v>580</v>
      </c>
      <c r="C506" s="91">
        <v>2140402</v>
      </c>
      <c r="D506" s="249" t="s">
        <v>117</v>
      </c>
      <c r="E506" s="92" t="s">
        <v>6</v>
      </c>
      <c r="F506" s="92" t="s">
        <v>217</v>
      </c>
      <c r="G506" s="101">
        <f>IF(F506="I",IFERROR(VLOOKUP(C506,Consolidado!B:H,7,FALSE),0),0)</f>
        <v>2999771</v>
      </c>
      <c r="H506" s="93"/>
      <c r="I506" s="276">
        <v>0</v>
      </c>
      <c r="J506" s="93"/>
      <c r="K506" s="101">
        <v>0</v>
      </c>
      <c r="L506" s="93"/>
      <c r="M506" s="276">
        <v>0</v>
      </c>
      <c r="N506" s="93"/>
      <c r="O506" s="101">
        <v>0</v>
      </c>
      <c r="P506" s="93"/>
      <c r="Q506" s="276">
        <v>0</v>
      </c>
    </row>
    <row r="507" spans="1:17" s="94" customFormat="1" ht="12" customHeight="1">
      <c r="A507" s="90" t="s">
        <v>8</v>
      </c>
      <c r="B507" s="90" t="s">
        <v>580</v>
      </c>
      <c r="C507" s="91">
        <v>2140403</v>
      </c>
      <c r="D507" s="249" t="s">
        <v>118</v>
      </c>
      <c r="E507" s="92" t="s">
        <v>6</v>
      </c>
      <c r="F507" s="92" t="s">
        <v>217</v>
      </c>
      <c r="G507" s="101">
        <f>IF(F507="I",IFERROR(VLOOKUP(C507,Consolidado!B:H,7,FALSE),0),0)</f>
        <v>70525362</v>
      </c>
      <c r="H507" s="93"/>
      <c r="I507" s="276">
        <v>0</v>
      </c>
      <c r="J507" s="93"/>
      <c r="K507" s="101">
        <v>0</v>
      </c>
      <c r="L507" s="93"/>
      <c r="M507" s="276">
        <v>0</v>
      </c>
      <c r="N507" s="93"/>
      <c r="O507" s="101">
        <v>0</v>
      </c>
      <c r="P507" s="93"/>
      <c r="Q507" s="276">
        <v>0</v>
      </c>
    </row>
    <row r="508" spans="1:17" s="94" customFormat="1" ht="12" customHeight="1">
      <c r="A508" s="90" t="s">
        <v>8</v>
      </c>
      <c r="B508" s="90" t="s">
        <v>580</v>
      </c>
      <c r="C508" s="91">
        <v>2140404</v>
      </c>
      <c r="D508" s="249" t="s">
        <v>119</v>
      </c>
      <c r="E508" s="92" t="s">
        <v>6</v>
      </c>
      <c r="F508" s="92" t="s">
        <v>217</v>
      </c>
      <c r="G508" s="101">
        <f>IF(F508="I",IFERROR(VLOOKUP(C508,Consolidado!B:H,7,FALSE),0),0)</f>
        <v>170883821</v>
      </c>
      <c r="H508" s="93"/>
      <c r="I508" s="276">
        <v>0</v>
      </c>
      <c r="J508" s="93"/>
      <c r="K508" s="101">
        <v>0</v>
      </c>
      <c r="L508" s="93"/>
      <c r="M508" s="276">
        <v>0</v>
      </c>
      <c r="N508" s="93"/>
      <c r="O508" s="101">
        <v>0</v>
      </c>
      <c r="P508" s="93"/>
      <c r="Q508" s="276">
        <v>0</v>
      </c>
    </row>
    <row r="509" spans="1:17" s="94" customFormat="1" ht="12" customHeight="1">
      <c r="A509" s="90" t="s">
        <v>8</v>
      </c>
      <c r="B509" s="90"/>
      <c r="C509" s="91">
        <v>2140405</v>
      </c>
      <c r="D509" s="249" t="s">
        <v>1022</v>
      </c>
      <c r="E509" s="92" t="s">
        <v>6</v>
      </c>
      <c r="F509" s="92" t="s">
        <v>217</v>
      </c>
      <c r="G509" s="101">
        <f>IF(F509="I",IFERROR(VLOOKUP(C509,Consolidado!B:H,7,FALSE),0),0)</f>
        <v>0</v>
      </c>
      <c r="H509" s="93"/>
      <c r="I509" s="276">
        <v>0</v>
      </c>
      <c r="J509" s="93"/>
      <c r="K509" s="101">
        <v>0</v>
      </c>
      <c r="L509" s="93"/>
      <c r="M509" s="276">
        <v>0</v>
      </c>
      <c r="N509" s="93"/>
      <c r="O509" s="101">
        <v>0</v>
      </c>
      <c r="P509" s="93"/>
      <c r="Q509" s="276">
        <v>0</v>
      </c>
    </row>
    <row r="510" spans="1:17" s="94" customFormat="1" ht="12" customHeight="1">
      <c r="A510" s="90" t="s">
        <v>8</v>
      </c>
      <c r="B510" s="90" t="s">
        <v>580</v>
      </c>
      <c r="C510" s="91">
        <v>2140406</v>
      </c>
      <c r="D510" s="249" t="s">
        <v>729</v>
      </c>
      <c r="E510" s="92" t="s">
        <v>6</v>
      </c>
      <c r="F510" s="92" t="s">
        <v>217</v>
      </c>
      <c r="G510" s="101">
        <f>IF(F510="I",IFERROR(VLOOKUP(C510,Consolidado!B:H,7,FALSE),0),0)</f>
        <v>32287007</v>
      </c>
      <c r="H510" s="93"/>
      <c r="I510" s="276">
        <v>0</v>
      </c>
      <c r="J510" s="93"/>
      <c r="K510" s="101">
        <v>0</v>
      </c>
      <c r="L510" s="93"/>
      <c r="M510" s="276">
        <v>0</v>
      </c>
      <c r="N510" s="93"/>
      <c r="O510" s="101">
        <v>0</v>
      </c>
      <c r="P510" s="93"/>
      <c r="Q510" s="276">
        <v>0</v>
      </c>
    </row>
    <row r="511" spans="1:17" s="94" customFormat="1" ht="12" customHeight="1">
      <c r="A511" s="90" t="s">
        <v>8</v>
      </c>
      <c r="B511" s="90" t="s">
        <v>580</v>
      </c>
      <c r="C511" s="91">
        <v>2140407</v>
      </c>
      <c r="D511" s="249" t="s">
        <v>239</v>
      </c>
      <c r="E511" s="92" t="s">
        <v>6</v>
      </c>
      <c r="F511" s="92" t="s">
        <v>217</v>
      </c>
      <c r="G511" s="101">
        <f>IF(F511="I",IFERROR(VLOOKUP(C511,Consolidado!B:H,7,FALSE),0),0)</f>
        <v>128833960</v>
      </c>
      <c r="H511" s="93"/>
      <c r="I511" s="276">
        <v>0</v>
      </c>
      <c r="J511" s="93"/>
      <c r="K511" s="101">
        <v>0</v>
      </c>
      <c r="L511" s="93"/>
      <c r="M511" s="276">
        <v>0</v>
      </c>
      <c r="N511" s="93"/>
      <c r="O511" s="101">
        <v>0</v>
      </c>
      <c r="P511" s="93"/>
      <c r="Q511" s="276">
        <v>0</v>
      </c>
    </row>
    <row r="512" spans="1:17" s="94" customFormat="1" ht="12" customHeight="1">
      <c r="A512" s="90" t="s">
        <v>8</v>
      </c>
      <c r="B512" s="90" t="s">
        <v>580</v>
      </c>
      <c r="C512" s="91">
        <v>2140408</v>
      </c>
      <c r="D512" s="249" t="s">
        <v>240</v>
      </c>
      <c r="E512" s="92" t="s">
        <v>6</v>
      </c>
      <c r="F512" s="92" t="s">
        <v>217</v>
      </c>
      <c r="G512" s="101">
        <f>IF(F512="I",IFERROR(VLOOKUP(C512,Consolidado!B:H,7,FALSE),0),0)</f>
        <v>10779465</v>
      </c>
      <c r="H512" s="93"/>
      <c r="I512" s="276">
        <v>0</v>
      </c>
      <c r="J512" s="93"/>
      <c r="K512" s="101">
        <v>0</v>
      </c>
      <c r="L512" s="93"/>
      <c r="M512" s="276">
        <v>0</v>
      </c>
      <c r="N512" s="93"/>
      <c r="O512" s="101">
        <v>0</v>
      </c>
      <c r="P512" s="93"/>
      <c r="Q512" s="276">
        <v>0</v>
      </c>
    </row>
    <row r="513" spans="1:17" s="94" customFormat="1" ht="12" customHeight="1">
      <c r="A513" s="90" t="s">
        <v>8</v>
      </c>
      <c r="B513" s="90"/>
      <c r="C513" s="91">
        <v>2140409</v>
      </c>
      <c r="D513" s="249" t="s">
        <v>241</v>
      </c>
      <c r="E513" s="92" t="s">
        <v>6</v>
      </c>
      <c r="F513" s="92" t="s">
        <v>217</v>
      </c>
      <c r="G513" s="101">
        <f>IF(F513="I",IFERROR(VLOOKUP(C513,Consolidado!B:H,7,FALSE),0),0)</f>
        <v>0</v>
      </c>
      <c r="H513" s="93"/>
      <c r="I513" s="276">
        <v>0</v>
      </c>
      <c r="J513" s="93"/>
      <c r="K513" s="101">
        <v>0</v>
      </c>
      <c r="L513" s="93"/>
      <c r="M513" s="276">
        <v>0</v>
      </c>
      <c r="N513" s="93"/>
      <c r="O513" s="101">
        <v>0</v>
      </c>
      <c r="P513" s="93"/>
      <c r="Q513" s="276">
        <v>0</v>
      </c>
    </row>
    <row r="514" spans="1:17" s="94" customFormat="1" ht="12" customHeight="1">
      <c r="A514" s="90" t="s">
        <v>8</v>
      </c>
      <c r="B514" s="90" t="s">
        <v>580</v>
      </c>
      <c r="C514" s="91">
        <v>2140410</v>
      </c>
      <c r="D514" s="249" t="s">
        <v>242</v>
      </c>
      <c r="E514" s="92" t="s">
        <v>6</v>
      </c>
      <c r="F514" s="92" t="s">
        <v>217</v>
      </c>
      <c r="G514" s="101">
        <f>IF(F514="I",IFERROR(VLOOKUP(C514,Consolidado!B:H,7,FALSE),0),0)</f>
        <v>90000000</v>
      </c>
      <c r="H514" s="93"/>
      <c r="I514" s="276">
        <v>0</v>
      </c>
      <c r="J514" s="93"/>
      <c r="K514" s="101">
        <v>0</v>
      </c>
      <c r="L514" s="93"/>
      <c r="M514" s="276">
        <v>0</v>
      </c>
      <c r="N514" s="93"/>
      <c r="O514" s="101">
        <v>0</v>
      </c>
      <c r="P514" s="93"/>
      <c r="Q514" s="276">
        <v>0</v>
      </c>
    </row>
    <row r="515" spans="1:17" s="94" customFormat="1" ht="12" customHeight="1">
      <c r="A515" s="90" t="s">
        <v>8</v>
      </c>
      <c r="B515" s="90" t="s">
        <v>580</v>
      </c>
      <c r="C515" s="91">
        <v>2140411</v>
      </c>
      <c r="D515" s="249" t="s">
        <v>243</v>
      </c>
      <c r="E515" s="92" t="s">
        <v>6</v>
      </c>
      <c r="F515" s="92" t="s">
        <v>217</v>
      </c>
      <c r="G515" s="101">
        <f>IF(F515="I",IFERROR(VLOOKUP(C515,Consolidado!B:H,7,FALSE),0),0)</f>
        <v>0</v>
      </c>
      <c r="H515" s="93"/>
      <c r="I515" s="276">
        <v>0</v>
      </c>
      <c r="J515" s="93"/>
      <c r="K515" s="101">
        <v>0</v>
      </c>
      <c r="L515" s="93"/>
      <c r="M515" s="276">
        <v>0</v>
      </c>
      <c r="N515" s="93"/>
      <c r="O515" s="101">
        <v>0</v>
      </c>
      <c r="P515" s="93"/>
      <c r="Q515" s="276">
        <v>0</v>
      </c>
    </row>
    <row r="516" spans="1:17" s="94" customFormat="1" ht="12" customHeight="1">
      <c r="A516" s="90" t="s">
        <v>8</v>
      </c>
      <c r="B516" s="90" t="s">
        <v>580</v>
      </c>
      <c r="C516" s="91">
        <v>2140412</v>
      </c>
      <c r="D516" s="249" t="s">
        <v>241</v>
      </c>
      <c r="E516" s="92" t="s">
        <v>6</v>
      </c>
      <c r="F516" s="92" t="s">
        <v>217</v>
      </c>
      <c r="G516" s="101">
        <f>IF(F516="I",IFERROR(VLOOKUP(C516,Consolidado!B:H,7,FALSE),0),0)</f>
        <v>383163206</v>
      </c>
      <c r="H516" s="93"/>
      <c r="I516" s="276">
        <v>0</v>
      </c>
      <c r="J516" s="93"/>
      <c r="K516" s="101">
        <v>0</v>
      </c>
      <c r="L516" s="93"/>
      <c r="M516" s="276">
        <v>0</v>
      </c>
      <c r="N516" s="93"/>
      <c r="O516" s="101">
        <v>0</v>
      </c>
      <c r="P516" s="93"/>
      <c r="Q516" s="276">
        <v>0</v>
      </c>
    </row>
    <row r="517" spans="1:17" s="94" customFormat="1" ht="12" customHeight="1">
      <c r="A517" s="90" t="s">
        <v>8</v>
      </c>
      <c r="B517" s="90" t="s">
        <v>580</v>
      </c>
      <c r="C517" s="91">
        <v>2140413</v>
      </c>
      <c r="D517" s="249" t="s">
        <v>427</v>
      </c>
      <c r="E517" s="92" t="s">
        <v>6</v>
      </c>
      <c r="F517" s="92" t="s">
        <v>217</v>
      </c>
      <c r="G517" s="101">
        <f>IF(F517="I",IFERROR(VLOOKUP(C517,Consolidado!B:H,7,FALSE),0),0)</f>
        <v>9114606</v>
      </c>
      <c r="H517" s="93"/>
      <c r="I517" s="276">
        <v>0</v>
      </c>
      <c r="J517" s="93"/>
      <c r="K517" s="101">
        <v>0</v>
      </c>
      <c r="L517" s="93"/>
      <c r="M517" s="276">
        <v>0</v>
      </c>
      <c r="N517" s="93"/>
      <c r="O517" s="101">
        <v>0</v>
      </c>
      <c r="P517" s="93"/>
      <c r="Q517" s="276">
        <v>0</v>
      </c>
    </row>
    <row r="518" spans="1:17" s="94" customFormat="1" ht="12" customHeight="1">
      <c r="A518" s="90" t="s">
        <v>8</v>
      </c>
      <c r="B518" s="90" t="s">
        <v>580</v>
      </c>
      <c r="C518" s="91">
        <v>2140414</v>
      </c>
      <c r="D518" s="249" t="s">
        <v>457</v>
      </c>
      <c r="E518" s="92" t="s">
        <v>145</v>
      </c>
      <c r="F518" s="92" t="s">
        <v>217</v>
      </c>
      <c r="G518" s="101">
        <f>IF(F518="I",IFERROR(VLOOKUP(C518,Consolidado!B:H,7,FALSE),0),0)</f>
        <v>1770465</v>
      </c>
      <c r="H518" s="93"/>
      <c r="I518" s="276">
        <v>0</v>
      </c>
      <c r="J518" s="93"/>
      <c r="K518" s="101">
        <v>0</v>
      </c>
      <c r="L518" s="93"/>
      <c r="M518" s="276">
        <v>0</v>
      </c>
      <c r="N518" s="93"/>
      <c r="O518" s="101">
        <v>0</v>
      </c>
      <c r="P518" s="93"/>
      <c r="Q518" s="276">
        <v>0</v>
      </c>
    </row>
    <row r="519" spans="1:17" s="94" customFormat="1" ht="12" customHeight="1">
      <c r="A519" s="90" t="s">
        <v>8</v>
      </c>
      <c r="B519" s="90" t="s">
        <v>580</v>
      </c>
      <c r="C519" s="91">
        <v>2140416</v>
      </c>
      <c r="D519" s="249" t="s">
        <v>1333</v>
      </c>
      <c r="E519" s="92" t="s">
        <v>145</v>
      </c>
      <c r="F519" s="92" t="s">
        <v>217</v>
      </c>
      <c r="G519" s="101">
        <f>IF(F519="I",IFERROR(VLOOKUP(C519,Consolidado!B:H,7,FALSE),0),0)</f>
        <v>170000000</v>
      </c>
      <c r="H519" s="93"/>
      <c r="I519" s="276">
        <v>0</v>
      </c>
      <c r="J519" s="93"/>
      <c r="K519" s="101">
        <v>0</v>
      </c>
      <c r="L519" s="93"/>
      <c r="M519" s="276">
        <v>0</v>
      </c>
      <c r="N519" s="93"/>
      <c r="O519" s="101">
        <v>0</v>
      </c>
      <c r="P519" s="93"/>
      <c r="Q519" s="276">
        <v>0</v>
      </c>
    </row>
    <row r="520" spans="1:17" s="94" customFormat="1" ht="12" customHeight="1">
      <c r="A520" s="90" t="s">
        <v>8</v>
      </c>
      <c r="B520" s="90"/>
      <c r="C520" s="91">
        <v>218</v>
      </c>
      <c r="D520" s="249" t="s">
        <v>1023</v>
      </c>
      <c r="E520" s="92" t="s">
        <v>6</v>
      </c>
      <c r="F520" s="92" t="s">
        <v>216</v>
      </c>
      <c r="G520" s="101">
        <f>IF(F520="I",IFERROR(VLOOKUP(C520,Consolidado!B:H,7,FALSE),0),0)</f>
        <v>0</v>
      </c>
      <c r="H520" s="93"/>
      <c r="I520" s="276">
        <v>0</v>
      </c>
      <c r="J520" s="93"/>
      <c r="K520" s="101">
        <v>0</v>
      </c>
      <c r="L520" s="93"/>
      <c r="M520" s="276">
        <v>0</v>
      </c>
      <c r="N520" s="93"/>
      <c r="O520" s="101">
        <v>0</v>
      </c>
      <c r="P520" s="93"/>
      <c r="Q520" s="276">
        <v>0</v>
      </c>
    </row>
    <row r="521" spans="1:17" s="94" customFormat="1" ht="12" customHeight="1">
      <c r="A521" s="90" t="s">
        <v>8</v>
      </c>
      <c r="B521" s="90"/>
      <c r="C521" s="91">
        <v>2181</v>
      </c>
      <c r="D521" s="249" t="s">
        <v>1024</v>
      </c>
      <c r="E521" s="92" t="s">
        <v>6</v>
      </c>
      <c r="F521" s="92" t="s">
        <v>216</v>
      </c>
      <c r="G521" s="101">
        <f>IF(F521="I",IFERROR(VLOOKUP(C521,Consolidado!B:H,7,FALSE),0),0)</f>
        <v>0</v>
      </c>
      <c r="H521" s="93"/>
      <c r="I521" s="276">
        <v>0</v>
      </c>
      <c r="J521" s="93"/>
      <c r="K521" s="101">
        <v>0</v>
      </c>
      <c r="L521" s="93"/>
      <c r="M521" s="276">
        <v>0</v>
      </c>
      <c r="N521" s="93"/>
      <c r="O521" s="101">
        <v>0</v>
      </c>
      <c r="P521" s="93"/>
      <c r="Q521" s="276">
        <v>0</v>
      </c>
    </row>
    <row r="522" spans="1:17" s="94" customFormat="1" ht="12" customHeight="1">
      <c r="A522" s="90" t="s">
        <v>8</v>
      </c>
      <c r="B522" s="90"/>
      <c r="C522" s="91">
        <v>218101</v>
      </c>
      <c r="D522" s="249" t="s">
        <v>1025</v>
      </c>
      <c r="E522" s="92" t="s">
        <v>6</v>
      </c>
      <c r="F522" s="92" t="s">
        <v>216</v>
      </c>
      <c r="G522" s="101">
        <f>IF(F522="I",IFERROR(VLOOKUP(C522,Consolidado!B:H,7,FALSE),0),0)</f>
        <v>0</v>
      </c>
      <c r="H522" s="93"/>
      <c r="I522" s="276">
        <v>0</v>
      </c>
      <c r="J522" s="93"/>
      <c r="K522" s="101">
        <v>0</v>
      </c>
      <c r="L522" s="93"/>
      <c r="M522" s="276">
        <v>0</v>
      </c>
      <c r="N522" s="93"/>
      <c r="O522" s="101">
        <v>0</v>
      </c>
      <c r="P522" s="93"/>
      <c r="Q522" s="276">
        <v>0</v>
      </c>
    </row>
    <row r="523" spans="1:17" s="94" customFormat="1" ht="12" customHeight="1">
      <c r="A523" s="90" t="s">
        <v>8</v>
      </c>
      <c r="B523" s="90"/>
      <c r="C523" s="91">
        <v>21810101</v>
      </c>
      <c r="D523" s="249" t="s">
        <v>1026</v>
      </c>
      <c r="E523" s="92" t="s">
        <v>6</v>
      </c>
      <c r="F523" s="92" t="s">
        <v>217</v>
      </c>
      <c r="G523" s="101">
        <f>IF(F523="I",IFERROR(VLOOKUP(C523,Consolidado!B:H,7,FALSE),0),0)</f>
        <v>0</v>
      </c>
      <c r="H523" s="93"/>
      <c r="I523" s="276">
        <v>0</v>
      </c>
      <c r="J523" s="93"/>
      <c r="K523" s="101">
        <v>0</v>
      </c>
      <c r="L523" s="93"/>
      <c r="M523" s="276">
        <v>0</v>
      </c>
      <c r="N523" s="93"/>
      <c r="O523" s="101">
        <v>0</v>
      </c>
      <c r="P523" s="93"/>
      <c r="Q523" s="276">
        <v>0</v>
      </c>
    </row>
    <row r="524" spans="1:17" s="94" customFormat="1" ht="12" customHeight="1">
      <c r="A524" s="90" t="s">
        <v>8</v>
      </c>
      <c r="B524" s="90"/>
      <c r="C524" s="91">
        <v>21810102</v>
      </c>
      <c r="D524" s="249" t="s">
        <v>1027</v>
      </c>
      <c r="E524" s="92" t="s">
        <v>6</v>
      </c>
      <c r="F524" s="92" t="s">
        <v>217</v>
      </c>
      <c r="G524" s="101">
        <f>IF(F524="I",IFERROR(VLOOKUP(C524,Consolidado!B:H,7,FALSE),0),0)</f>
        <v>0</v>
      </c>
      <c r="H524" s="93"/>
      <c r="I524" s="276">
        <v>0</v>
      </c>
      <c r="J524" s="93"/>
      <c r="K524" s="101">
        <v>0</v>
      </c>
      <c r="L524" s="93"/>
      <c r="M524" s="276">
        <v>0</v>
      </c>
      <c r="N524" s="93"/>
      <c r="O524" s="101">
        <v>0</v>
      </c>
      <c r="P524" s="93"/>
      <c r="Q524" s="276">
        <v>0</v>
      </c>
    </row>
    <row r="525" spans="1:17" s="94" customFormat="1" ht="12" customHeight="1">
      <c r="A525" s="90" t="s">
        <v>8</v>
      </c>
      <c r="B525" s="90"/>
      <c r="C525" s="91">
        <v>21810103</v>
      </c>
      <c r="D525" s="249" t="s">
        <v>120</v>
      </c>
      <c r="E525" s="92" t="s">
        <v>6</v>
      </c>
      <c r="F525" s="92" t="s">
        <v>217</v>
      </c>
      <c r="G525" s="101">
        <f>IF(F525="I",IFERROR(VLOOKUP(C525,Consolidado!B:H,7,FALSE),0),0)</f>
        <v>0</v>
      </c>
      <c r="H525" s="93"/>
      <c r="I525" s="276">
        <v>0</v>
      </c>
      <c r="J525" s="93"/>
      <c r="K525" s="101">
        <v>0</v>
      </c>
      <c r="L525" s="93"/>
      <c r="M525" s="276">
        <v>0</v>
      </c>
      <c r="N525" s="93"/>
      <c r="O525" s="101">
        <v>0</v>
      </c>
      <c r="P525" s="93"/>
      <c r="Q525" s="276">
        <v>0</v>
      </c>
    </row>
    <row r="526" spans="1:17" s="94" customFormat="1" ht="12" customHeight="1">
      <c r="A526" s="90" t="s">
        <v>20</v>
      </c>
      <c r="B526" s="90"/>
      <c r="C526" s="91">
        <v>3</v>
      </c>
      <c r="D526" s="249" t="s">
        <v>22</v>
      </c>
      <c r="E526" s="92" t="s">
        <v>6</v>
      </c>
      <c r="F526" s="92" t="s">
        <v>216</v>
      </c>
      <c r="G526" s="101">
        <f>IF(F526="I",IFERROR(VLOOKUP(C526,Consolidado!B:H,7,FALSE),0),0)</f>
        <v>0</v>
      </c>
      <c r="H526" s="93"/>
      <c r="I526" s="276">
        <v>0</v>
      </c>
      <c r="J526" s="93"/>
      <c r="K526" s="101">
        <v>0</v>
      </c>
      <c r="L526" s="93"/>
      <c r="M526" s="276">
        <v>0</v>
      </c>
      <c r="N526" s="93"/>
      <c r="O526" s="101">
        <v>0</v>
      </c>
      <c r="P526" s="93"/>
      <c r="Q526" s="276">
        <v>0</v>
      </c>
    </row>
    <row r="527" spans="1:17" s="94" customFormat="1" ht="12" customHeight="1">
      <c r="A527" s="90" t="s">
        <v>20</v>
      </c>
      <c r="B527" s="90"/>
      <c r="C527" s="91">
        <v>310</v>
      </c>
      <c r="D527" s="249" t="s">
        <v>122</v>
      </c>
      <c r="E527" s="92" t="s">
        <v>6</v>
      </c>
      <c r="F527" s="92" t="s">
        <v>216</v>
      </c>
      <c r="G527" s="101">
        <f>IF(F527="I",IFERROR(VLOOKUP(C527,Consolidado!B:H,7,FALSE),0),0)</f>
        <v>0</v>
      </c>
      <c r="H527" s="93"/>
      <c r="I527" s="276">
        <v>0</v>
      </c>
      <c r="J527" s="93"/>
      <c r="K527" s="101">
        <v>0</v>
      </c>
      <c r="L527" s="93"/>
      <c r="M527" s="276">
        <v>0</v>
      </c>
      <c r="N527" s="93"/>
      <c r="O527" s="101">
        <v>0</v>
      </c>
      <c r="P527" s="93"/>
      <c r="Q527" s="276">
        <v>0</v>
      </c>
    </row>
    <row r="528" spans="1:17" s="94" customFormat="1" ht="12" customHeight="1">
      <c r="A528" s="90" t="s">
        <v>20</v>
      </c>
      <c r="B528" s="90"/>
      <c r="C528" s="91">
        <v>310101</v>
      </c>
      <c r="D528" s="249" t="s">
        <v>397</v>
      </c>
      <c r="E528" s="92" t="s">
        <v>6</v>
      </c>
      <c r="F528" s="92" t="s">
        <v>216</v>
      </c>
      <c r="G528" s="101">
        <f>IF(F528="I",IFERROR(VLOOKUP(C528,Consolidado!B:H,7,FALSE),0),0)</f>
        <v>0</v>
      </c>
      <c r="H528" s="93"/>
      <c r="I528" s="276">
        <v>0</v>
      </c>
      <c r="J528" s="93"/>
      <c r="K528" s="101">
        <v>0</v>
      </c>
      <c r="L528" s="93"/>
      <c r="M528" s="276">
        <v>0</v>
      </c>
      <c r="N528" s="93"/>
      <c r="O528" s="101">
        <v>0</v>
      </c>
      <c r="P528" s="93"/>
      <c r="Q528" s="276">
        <v>0</v>
      </c>
    </row>
    <row r="529" spans="1:17" s="94" customFormat="1" ht="12" customHeight="1">
      <c r="A529" s="90" t="s">
        <v>20</v>
      </c>
      <c r="B529" s="90"/>
      <c r="C529" s="91">
        <v>31010101</v>
      </c>
      <c r="D529" s="249" t="s">
        <v>428</v>
      </c>
      <c r="E529" s="92" t="s">
        <v>6</v>
      </c>
      <c r="F529" s="92" t="s">
        <v>217</v>
      </c>
      <c r="G529" s="101">
        <f>IF(F529="I",IFERROR(VLOOKUP(C529,Consolidado!B:H,7,FALSE),0),0)</f>
        <v>30000000000</v>
      </c>
      <c r="H529" s="93"/>
      <c r="I529" s="276">
        <v>0</v>
      </c>
      <c r="J529" s="93"/>
      <c r="K529" s="101">
        <v>0</v>
      </c>
      <c r="L529" s="93"/>
      <c r="M529" s="276">
        <v>0</v>
      </c>
      <c r="N529" s="93"/>
      <c r="O529" s="101">
        <v>0</v>
      </c>
      <c r="P529" s="93"/>
      <c r="Q529" s="276">
        <v>0</v>
      </c>
    </row>
    <row r="530" spans="1:17" s="94" customFormat="1" ht="12" customHeight="1">
      <c r="A530" s="90" t="s">
        <v>20</v>
      </c>
      <c r="B530" s="90"/>
      <c r="C530" s="91">
        <v>31010102</v>
      </c>
      <c r="D530" s="249" t="s">
        <v>430</v>
      </c>
      <c r="E530" s="92" t="s">
        <v>6</v>
      </c>
      <c r="F530" s="92" t="s">
        <v>217</v>
      </c>
      <c r="G530" s="101">
        <f>IF(F530="I",IFERROR(VLOOKUP(C530,Consolidado!B:H,7,FALSE),0),0)</f>
        <v>-15000000000</v>
      </c>
      <c r="H530" s="93"/>
      <c r="I530" s="276">
        <v>0</v>
      </c>
      <c r="J530" s="93"/>
      <c r="K530" s="101">
        <v>0</v>
      </c>
      <c r="L530" s="93"/>
      <c r="M530" s="276">
        <v>0</v>
      </c>
      <c r="N530" s="93"/>
      <c r="O530" s="101">
        <v>0</v>
      </c>
      <c r="P530" s="93"/>
      <c r="Q530" s="276">
        <v>0</v>
      </c>
    </row>
    <row r="531" spans="1:17" s="94" customFormat="1" ht="12" customHeight="1">
      <c r="A531" s="90" t="s">
        <v>20</v>
      </c>
      <c r="B531" s="90"/>
      <c r="C531" s="91">
        <v>310102</v>
      </c>
      <c r="D531" s="249" t="s">
        <v>197</v>
      </c>
      <c r="E531" s="92" t="s">
        <v>6</v>
      </c>
      <c r="F531" s="92" t="s">
        <v>216</v>
      </c>
      <c r="G531" s="101">
        <f>IF(F531="I",IFERROR(VLOOKUP(C531,Consolidado!B:H,7,FALSE),0),0)</f>
        <v>0</v>
      </c>
      <c r="H531" s="93"/>
      <c r="I531" s="276">
        <v>0</v>
      </c>
      <c r="J531" s="93"/>
      <c r="K531" s="101">
        <v>0</v>
      </c>
      <c r="L531" s="93"/>
      <c r="M531" s="276">
        <v>0</v>
      </c>
      <c r="N531" s="93"/>
      <c r="O531" s="101">
        <v>0</v>
      </c>
      <c r="P531" s="93"/>
      <c r="Q531" s="276">
        <v>0</v>
      </c>
    </row>
    <row r="532" spans="1:17" s="94" customFormat="1" ht="12" customHeight="1">
      <c r="A532" s="90" t="s">
        <v>20</v>
      </c>
      <c r="B532" s="90"/>
      <c r="C532" s="91">
        <v>31010201</v>
      </c>
      <c r="D532" s="249" t="s">
        <v>350</v>
      </c>
      <c r="E532" s="92" t="s">
        <v>6</v>
      </c>
      <c r="F532" s="92" t="s">
        <v>217</v>
      </c>
      <c r="G532" s="101">
        <f>IF(F532="I",IFERROR(VLOOKUP(C532,Consolidado!B:H,7,FALSE),0),0)</f>
        <v>2560027914</v>
      </c>
      <c r="H532" s="93"/>
      <c r="I532" s="276">
        <v>0</v>
      </c>
      <c r="J532" s="93"/>
      <c r="K532" s="101">
        <v>0</v>
      </c>
      <c r="L532" s="93"/>
      <c r="M532" s="276">
        <v>0</v>
      </c>
      <c r="N532" s="93"/>
      <c r="O532" s="101">
        <v>0</v>
      </c>
      <c r="P532" s="93"/>
      <c r="Q532" s="276">
        <v>0</v>
      </c>
    </row>
    <row r="533" spans="1:17" s="94" customFormat="1" ht="12" customHeight="1">
      <c r="A533" s="90" t="s">
        <v>20</v>
      </c>
      <c r="B533" s="90"/>
      <c r="C533" s="91">
        <v>31010202</v>
      </c>
      <c r="D533" s="249" t="s">
        <v>431</v>
      </c>
      <c r="E533" s="92" t="s">
        <v>6</v>
      </c>
      <c r="F533" s="92" t="s">
        <v>217</v>
      </c>
      <c r="G533" s="101">
        <f>IF(F533="I",IFERROR(VLOOKUP(C533,Consolidado!B:H,7,FALSE),0),0)</f>
        <v>150000000</v>
      </c>
      <c r="H533" s="93"/>
      <c r="I533" s="276">
        <v>0</v>
      </c>
      <c r="J533" s="93"/>
      <c r="K533" s="101">
        <v>0</v>
      </c>
      <c r="L533" s="93"/>
      <c r="M533" s="276">
        <v>0</v>
      </c>
      <c r="N533" s="93"/>
      <c r="O533" s="101">
        <v>0</v>
      </c>
      <c r="P533" s="93"/>
      <c r="Q533" s="276">
        <v>0</v>
      </c>
    </row>
    <row r="534" spans="1:17" s="94" customFormat="1" ht="12" customHeight="1">
      <c r="A534" s="90" t="s">
        <v>20</v>
      </c>
      <c r="B534" s="90"/>
      <c r="C534" s="91">
        <v>315</v>
      </c>
      <c r="D534" s="249" t="s">
        <v>12</v>
      </c>
      <c r="E534" s="92" t="s">
        <v>6</v>
      </c>
      <c r="F534" s="92" t="s">
        <v>216</v>
      </c>
      <c r="G534" s="101">
        <f>IF(F534="I",IFERROR(VLOOKUP(C534,Consolidado!B:H,7,FALSE),0),0)</f>
        <v>0</v>
      </c>
      <c r="H534" s="93"/>
      <c r="I534" s="276">
        <v>0</v>
      </c>
      <c r="J534" s="93"/>
      <c r="K534" s="101">
        <v>0</v>
      </c>
      <c r="L534" s="93"/>
      <c r="M534" s="276">
        <v>0</v>
      </c>
      <c r="N534" s="93"/>
      <c r="O534" s="101">
        <v>0</v>
      </c>
      <c r="P534" s="93"/>
      <c r="Q534" s="276">
        <v>0</v>
      </c>
    </row>
    <row r="535" spans="1:17" s="94" customFormat="1" ht="12" customHeight="1">
      <c r="A535" s="90" t="s">
        <v>20</v>
      </c>
      <c r="B535" s="90"/>
      <c r="C535" s="91">
        <v>31501</v>
      </c>
      <c r="D535" s="249" t="s">
        <v>124</v>
      </c>
      <c r="E535" s="92" t="s">
        <v>6</v>
      </c>
      <c r="F535" s="92" t="s">
        <v>217</v>
      </c>
      <c r="G535" s="101">
        <f>IF(F535="I",IFERROR(VLOOKUP(C535,Consolidado!B:H,7,FALSE),0),0)</f>
        <v>135605514.30540001</v>
      </c>
      <c r="H535" s="93"/>
      <c r="I535" s="276">
        <v>0</v>
      </c>
      <c r="J535" s="93"/>
      <c r="K535" s="101">
        <v>0</v>
      </c>
      <c r="L535" s="93"/>
      <c r="M535" s="276">
        <v>0</v>
      </c>
      <c r="N535" s="93"/>
      <c r="O535" s="101">
        <v>0</v>
      </c>
      <c r="P535" s="93"/>
      <c r="Q535" s="276">
        <v>0</v>
      </c>
    </row>
    <row r="536" spans="1:17" s="94" customFormat="1" ht="12" customHeight="1">
      <c r="A536" s="90" t="s">
        <v>20</v>
      </c>
      <c r="B536" s="90"/>
      <c r="C536" s="91">
        <v>31502</v>
      </c>
      <c r="D536" s="249" t="s">
        <v>125</v>
      </c>
      <c r="E536" s="92" t="s">
        <v>6</v>
      </c>
      <c r="F536" s="92" t="s">
        <v>217</v>
      </c>
      <c r="G536" s="101">
        <f>IF(F536="I",IFERROR(VLOOKUP(C536,Consolidado!B:H,7,FALSE),0),0)</f>
        <v>0</v>
      </c>
      <c r="H536" s="93"/>
      <c r="I536" s="276">
        <v>0</v>
      </c>
      <c r="J536" s="93"/>
      <c r="K536" s="101">
        <v>0</v>
      </c>
      <c r="L536" s="93"/>
      <c r="M536" s="276">
        <v>0</v>
      </c>
      <c r="N536" s="93"/>
      <c r="O536" s="101">
        <v>0</v>
      </c>
      <c r="P536" s="93"/>
      <c r="Q536" s="276">
        <v>0</v>
      </c>
    </row>
    <row r="537" spans="1:17" s="94" customFormat="1" ht="12" customHeight="1">
      <c r="A537" s="90" t="s">
        <v>20</v>
      </c>
      <c r="B537" s="90"/>
      <c r="C537" s="91">
        <v>31503</v>
      </c>
      <c r="D537" s="249" t="s">
        <v>351</v>
      </c>
      <c r="E537" s="92" t="s">
        <v>6</v>
      </c>
      <c r="F537" s="92" t="s">
        <v>217</v>
      </c>
      <c r="G537" s="101">
        <f>IF(F537="I",IFERROR(VLOOKUP(C537,Consolidado!B:H,7,FALSE),0),0)</f>
        <v>305417.79989999998</v>
      </c>
      <c r="H537" s="93"/>
      <c r="I537" s="276">
        <v>0</v>
      </c>
      <c r="J537" s="93"/>
      <c r="K537" s="101">
        <v>0</v>
      </c>
      <c r="L537" s="93"/>
      <c r="M537" s="276">
        <v>0</v>
      </c>
      <c r="N537" s="93"/>
      <c r="O537" s="101">
        <v>0</v>
      </c>
      <c r="P537" s="93"/>
      <c r="Q537" s="276">
        <v>0</v>
      </c>
    </row>
    <row r="538" spans="1:17" s="94" customFormat="1" ht="12" customHeight="1">
      <c r="A538" s="90" t="s">
        <v>20</v>
      </c>
      <c r="B538" s="90"/>
      <c r="C538" s="91">
        <v>316</v>
      </c>
      <c r="D538" s="249" t="s">
        <v>105</v>
      </c>
      <c r="E538" s="92" t="s">
        <v>6</v>
      </c>
      <c r="F538" s="92" t="s">
        <v>216</v>
      </c>
      <c r="G538" s="101">
        <f>IF(F538="I",IFERROR(VLOOKUP(C538,Consolidado!B:H,7,FALSE),0),0)</f>
        <v>0</v>
      </c>
      <c r="H538" s="93"/>
      <c r="I538" s="276">
        <v>0</v>
      </c>
      <c r="J538" s="93"/>
      <c r="K538" s="101">
        <v>0</v>
      </c>
      <c r="L538" s="93"/>
      <c r="M538" s="276">
        <v>0</v>
      </c>
      <c r="N538" s="93"/>
      <c r="O538" s="101">
        <v>0</v>
      </c>
      <c r="P538" s="93"/>
      <c r="Q538" s="276">
        <v>0</v>
      </c>
    </row>
    <row r="539" spans="1:17" s="94" customFormat="1" ht="12" customHeight="1">
      <c r="A539" s="90" t="s">
        <v>20</v>
      </c>
      <c r="B539" s="90"/>
      <c r="C539" s="91">
        <v>31601</v>
      </c>
      <c r="D539" s="249" t="s">
        <v>126</v>
      </c>
      <c r="E539" s="92" t="s">
        <v>6</v>
      </c>
      <c r="F539" s="92" t="s">
        <v>217</v>
      </c>
      <c r="G539" s="101">
        <f>IF(F539="I",IFERROR(VLOOKUP(C539,Consolidado!B:H,7,FALSE),0),0)</f>
        <v>0</v>
      </c>
      <c r="H539" s="93"/>
      <c r="I539" s="276">
        <v>0</v>
      </c>
      <c r="J539" s="93"/>
      <c r="K539" s="101">
        <v>0</v>
      </c>
      <c r="L539" s="93"/>
      <c r="M539" s="276">
        <v>0</v>
      </c>
      <c r="N539" s="93"/>
      <c r="O539" s="101">
        <v>0</v>
      </c>
      <c r="P539" s="93"/>
      <c r="Q539" s="276">
        <v>0</v>
      </c>
    </row>
    <row r="540" spans="1:17" s="94" customFormat="1" ht="12" customHeight="1">
      <c r="A540" s="90" t="s">
        <v>20</v>
      </c>
      <c r="B540" s="90"/>
      <c r="C540" s="91">
        <v>31602</v>
      </c>
      <c r="D540" s="249" t="s">
        <v>127</v>
      </c>
      <c r="E540" s="92" t="s">
        <v>6</v>
      </c>
      <c r="F540" s="92" t="s">
        <v>217</v>
      </c>
      <c r="G540" s="101">
        <f>IF(F540="I",IFERROR(VLOOKUP(C540,Consolidado!B:H,7,FALSE),0),0)</f>
        <v>1468565446</v>
      </c>
      <c r="H540" s="93"/>
      <c r="I540" s="276">
        <v>0</v>
      </c>
      <c r="J540" s="93"/>
      <c r="K540" s="101">
        <v>0</v>
      </c>
      <c r="L540" s="93"/>
      <c r="M540" s="276">
        <v>0</v>
      </c>
      <c r="N540" s="93"/>
      <c r="O540" s="101">
        <v>0</v>
      </c>
      <c r="P540" s="93"/>
      <c r="Q540" s="276">
        <v>0</v>
      </c>
    </row>
    <row r="541" spans="1:17" s="94" customFormat="1" ht="12" customHeight="1">
      <c r="A541" s="90" t="s">
        <v>20</v>
      </c>
      <c r="B541" s="90" t="s">
        <v>1263</v>
      </c>
      <c r="C541" s="91">
        <v>31603</v>
      </c>
      <c r="D541" s="249" t="s">
        <v>1262</v>
      </c>
      <c r="E541" s="92" t="s">
        <v>6</v>
      </c>
      <c r="F541" s="92" t="s">
        <v>217</v>
      </c>
      <c r="G541" s="101">
        <f>IF(F541="I",IFERROR(VLOOKUP(C541,Consolidado!B:H,7,FALSE),0),0)</f>
        <v>1000000</v>
      </c>
      <c r="H541" s="93"/>
      <c r="I541" s="276">
        <v>0</v>
      </c>
      <c r="J541" s="93"/>
      <c r="K541" s="101">
        <v>0</v>
      </c>
      <c r="L541" s="93"/>
      <c r="M541" s="276">
        <v>0</v>
      </c>
      <c r="N541" s="93"/>
      <c r="O541" s="101">
        <v>0</v>
      </c>
      <c r="P541" s="93"/>
      <c r="Q541" s="276">
        <v>0</v>
      </c>
    </row>
    <row r="542" spans="1:17" s="94" customFormat="1" ht="12" customHeight="1">
      <c r="A542" s="90" t="s">
        <v>128</v>
      </c>
      <c r="B542" s="90"/>
      <c r="C542" s="91">
        <v>4</v>
      </c>
      <c r="D542" s="249" t="s">
        <v>128</v>
      </c>
      <c r="E542" s="92" t="s">
        <v>6</v>
      </c>
      <c r="F542" s="92" t="s">
        <v>216</v>
      </c>
      <c r="G542" s="101">
        <f>IF(F542="I",IFERROR(VLOOKUP(C542,Consolidado!B:H,7,FALSE),0),0)</f>
        <v>0</v>
      </c>
      <c r="H542" s="93"/>
      <c r="I542" s="276">
        <v>0</v>
      </c>
      <c r="J542" s="93"/>
      <c r="K542" s="101">
        <v>0</v>
      </c>
      <c r="L542" s="93"/>
      <c r="M542" s="276">
        <v>0</v>
      </c>
      <c r="N542" s="93"/>
      <c r="O542" s="101">
        <v>0</v>
      </c>
      <c r="P542" s="93"/>
      <c r="Q542" s="276">
        <v>0</v>
      </c>
    </row>
    <row r="543" spans="1:17" s="94" customFormat="1" ht="12" customHeight="1">
      <c r="A543" s="90" t="s">
        <v>128</v>
      </c>
      <c r="B543" s="90"/>
      <c r="C543" s="91">
        <v>401</v>
      </c>
      <c r="D543" s="249" t="s">
        <v>730</v>
      </c>
      <c r="E543" s="92" t="s">
        <v>6</v>
      </c>
      <c r="F543" s="92" t="s">
        <v>216</v>
      </c>
      <c r="G543" s="101">
        <f>IF(F543="I",IFERROR(VLOOKUP(C543,Consolidado!B:H,7,FALSE),0),0)</f>
        <v>0</v>
      </c>
      <c r="H543" s="93"/>
      <c r="I543" s="276">
        <v>0</v>
      </c>
      <c r="J543" s="93"/>
      <c r="K543" s="101">
        <v>0</v>
      </c>
      <c r="L543" s="93"/>
      <c r="M543" s="276">
        <v>0</v>
      </c>
      <c r="N543" s="93"/>
      <c r="O543" s="101">
        <v>0</v>
      </c>
      <c r="P543" s="93"/>
      <c r="Q543" s="276">
        <v>0</v>
      </c>
    </row>
    <row r="544" spans="1:17" s="94" customFormat="1" ht="12" customHeight="1">
      <c r="A544" s="90" t="s">
        <v>128</v>
      </c>
      <c r="B544" s="90"/>
      <c r="C544" s="91">
        <v>40101</v>
      </c>
      <c r="D544" s="249" t="s">
        <v>90</v>
      </c>
      <c r="E544" s="92" t="s">
        <v>6</v>
      </c>
      <c r="F544" s="92" t="s">
        <v>216</v>
      </c>
      <c r="G544" s="101">
        <f>IF(F544="I",IFERROR(VLOOKUP(C544,Consolidado!B:H,7,FALSE),0),0)</f>
        <v>0</v>
      </c>
      <c r="H544" s="93"/>
      <c r="I544" s="276">
        <v>0</v>
      </c>
      <c r="J544" s="93"/>
      <c r="K544" s="101">
        <v>0</v>
      </c>
      <c r="L544" s="93"/>
      <c r="M544" s="276">
        <v>0</v>
      </c>
      <c r="N544" s="93"/>
      <c r="O544" s="101">
        <v>0</v>
      </c>
      <c r="P544" s="93"/>
      <c r="Q544" s="276">
        <v>0</v>
      </c>
    </row>
    <row r="545" spans="1:17" s="94" customFormat="1" ht="12" customHeight="1">
      <c r="A545" s="90" t="s">
        <v>128</v>
      </c>
      <c r="B545" s="90"/>
      <c r="C545" s="91">
        <v>4010101</v>
      </c>
      <c r="D545" s="249" t="s">
        <v>731</v>
      </c>
      <c r="E545" s="92" t="s">
        <v>6</v>
      </c>
      <c r="F545" s="92" t="s">
        <v>216</v>
      </c>
      <c r="G545" s="101">
        <f>IF(F545="I",IFERROR(VLOOKUP(C545,Consolidado!B:H,7,FALSE),0),0)</f>
        <v>0</v>
      </c>
      <c r="H545" s="93"/>
      <c r="I545" s="276">
        <v>0</v>
      </c>
      <c r="J545" s="93"/>
      <c r="K545" s="101">
        <v>0</v>
      </c>
      <c r="L545" s="93"/>
      <c r="M545" s="276">
        <v>0</v>
      </c>
      <c r="N545" s="93"/>
      <c r="O545" s="101">
        <v>0</v>
      </c>
      <c r="P545" s="93"/>
      <c r="Q545" s="276">
        <v>0</v>
      </c>
    </row>
    <row r="546" spans="1:17" s="94" customFormat="1" ht="12" customHeight="1">
      <c r="A546" s="90" t="s">
        <v>128</v>
      </c>
      <c r="B546" s="90" t="s">
        <v>95</v>
      </c>
      <c r="C546" s="91">
        <v>401010101</v>
      </c>
      <c r="D546" s="249" t="s">
        <v>732</v>
      </c>
      <c r="E546" s="92" t="s">
        <v>6</v>
      </c>
      <c r="F546" s="92" t="s">
        <v>217</v>
      </c>
      <c r="G546" s="101">
        <f>IF(F546="I",IFERROR(VLOOKUP(C546,Consolidado!B:H,7,FALSE),0),0)</f>
        <v>23918795</v>
      </c>
      <c r="H546" s="93"/>
      <c r="I546" s="276">
        <v>0</v>
      </c>
      <c r="J546" s="93"/>
      <c r="K546" s="101">
        <v>0</v>
      </c>
      <c r="L546" s="93"/>
      <c r="M546" s="276">
        <v>0</v>
      </c>
      <c r="N546" s="93"/>
      <c r="O546" s="101">
        <v>0</v>
      </c>
      <c r="P546" s="93"/>
      <c r="Q546" s="276">
        <v>0</v>
      </c>
    </row>
    <row r="547" spans="1:17" s="94" customFormat="1" ht="12" customHeight="1">
      <c r="A547" s="90" t="s">
        <v>128</v>
      </c>
      <c r="B547" s="90"/>
      <c r="C547" s="91">
        <v>401010102</v>
      </c>
      <c r="D547" s="249" t="s">
        <v>1028</v>
      </c>
      <c r="E547" s="92" t="s">
        <v>145</v>
      </c>
      <c r="F547" s="92" t="s">
        <v>217</v>
      </c>
      <c r="G547" s="101">
        <f>IF(F547="I",IFERROR(VLOOKUP(C547,Consolidado!B:H,7,FALSE),0),0)</f>
        <v>0</v>
      </c>
      <c r="H547" s="93"/>
      <c r="I547" s="276">
        <v>0</v>
      </c>
      <c r="J547" s="93"/>
      <c r="K547" s="101">
        <v>0</v>
      </c>
      <c r="L547" s="93"/>
      <c r="M547" s="276">
        <v>0</v>
      </c>
      <c r="N547" s="93"/>
      <c r="O547" s="101">
        <v>0</v>
      </c>
      <c r="P547" s="93"/>
      <c r="Q547" s="276">
        <v>0</v>
      </c>
    </row>
    <row r="548" spans="1:17" s="94" customFormat="1" ht="12" customHeight="1">
      <c r="A548" s="90" t="s">
        <v>128</v>
      </c>
      <c r="B548" s="90"/>
      <c r="C548" s="91">
        <v>4010102</v>
      </c>
      <c r="D548" s="249" t="s">
        <v>733</v>
      </c>
      <c r="E548" s="92" t="s">
        <v>6</v>
      </c>
      <c r="F548" s="92" t="s">
        <v>216</v>
      </c>
      <c r="G548" s="101">
        <f>IF(F548="I",IFERROR(VLOOKUP(C548,Consolidado!B:H,7,FALSE),0),0)</f>
        <v>0</v>
      </c>
      <c r="H548" s="93"/>
      <c r="I548" s="276">
        <v>0</v>
      </c>
      <c r="J548" s="93"/>
      <c r="K548" s="101">
        <v>0</v>
      </c>
      <c r="L548" s="93"/>
      <c r="M548" s="276">
        <v>0</v>
      </c>
      <c r="N548" s="93"/>
      <c r="O548" s="101">
        <v>0</v>
      </c>
      <c r="P548" s="93"/>
      <c r="Q548" s="276">
        <v>0</v>
      </c>
    </row>
    <row r="549" spans="1:17" s="94" customFormat="1" ht="12" customHeight="1">
      <c r="A549" s="90" t="s">
        <v>128</v>
      </c>
      <c r="B549" s="90" t="s">
        <v>96</v>
      </c>
      <c r="C549" s="91">
        <v>401010201</v>
      </c>
      <c r="D549" s="249" t="s">
        <v>734</v>
      </c>
      <c r="E549" s="92" t="s">
        <v>6</v>
      </c>
      <c r="F549" s="92" t="s">
        <v>217</v>
      </c>
      <c r="G549" s="101">
        <f>IF(F549="I",IFERROR(VLOOKUP(C549,Consolidado!B:H,7,FALSE),0),0)</f>
        <v>237632194</v>
      </c>
      <c r="H549" s="93"/>
      <c r="I549" s="276">
        <v>0</v>
      </c>
      <c r="J549" s="93"/>
      <c r="K549" s="101">
        <v>0</v>
      </c>
      <c r="L549" s="93"/>
      <c r="M549" s="276">
        <v>0</v>
      </c>
      <c r="N549" s="93"/>
      <c r="O549" s="101">
        <v>0</v>
      </c>
      <c r="P549" s="93"/>
      <c r="Q549" s="276">
        <v>0</v>
      </c>
    </row>
    <row r="550" spans="1:17" s="94" customFormat="1" ht="12" customHeight="1">
      <c r="A550" s="90" t="s">
        <v>128</v>
      </c>
      <c r="B550" s="90" t="s">
        <v>96</v>
      </c>
      <c r="C550" s="91">
        <v>401010202</v>
      </c>
      <c r="D550" s="249" t="s">
        <v>735</v>
      </c>
      <c r="E550" s="92" t="s">
        <v>145</v>
      </c>
      <c r="F550" s="92" t="s">
        <v>217</v>
      </c>
      <c r="G550" s="101">
        <f>IF(F550="I",IFERROR(VLOOKUP(C550,Consolidado!B:H,7,FALSE),0),0)</f>
        <v>81812232</v>
      </c>
      <c r="H550" s="93"/>
      <c r="I550" s="276">
        <v>0</v>
      </c>
      <c r="J550" s="93"/>
      <c r="K550" s="101">
        <v>0</v>
      </c>
      <c r="L550" s="93"/>
      <c r="M550" s="276">
        <v>0</v>
      </c>
      <c r="N550" s="93"/>
      <c r="O550" s="101">
        <v>0</v>
      </c>
      <c r="P550" s="93"/>
      <c r="Q550" s="276">
        <v>0</v>
      </c>
    </row>
    <row r="551" spans="1:17" s="94" customFormat="1" ht="12" customHeight="1">
      <c r="A551" s="90" t="s">
        <v>128</v>
      </c>
      <c r="B551" s="90"/>
      <c r="C551" s="91">
        <v>4010103</v>
      </c>
      <c r="D551" s="249" t="s">
        <v>1029</v>
      </c>
      <c r="E551" s="92" t="s">
        <v>6</v>
      </c>
      <c r="F551" s="92" t="s">
        <v>216</v>
      </c>
      <c r="G551" s="101">
        <f>IF(F551="I",IFERROR(VLOOKUP(C551,Consolidado!B:H,7,FALSE),0),0)</f>
        <v>0</v>
      </c>
      <c r="H551" s="93"/>
      <c r="I551" s="276">
        <v>0</v>
      </c>
      <c r="J551" s="93"/>
      <c r="K551" s="101">
        <v>0</v>
      </c>
      <c r="L551" s="93"/>
      <c r="M551" s="276">
        <v>0</v>
      </c>
      <c r="N551" s="93"/>
      <c r="O551" s="101">
        <v>0</v>
      </c>
      <c r="P551" s="93"/>
      <c r="Q551" s="276">
        <v>0</v>
      </c>
    </row>
    <row r="552" spans="1:17" s="94" customFormat="1" ht="12" customHeight="1">
      <c r="A552" s="90" t="s">
        <v>128</v>
      </c>
      <c r="B552" s="90"/>
      <c r="C552" s="91">
        <v>401010301</v>
      </c>
      <c r="D552" s="249" t="s">
        <v>1030</v>
      </c>
      <c r="E552" s="92" t="s">
        <v>6</v>
      </c>
      <c r="F552" s="92" t="s">
        <v>217</v>
      </c>
      <c r="G552" s="101">
        <f>IF(F552="I",IFERROR(VLOOKUP(C552,Consolidado!B:H,7,FALSE),0),0)</f>
        <v>0</v>
      </c>
      <c r="H552" s="93"/>
      <c r="I552" s="276">
        <v>0</v>
      </c>
      <c r="J552" s="93"/>
      <c r="K552" s="101">
        <v>0</v>
      </c>
      <c r="L552" s="93"/>
      <c r="M552" s="276">
        <v>0</v>
      </c>
      <c r="N552" s="93"/>
      <c r="O552" s="101">
        <v>0</v>
      </c>
      <c r="P552" s="93"/>
      <c r="Q552" s="276">
        <v>0</v>
      </c>
    </row>
    <row r="553" spans="1:17" s="94" customFormat="1" ht="12" customHeight="1">
      <c r="A553" s="90" t="s">
        <v>128</v>
      </c>
      <c r="B553" s="90"/>
      <c r="C553" s="91">
        <v>401010302</v>
      </c>
      <c r="D553" s="249" t="s">
        <v>1031</v>
      </c>
      <c r="E553" s="92" t="s">
        <v>145</v>
      </c>
      <c r="F553" s="92" t="s">
        <v>217</v>
      </c>
      <c r="G553" s="101">
        <f>IF(F553="I",IFERROR(VLOOKUP(C553,Consolidado!B:H,7,FALSE),0),0)</f>
        <v>0</v>
      </c>
      <c r="H553" s="93"/>
      <c r="I553" s="276">
        <v>0</v>
      </c>
      <c r="J553" s="93"/>
      <c r="K553" s="101">
        <v>0</v>
      </c>
      <c r="L553" s="93"/>
      <c r="M553" s="276">
        <v>0</v>
      </c>
      <c r="N553" s="93"/>
      <c r="O553" s="101">
        <v>0</v>
      </c>
      <c r="P553" s="93"/>
      <c r="Q553" s="276">
        <v>0</v>
      </c>
    </row>
    <row r="554" spans="1:17" s="94" customFormat="1" ht="12" customHeight="1">
      <c r="A554" s="90" t="s">
        <v>128</v>
      </c>
      <c r="B554" s="90"/>
      <c r="C554" s="91">
        <v>40102</v>
      </c>
      <c r="D554" s="249" t="s">
        <v>736</v>
      </c>
      <c r="E554" s="92" t="s">
        <v>6</v>
      </c>
      <c r="F554" s="92" t="s">
        <v>216</v>
      </c>
      <c r="G554" s="101">
        <f>IF(F554="I",IFERROR(VLOOKUP(C554,Consolidado!B:H,7,FALSE),0),0)</f>
        <v>0</v>
      </c>
      <c r="H554" s="93"/>
      <c r="I554" s="276">
        <v>0</v>
      </c>
      <c r="J554" s="93"/>
      <c r="K554" s="101">
        <v>0</v>
      </c>
      <c r="L554" s="93"/>
      <c r="M554" s="276">
        <v>0</v>
      </c>
      <c r="N554" s="93"/>
      <c r="O554" s="101">
        <v>0</v>
      </c>
      <c r="P554" s="93"/>
      <c r="Q554" s="276">
        <v>0</v>
      </c>
    </row>
    <row r="555" spans="1:17" s="94" customFormat="1" ht="12" customHeight="1">
      <c r="A555" s="90" t="s">
        <v>128</v>
      </c>
      <c r="B555" s="90"/>
      <c r="C555" s="91">
        <v>4010201</v>
      </c>
      <c r="D555" s="249" t="s">
        <v>731</v>
      </c>
      <c r="E555" s="92" t="s">
        <v>6</v>
      </c>
      <c r="F555" s="92" t="s">
        <v>216</v>
      </c>
      <c r="G555" s="101">
        <f>IF(F555="I",IFERROR(VLOOKUP(C555,Consolidado!B:H,7,FALSE),0),0)</f>
        <v>0</v>
      </c>
      <c r="H555" s="93"/>
      <c r="I555" s="276">
        <v>0</v>
      </c>
      <c r="J555" s="93"/>
      <c r="K555" s="101">
        <v>0</v>
      </c>
      <c r="L555" s="93"/>
      <c r="M555" s="276">
        <v>0</v>
      </c>
      <c r="N555" s="93"/>
      <c r="O555" s="101">
        <v>0</v>
      </c>
      <c r="P555" s="93"/>
      <c r="Q555" s="276">
        <v>0</v>
      </c>
    </row>
    <row r="556" spans="1:17" s="94" customFormat="1" ht="12" customHeight="1">
      <c r="A556" s="90" t="s">
        <v>128</v>
      </c>
      <c r="B556" s="90"/>
      <c r="C556" s="91">
        <v>401020101</v>
      </c>
      <c r="D556" s="249" t="s">
        <v>732</v>
      </c>
      <c r="E556" s="92" t="s">
        <v>6</v>
      </c>
      <c r="F556" s="92" t="s">
        <v>217</v>
      </c>
      <c r="G556" s="101">
        <f>IF(F556="I",IFERROR(VLOOKUP(C556,Consolidado!B:H,7,FALSE),0),0)</f>
        <v>0</v>
      </c>
      <c r="H556" s="93"/>
      <c r="I556" s="276">
        <v>0</v>
      </c>
      <c r="J556" s="93"/>
      <c r="K556" s="101">
        <v>0</v>
      </c>
      <c r="L556" s="93"/>
      <c r="M556" s="276">
        <v>0</v>
      </c>
      <c r="N556" s="93"/>
      <c r="O556" s="101">
        <v>0</v>
      </c>
      <c r="P556" s="93"/>
      <c r="Q556" s="276">
        <v>0</v>
      </c>
    </row>
    <row r="557" spans="1:17" s="94" customFormat="1" ht="12" customHeight="1">
      <c r="A557" s="90" t="s">
        <v>128</v>
      </c>
      <c r="B557" s="90"/>
      <c r="C557" s="91">
        <v>401020102</v>
      </c>
      <c r="D557" s="249" t="s">
        <v>1028</v>
      </c>
      <c r="E557" s="92" t="s">
        <v>145</v>
      </c>
      <c r="F557" s="92" t="s">
        <v>217</v>
      </c>
      <c r="G557" s="101">
        <f>IF(F557="I",IFERROR(VLOOKUP(C557,Consolidado!B:H,7,FALSE),0),0)</f>
        <v>0</v>
      </c>
      <c r="H557" s="93"/>
      <c r="I557" s="276">
        <v>0</v>
      </c>
      <c r="J557" s="93"/>
      <c r="K557" s="101">
        <v>0</v>
      </c>
      <c r="L557" s="93"/>
      <c r="M557" s="276">
        <v>0</v>
      </c>
      <c r="N557" s="93"/>
      <c r="O557" s="101">
        <v>0</v>
      </c>
      <c r="P557" s="93"/>
      <c r="Q557" s="276">
        <v>0</v>
      </c>
    </row>
    <row r="558" spans="1:17" s="94" customFormat="1" ht="12" customHeight="1">
      <c r="A558" s="90" t="s">
        <v>128</v>
      </c>
      <c r="B558" s="90"/>
      <c r="C558" s="91">
        <v>4010202</v>
      </c>
      <c r="D558" s="249" t="s">
        <v>733</v>
      </c>
      <c r="E558" s="92" t="s">
        <v>6</v>
      </c>
      <c r="F558" s="92" t="s">
        <v>216</v>
      </c>
      <c r="G558" s="101">
        <f>IF(F558="I",IFERROR(VLOOKUP(C558,Consolidado!B:H,7,FALSE),0),0)</f>
        <v>0</v>
      </c>
      <c r="H558" s="93"/>
      <c r="I558" s="276">
        <v>0</v>
      </c>
      <c r="J558" s="93"/>
      <c r="K558" s="101">
        <v>0</v>
      </c>
      <c r="L558" s="93"/>
      <c r="M558" s="276">
        <v>0</v>
      </c>
      <c r="N558" s="93"/>
      <c r="O558" s="101">
        <v>0</v>
      </c>
      <c r="P558" s="93"/>
      <c r="Q558" s="276">
        <v>0</v>
      </c>
    </row>
    <row r="559" spans="1:17" s="94" customFormat="1" ht="12" customHeight="1">
      <c r="A559" s="90" t="s">
        <v>128</v>
      </c>
      <c r="B559" s="90" t="s">
        <v>96</v>
      </c>
      <c r="C559" s="91">
        <v>401020201</v>
      </c>
      <c r="D559" s="249" t="s">
        <v>734</v>
      </c>
      <c r="E559" s="92" t="s">
        <v>6</v>
      </c>
      <c r="F559" s="92" t="s">
        <v>217</v>
      </c>
      <c r="G559" s="101">
        <f>IF(F559="I",IFERROR(VLOOKUP(C559,Consolidado!B:H,7,FALSE),0),0)</f>
        <v>0</v>
      </c>
      <c r="H559" s="93"/>
      <c r="I559" s="276">
        <v>0</v>
      </c>
      <c r="J559" s="93"/>
      <c r="K559" s="101">
        <v>0</v>
      </c>
      <c r="L559" s="93"/>
      <c r="M559" s="276">
        <v>0</v>
      </c>
      <c r="N559" s="93"/>
      <c r="O559" s="101">
        <v>0</v>
      </c>
      <c r="P559" s="93"/>
      <c r="Q559" s="276">
        <v>0</v>
      </c>
    </row>
    <row r="560" spans="1:17" s="94" customFormat="1" ht="12" customHeight="1">
      <c r="A560" s="90" t="s">
        <v>128</v>
      </c>
      <c r="B560" s="90" t="s">
        <v>96</v>
      </c>
      <c r="C560" s="91">
        <v>401020202</v>
      </c>
      <c r="D560" s="249" t="s">
        <v>735</v>
      </c>
      <c r="E560" s="92" t="s">
        <v>145</v>
      </c>
      <c r="F560" s="92" t="s">
        <v>217</v>
      </c>
      <c r="G560" s="101">
        <f>IF(F560="I",IFERROR(VLOOKUP(C560,Consolidado!B:H,7,FALSE),0),0)</f>
        <v>0</v>
      </c>
      <c r="H560" s="93"/>
      <c r="I560" s="276">
        <v>0</v>
      </c>
      <c r="J560" s="93"/>
      <c r="K560" s="101">
        <v>0</v>
      </c>
      <c r="L560" s="93"/>
      <c r="M560" s="276">
        <v>0</v>
      </c>
      <c r="N560" s="93"/>
      <c r="O560" s="101">
        <v>0</v>
      </c>
      <c r="P560" s="93"/>
      <c r="Q560" s="276">
        <v>0</v>
      </c>
    </row>
    <row r="561" spans="1:17" s="94" customFormat="1" ht="12" customHeight="1">
      <c r="A561" s="90" t="s">
        <v>128</v>
      </c>
      <c r="B561" s="90"/>
      <c r="C561" s="91">
        <v>40103</v>
      </c>
      <c r="D561" s="249" t="s">
        <v>737</v>
      </c>
      <c r="E561" s="92" t="s">
        <v>6</v>
      </c>
      <c r="F561" s="92" t="s">
        <v>216</v>
      </c>
      <c r="G561" s="101">
        <f>IF(F561="I",IFERROR(VLOOKUP(C561,Consolidado!B:H,7,FALSE),0),0)</f>
        <v>0</v>
      </c>
      <c r="H561" s="93"/>
      <c r="I561" s="276">
        <v>0</v>
      </c>
      <c r="J561" s="93"/>
      <c r="K561" s="101">
        <v>0</v>
      </c>
      <c r="L561" s="93"/>
      <c r="M561" s="276">
        <v>0</v>
      </c>
      <c r="N561" s="93"/>
      <c r="O561" s="101">
        <v>0</v>
      </c>
      <c r="P561" s="93"/>
      <c r="Q561" s="276">
        <v>0</v>
      </c>
    </row>
    <row r="562" spans="1:17" s="94" customFormat="1" ht="12" customHeight="1">
      <c r="A562" s="90" t="s">
        <v>128</v>
      </c>
      <c r="B562" s="90" t="s">
        <v>92</v>
      </c>
      <c r="C562" s="91">
        <v>4010301</v>
      </c>
      <c r="D562" s="249" t="s">
        <v>738</v>
      </c>
      <c r="E562" s="92" t="s">
        <v>6</v>
      </c>
      <c r="F562" s="92" t="s">
        <v>217</v>
      </c>
      <c r="G562" s="101">
        <f>IF(F562="I",IFERROR(VLOOKUP(C562,Consolidado!B:H,7,FALSE),0),0)</f>
        <v>400000000</v>
      </c>
      <c r="H562" s="93"/>
      <c r="I562" s="276">
        <v>0</v>
      </c>
      <c r="J562" s="93"/>
      <c r="K562" s="101">
        <v>0</v>
      </c>
      <c r="L562" s="93"/>
      <c r="M562" s="276">
        <v>0</v>
      </c>
      <c r="N562" s="93"/>
      <c r="O562" s="101">
        <v>0</v>
      </c>
      <c r="P562" s="93"/>
      <c r="Q562" s="276">
        <v>0</v>
      </c>
    </row>
    <row r="563" spans="1:17" s="94" customFormat="1" ht="12" customHeight="1">
      <c r="A563" s="90" t="s">
        <v>128</v>
      </c>
      <c r="B563" s="90"/>
      <c r="C563" s="91">
        <v>4010302</v>
      </c>
      <c r="D563" s="249" t="s">
        <v>738</v>
      </c>
      <c r="E563" s="92" t="s">
        <v>145</v>
      </c>
      <c r="F563" s="92" t="s">
        <v>217</v>
      </c>
      <c r="G563" s="101">
        <f>IF(F563="I",IFERROR(VLOOKUP(C563,Consolidado!B:H,7,FALSE),0),0)</f>
        <v>0</v>
      </c>
      <c r="H563" s="93"/>
      <c r="I563" s="276">
        <v>0</v>
      </c>
      <c r="J563" s="93"/>
      <c r="K563" s="101">
        <v>0</v>
      </c>
      <c r="L563" s="93"/>
      <c r="M563" s="276">
        <v>0</v>
      </c>
      <c r="N563" s="93"/>
      <c r="O563" s="101">
        <v>0</v>
      </c>
      <c r="P563" s="93"/>
      <c r="Q563" s="276">
        <v>0</v>
      </c>
    </row>
    <row r="564" spans="1:17" s="94" customFormat="1" ht="12" customHeight="1">
      <c r="A564" s="90" t="s">
        <v>128</v>
      </c>
      <c r="B564" s="90" t="s">
        <v>150</v>
      </c>
      <c r="C564" s="91">
        <v>4010101010</v>
      </c>
      <c r="D564" s="249" t="s">
        <v>1209</v>
      </c>
      <c r="E564" s="92" t="s">
        <v>145</v>
      </c>
      <c r="F564" s="92" t="s">
        <v>217</v>
      </c>
      <c r="G564" s="101">
        <f>IF(F564="I",IFERROR(VLOOKUP(C564,Consolidado!B:H,7,FALSE),0),0)</f>
        <v>885398880</v>
      </c>
      <c r="H564" s="93"/>
      <c r="I564" s="276">
        <v>0</v>
      </c>
      <c r="J564" s="93"/>
      <c r="K564" s="101">
        <v>0</v>
      </c>
      <c r="L564" s="93"/>
      <c r="M564" s="276">
        <v>0</v>
      </c>
      <c r="N564" s="93"/>
      <c r="O564" s="101">
        <v>0</v>
      </c>
      <c r="P564" s="93"/>
      <c r="Q564" s="276">
        <v>0</v>
      </c>
    </row>
    <row r="565" spans="1:17" s="94" customFormat="1" ht="12" customHeight="1">
      <c r="A565" s="90" t="s">
        <v>128</v>
      </c>
      <c r="B565" s="90" t="s">
        <v>150</v>
      </c>
      <c r="C565" s="91">
        <v>4010101020</v>
      </c>
      <c r="D565" s="249" t="s">
        <v>1208</v>
      </c>
      <c r="E565" s="92" t="s">
        <v>145</v>
      </c>
      <c r="F565" s="92" t="s">
        <v>217</v>
      </c>
      <c r="G565" s="101">
        <f>IF(F565="I",IFERROR(VLOOKUP(C565,Consolidado!B:H,7,FALSE),0),0)</f>
        <v>502428760</v>
      </c>
      <c r="H565" s="93"/>
      <c r="I565" s="276">
        <v>0</v>
      </c>
      <c r="J565" s="93"/>
      <c r="K565" s="101">
        <v>0</v>
      </c>
      <c r="L565" s="93"/>
      <c r="M565" s="276">
        <v>0</v>
      </c>
      <c r="N565" s="93"/>
      <c r="O565" s="101">
        <v>0</v>
      </c>
      <c r="P565" s="93"/>
      <c r="Q565" s="276">
        <v>0</v>
      </c>
    </row>
    <row r="566" spans="1:17" s="94" customFormat="1" ht="12" customHeight="1">
      <c r="A566" s="90" t="s">
        <v>128</v>
      </c>
      <c r="B566" s="90"/>
      <c r="C566" s="91">
        <v>402</v>
      </c>
      <c r="D566" s="249" t="s">
        <v>739</v>
      </c>
      <c r="E566" s="92" t="s">
        <v>6</v>
      </c>
      <c r="F566" s="92" t="s">
        <v>216</v>
      </c>
      <c r="G566" s="101">
        <f>IF(F566="I",IFERROR(VLOOKUP(C566,Consolidado!B:H,7,FALSE),0),0)</f>
        <v>0</v>
      </c>
      <c r="H566" s="93"/>
      <c r="I566" s="276">
        <v>0</v>
      </c>
      <c r="J566" s="93"/>
      <c r="K566" s="101">
        <v>0</v>
      </c>
      <c r="L566" s="93"/>
      <c r="M566" s="276">
        <v>0</v>
      </c>
      <c r="N566" s="93"/>
      <c r="O566" s="101">
        <v>0</v>
      </c>
      <c r="P566" s="93"/>
      <c r="Q566" s="276">
        <v>0</v>
      </c>
    </row>
    <row r="567" spans="1:17" s="94" customFormat="1" ht="12" customHeight="1">
      <c r="A567" s="90" t="s">
        <v>128</v>
      </c>
      <c r="B567" s="90"/>
      <c r="C567" s="91">
        <v>40201</v>
      </c>
      <c r="D567" s="249" t="s">
        <v>1032</v>
      </c>
      <c r="E567" s="92" t="s">
        <v>6</v>
      </c>
      <c r="F567" s="92" t="s">
        <v>217</v>
      </c>
      <c r="G567" s="101">
        <f>IF(F567="I",IFERROR(VLOOKUP(C567,Consolidado!B:H,7,FALSE),0),0)</f>
        <v>0</v>
      </c>
      <c r="H567" s="93"/>
      <c r="I567" s="276">
        <v>0</v>
      </c>
      <c r="J567" s="93"/>
      <c r="K567" s="101">
        <v>0</v>
      </c>
      <c r="L567" s="93"/>
      <c r="M567" s="276">
        <v>0</v>
      </c>
      <c r="N567" s="93"/>
      <c r="O567" s="101">
        <v>0</v>
      </c>
      <c r="P567" s="93"/>
      <c r="Q567" s="276">
        <v>0</v>
      </c>
    </row>
    <row r="568" spans="1:17" s="94" customFormat="1" ht="12" customHeight="1">
      <c r="A568" s="90" t="s">
        <v>128</v>
      </c>
      <c r="B568" s="90" t="s">
        <v>35</v>
      </c>
      <c r="C568" s="91">
        <v>40202</v>
      </c>
      <c r="D568" s="249" t="s">
        <v>1033</v>
      </c>
      <c r="E568" s="92" t="s">
        <v>6</v>
      </c>
      <c r="F568" s="92" t="s">
        <v>217</v>
      </c>
      <c r="G568" s="101">
        <f>IF(F568="I",IFERROR(VLOOKUP(C568,Consolidado!B:H,7,FALSE),0),0)</f>
        <v>181818</v>
      </c>
      <c r="H568" s="93"/>
      <c r="I568" s="276">
        <v>0</v>
      </c>
      <c r="J568" s="93"/>
      <c r="K568" s="101">
        <v>0</v>
      </c>
      <c r="L568" s="93"/>
      <c r="M568" s="276">
        <v>0</v>
      </c>
      <c r="N568" s="93"/>
      <c r="O568" s="101">
        <v>0</v>
      </c>
      <c r="P568" s="93"/>
      <c r="Q568" s="276">
        <v>0</v>
      </c>
    </row>
    <row r="569" spans="1:17" s="94" customFormat="1" ht="12" customHeight="1">
      <c r="A569" s="90" t="s">
        <v>128</v>
      </c>
      <c r="B569" s="90"/>
      <c r="C569" s="91">
        <v>40203</v>
      </c>
      <c r="D569" s="249" t="s">
        <v>740</v>
      </c>
      <c r="E569" s="92" t="s">
        <v>6</v>
      </c>
      <c r="F569" s="92" t="s">
        <v>216</v>
      </c>
      <c r="G569" s="101">
        <f>IF(F569="I",IFERROR(VLOOKUP(C569,Consolidado!B:H,7,FALSE),0),0)</f>
        <v>0</v>
      </c>
      <c r="H569" s="93"/>
      <c r="I569" s="276">
        <v>0</v>
      </c>
      <c r="J569" s="93"/>
      <c r="K569" s="101">
        <v>0</v>
      </c>
      <c r="L569" s="93"/>
      <c r="M569" s="276">
        <v>0</v>
      </c>
      <c r="N569" s="93"/>
      <c r="O569" s="101">
        <v>0</v>
      </c>
      <c r="P569" s="93"/>
      <c r="Q569" s="276">
        <v>0</v>
      </c>
    </row>
    <row r="570" spans="1:17" s="94" customFormat="1" ht="12" customHeight="1">
      <c r="A570" s="90" t="s">
        <v>128</v>
      </c>
      <c r="B570" s="90" t="s">
        <v>97</v>
      </c>
      <c r="C570" s="91">
        <v>4020301</v>
      </c>
      <c r="D570" s="249" t="s">
        <v>1034</v>
      </c>
      <c r="E570" s="92" t="s">
        <v>6</v>
      </c>
      <c r="F570" s="92" t="s">
        <v>217</v>
      </c>
      <c r="G570" s="101">
        <f>IF(F570="I",IFERROR(VLOOKUP(C570,Consolidado!B:H,7,FALSE),0),0)</f>
        <v>0</v>
      </c>
      <c r="H570" s="93"/>
      <c r="I570" s="276">
        <v>0</v>
      </c>
      <c r="J570" s="93"/>
      <c r="K570" s="101">
        <v>0</v>
      </c>
      <c r="L570" s="93"/>
      <c r="M570" s="276">
        <v>0</v>
      </c>
      <c r="N570" s="93"/>
      <c r="O570" s="101">
        <v>0</v>
      </c>
      <c r="P570" s="93"/>
      <c r="Q570" s="276">
        <v>0</v>
      </c>
    </row>
    <row r="571" spans="1:17" s="94" customFormat="1" ht="12" customHeight="1">
      <c r="A571" s="90" t="s">
        <v>128</v>
      </c>
      <c r="B571" s="90" t="s">
        <v>97</v>
      </c>
      <c r="C571" s="91">
        <v>4020302</v>
      </c>
      <c r="D571" s="249" t="s">
        <v>741</v>
      </c>
      <c r="E571" s="92" t="s">
        <v>145</v>
      </c>
      <c r="F571" s="92" t="s">
        <v>217</v>
      </c>
      <c r="G571" s="101">
        <f>IF(F571="I",IFERROR(VLOOKUP(C571,Consolidado!B:H,7,FALSE),0),0)</f>
        <v>221097900</v>
      </c>
      <c r="H571" s="93"/>
      <c r="I571" s="276">
        <v>0</v>
      </c>
      <c r="J571" s="93"/>
      <c r="K571" s="101">
        <v>0</v>
      </c>
      <c r="L571" s="93"/>
      <c r="M571" s="276">
        <v>0</v>
      </c>
      <c r="N571" s="93"/>
      <c r="O571" s="101">
        <v>0</v>
      </c>
      <c r="P571" s="93"/>
      <c r="Q571" s="276">
        <v>0</v>
      </c>
    </row>
    <row r="572" spans="1:17" s="94" customFormat="1" ht="12" customHeight="1">
      <c r="A572" s="90" t="s">
        <v>128</v>
      </c>
      <c r="B572" s="90"/>
      <c r="C572" s="91">
        <v>403</v>
      </c>
      <c r="D572" s="249" t="s">
        <v>742</v>
      </c>
      <c r="E572" s="92" t="s">
        <v>6</v>
      </c>
      <c r="F572" s="92" t="s">
        <v>216</v>
      </c>
      <c r="G572" s="101">
        <f>IF(F572="I",IFERROR(VLOOKUP(C572,Consolidado!B:H,7,FALSE),0),0)</f>
        <v>0</v>
      </c>
      <c r="H572" s="93"/>
      <c r="I572" s="276">
        <v>0</v>
      </c>
      <c r="J572" s="93"/>
      <c r="K572" s="101">
        <v>0</v>
      </c>
      <c r="L572" s="93"/>
      <c r="M572" s="276">
        <v>0</v>
      </c>
      <c r="N572" s="93"/>
      <c r="O572" s="101">
        <v>0</v>
      </c>
      <c r="P572" s="93"/>
      <c r="Q572" s="276">
        <v>0</v>
      </c>
    </row>
    <row r="573" spans="1:17" s="94" customFormat="1" ht="12" customHeight="1">
      <c r="A573" s="90" t="s">
        <v>128</v>
      </c>
      <c r="B573" s="90"/>
      <c r="C573" s="91">
        <v>40301</v>
      </c>
      <c r="D573" s="249" t="s">
        <v>743</v>
      </c>
      <c r="E573" s="92" t="s">
        <v>6</v>
      </c>
      <c r="F573" s="92" t="s">
        <v>216</v>
      </c>
      <c r="G573" s="101">
        <f>IF(F573="I",IFERROR(VLOOKUP(C573,Consolidado!B:H,7,FALSE),0),0)</f>
        <v>0</v>
      </c>
      <c r="H573" s="93"/>
      <c r="I573" s="276">
        <v>0</v>
      </c>
      <c r="J573" s="93"/>
      <c r="K573" s="101">
        <v>0</v>
      </c>
      <c r="L573" s="93"/>
      <c r="M573" s="276">
        <v>0</v>
      </c>
      <c r="N573" s="93"/>
      <c r="O573" s="101">
        <v>0</v>
      </c>
      <c r="P573" s="93"/>
      <c r="Q573" s="276">
        <v>0</v>
      </c>
    </row>
    <row r="574" spans="1:17" s="94" customFormat="1" ht="12" customHeight="1">
      <c r="A574" s="90" t="s">
        <v>128</v>
      </c>
      <c r="B574" s="90"/>
      <c r="C574" s="91">
        <v>4030101</v>
      </c>
      <c r="D574" s="249" t="s">
        <v>743</v>
      </c>
      <c r="E574" s="92" t="s">
        <v>6</v>
      </c>
      <c r="F574" s="92" t="s">
        <v>216</v>
      </c>
      <c r="G574" s="101">
        <f>IF(F574="I",IFERROR(VLOOKUP(C574,Consolidado!B:H,7,FALSE),0),0)</f>
        <v>0</v>
      </c>
      <c r="H574" s="93"/>
      <c r="I574" s="276">
        <v>0</v>
      </c>
      <c r="J574" s="93"/>
      <c r="K574" s="101">
        <v>0</v>
      </c>
      <c r="L574" s="93"/>
      <c r="M574" s="276">
        <v>0</v>
      </c>
      <c r="N574" s="93"/>
      <c r="O574" s="101">
        <v>0</v>
      </c>
      <c r="P574" s="93"/>
      <c r="Q574" s="276">
        <v>0</v>
      </c>
    </row>
    <row r="575" spans="1:17" s="94" customFormat="1" ht="12" customHeight="1">
      <c r="A575" s="90" t="s">
        <v>128</v>
      </c>
      <c r="B575" s="90" t="s">
        <v>98</v>
      </c>
      <c r="C575" s="91">
        <v>403010101</v>
      </c>
      <c r="D575" s="249" t="s">
        <v>744</v>
      </c>
      <c r="E575" s="92" t="s">
        <v>6</v>
      </c>
      <c r="F575" s="92" t="s">
        <v>217</v>
      </c>
      <c r="G575" s="101">
        <f>IF(F575="I",IFERROR(VLOOKUP(C575,Consolidado!B:H,7,FALSE),0),0)</f>
        <v>54114527</v>
      </c>
      <c r="H575" s="93"/>
      <c r="I575" s="276">
        <v>0</v>
      </c>
      <c r="J575" s="93"/>
      <c r="K575" s="101">
        <v>0</v>
      </c>
      <c r="L575" s="93"/>
      <c r="M575" s="276">
        <v>0</v>
      </c>
      <c r="N575" s="93"/>
      <c r="O575" s="101">
        <v>0</v>
      </c>
      <c r="P575" s="93"/>
      <c r="Q575" s="276">
        <v>0</v>
      </c>
    </row>
    <row r="576" spans="1:17" s="94" customFormat="1" ht="12" customHeight="1">
      <c r="A576" s="90" t="s">
        <v>128</v>
      </c>
      <c r="B576" s="90" t="s">
        <v>98</v>
      </c>
      <c r="C576" s="91">
        <v>403010102</v>
      </c>
      <c r="D576" s="249" t="s">
        <v>759</v>
      </c>
      <c r="E576" s="92" t="s">
        <v>145</v>
      </c>
      <c r="F576" s="92" t="s">
        <v>217</v>
      </c>
      <c r="G576" s="101">
        <f>IF(F576="I",IFERROR(VLOOKUP(C576,Consolidado!B:H,7,FALSE),0),0)</f>
        <v>0</v>
      </c>
      <c r="H576" s="93"/>
      <c r="I576" s="276">
        <v>0</v>
      </c>
      <c r="J576" s="93"/>
      <c r="K576" s="101">
        <v>0</v>
      </c>
      <c r="L576" s="93"/>
      <c r="M576" s="276">
        <v>0</v>
      </c>
      <c r="N576" s="93"/>
      <c r="O576" s="101">
        <v>0</v>
      </c>
      <c r="P576" s="93"/>
      <c r="Q576" s="276">
        <v>0</v>
      </c>
    </row>
    <row r="577" spans="1:17" s="94" customFormat="1" ht="12" customHeight="1">
      <c r="A577" s="90" t="s">
        <v>128</v>
      </c>
      <c r="B577" s="90" t="s">
        <v>98</v>
      </c>
      <c r="C577" s="91">
        <v>403010103</v>
      </c>
      <c r="D577" s="249" t="s">
        <v>745</v>
      </c>
      <c r="E577" s="92" t="s">
        <v>6</v>
      </c>
      <c r="F577" s="92" t="s">
        <v>217</v>
      </c>
      <c r="G577" s="101">
        <f>IF(F577="I",IFERROR(VLOOKUP(C577,Consolidado!B:H,7,FALSE),0),0)</f>
        <v>15441425</v>
      </c>
      <c r="H577" s="93"/>
      <c r="I577" s="276">
        <v>0</v>
      </c>
      <c r="J577" s="93"/>
      <c r="K577" s="101">
        <v>0</v>
      </c>
      <c r="L577" s="93"/>
      <c r="M577" s="276">
        <v>0</v>
      </c>
      <c r="N577" s="93"/>
      <c r="O577" s="101">
        <v>0</v>
      </c>
      <c r="P577" s="93"/>
      <c r="Q577" s="276">
        <v>0</v>
      </c>
    </row>
    <row r="578" spans="1:17" s="94" customFormat="1" ht="12" customHeight="1">
      <c r="A578" s="90" t="s">
        <v>128</v>
      </c>
      <c r="B578" s="90" t="s">
        <v>98</v>
      </c>
      <c r="C578" s="91">
        <v>403010104</v>
      </c>
      <c r="D578" s="249" t="s">
        <v>746</v>
      </c>
      <c r="E578" s="92" t="s">
        <v>145</v>
      </c>
      <c r="F578" s="92" t="s">
        <v>217</v>
      </c>
      <c r="G578" s="101">
        <f>IF(F578="I",IFERROR(VLOOKUP(C578,Consolidado!B:H,7,FALSE),0),0)</f>
        <v>4986420</v>
      </c>
      <c r="H578" s="93"/>
      <c r="I578" s="276">
        <v>0</v>
      </c>
      <c r="J578" s="93"/>
      <c r="K578" s="101">
        <v>0</v>
      </c>
      <c r="L578" s="93"/>
      <c r="M578" s="276">
        <v>0</v>
      </c>
      <c r="N578" s="93"/>
      <c r="O578" s="101">
        <v>0</v>
      </c>
      <c r="P578" s="93"/>
      <c r="Q578" s="276">
        <v>0</v>
      </c>
    </row>
    <row r="579" spans="1:17" s="94" customFormat="1" ht="12" customHeight="1">
      <c r="A579" s="90" t="s">
        <v>128</v>
      </c>
      <c r="B579" s="90" t="s">
        <v>98</v>
      </c>
      <c r="C579" s="91">
        <v>403010105</v>
      </c>
      <c r="D579" s="249" t="s">
        <v>747</v>
      </c>
      <c r="E579" s="92" t="s">
        <v>6</v>
      </c>
      <c r="F579" s="92" t="s">
        <v>217</v>
      </c>
      <c r="G579" s="101">
        <f>IF(F579="I",IFERROR(VLOOKUP(C579,Consolidado!B:H,7,FALSE),0),0)</f>
        <v>251825057</v>
      </c>
      <c r="H579" s="93"/>
      <c r="I579" s="276">
        <v>0</v>
      </c>
      <c r="J579" s="93"/>
      <c r="K579" s="101">
        <v>0</v>
      </c>
      <c r="L579" s="93"/>
      <c r="M579" s="276">
        <v>0</v>
      </c>
      <c r="N579" s="93"/>
      <c r="O579" s="101">
        <v>0</v>
      </c>
      <c r="P579" s="93"/>
      <c r="Q579" s="276">
        <v>0</v>
      </c>
    </row>
    <row r="580" spans="1:17" s="94" customFormat="1" ht="12" customHeight="1">
      <c r="A580" s="90" t="s">
        <v>128</v>
      </c>
      <c r="B580" s="90" t="s">
        <v>98</v>
      </c>
      <c r="C580" s="91">
        <v>403010106</v>
      </c>
      <c r="D580" s="249" t="s">
        <v>631</v>
      </c>
      <c r="E580" s="92" t="s">
        <v>145</v>
      </c>
      <c r="F580" s="92" t="s">
        <v>217</v>
      </c>
      <c r="G580" s="101">
        <f>IF(F580="I",IFERROR(VLOOKUP(C580,Consolidado!B:H,7,FALSE),0),0)</f>
        <v>110247504</v>
      </c>
      <c r="H580" s="93"/>
      <c r="I580" s="276">
        <v>0</v>
      </c>
      <c r="J580" s="93"/>
      <c r="K580" s="101">
        <v>0</v>
      </c>
      <c r="L580" s="93"/>
      <c r="M580" s="276">
        <v>0</v>
      </c>
      <c r="N580" s="93"/>
      <c r="O580" s="101">
        <v>0</v>
      </c>
      <c r="P580" s="93"/>
      <c r="Q580" s="276">
        <v>0</v>
      </c>
    </row>
    <row r="581" spans="1:17" s="94" customFormat="1" ht="12" customHeight="1">
      <c r="A581" s="90" t="s">
        <v>128</v>
      </c>
      <c r="B581" s="90" t="s">
        <v>98</v>
      </c>
      <c r="C581" s="91">
        <v>403010107</v>
      </c>
      <c r="D581" s="249" t="s">
        <v>748</v>
      </c>
      <c r="E581" s="92" t="s">
        <v>6</v>
      </c>
      <c r="F581" s="92" t="s">
        <v>217</v>
      </c>
      <c r="G581" s="101">
        <f>IF(F581="I",IFERROR(VLOOKUP(C581,Consolidado!B:H,7,FALSE),0),0)</f>
        <v>133074608</v>
      </c>
      <c r="H581" s="93"/>
      <c r="I581" s="276">
        <v>0</v>
      </c>
      <c r="J581" s="93"/>
      <c r="K581" s="101">
        <v>0</v>
      </c>
      <c r="L581" s="93"/>
      <c r="M581" s="276">
        <v>0</v>
      </c>
      <c r="N581" s="93"/>
      <c r="O581" s="101">
        <v>0</v>
      </c>
      <c r="P581" s="93"/>
      <c r="Q581" s="276">
        <v>0</v>
      </c>
    </row>
    <row r="582" spans="1:17" s="94" customFormat="1" ht="12" customHeight="1">
      <c r="A582" s="90" t="s">
        <v>128</v>
      </c>
      <c r="B582" s="90" t="s">
        <v>98</v>
      </c>
      <c r="C582" s="91">
        <v>403010108</v>
      </c>
      <c r="D582" s="249" t="s">
        <v>749</v>
      </c>
      <c r="E582" s="92" t="s">
        <v>145</v>
      </c>
      <c r="F582" s="92" t="s">
        <v>217</v>
      </c>
      <c r="G582" s="101">
        <f>IF(F582="I",IFERROR(VLOOKUP(C582,Consolidado!B:H,7,FALSE),0),0)</f>
        <v>21895</v>
      </c>
      <c r="H582" s="93"/>
      <c r="I582" s="276">
        <v>0</v>
      </c>
      <c r="J582" s="93"/>
      <c r="K582" s="101">
        <v>0</v>
      </c>
      <c r="L582" s="93"/>
      <c r="M582" s="276">
        <v>0</v>
      </c>
      <c r="N582" s="93"/>
      <c r="O582" s="101">
        <v>0</v>
      </c>
      <c r="P582" s="93"/>
      <c r="Q582" s="276">
        <v>0</v>
      </c>
    </row>
    <row r="583" spans="1:17" s="94" customFormat="1" ht="12" customHeight="1">
      <c r="A583" s="90" t="s">
        <v>128</v>
      </c>
      <c r="B583" s="90" t="s">
        <v>98</v>
      </c>
      <c r="C583" s="91">
        <v>403010109</v>
      </c>
      <c r="D583" s="249" t="s">
        <v>750</v>
      </c>
      <c r="E583" s="92" t="s">
        <v>6</v>
      </c>
      <c r="F583" s="92" t="s">
        <v>217</v>
      </c>
      <c r="G583" s="101">
        <f>IF(F583="I",IFERROR(VLOOKUP(C583,Consolidado!B:H,7,FALSE),0),0)</f>
        <v>848877</v>
      </c>
      <c r="H583" s="93"/>
      <c r="I583" s="276">
        <v>0</v>
      </c>
      <c r="J583" s="93"/>
      <c r="K583" s="101">
        <v>0</v>
      </c>
      <c r="L583" s="93"/>
      <c r="M583" s="276">
        <v>0</v>
      </c>
      <c r="N583" s="93"/>
      <c r="O583" s="101">
        <v>0</v>
      </c>
      <c r="P583" s="93"/>
      <c r="Q583" s="276">
        <v>0</v>
      </c>
    </row>
    <row r="584" spans="1:17" s="94" customFormat="1" ht="12" customHeight="1">
      <c r="A584" s="90" t="s">
        <v>128</v>
      </c>
      <c r="B584" s="90" t="s">
        <v>98</v>
      </c>
      <c r="C584" s="91">
        <v>403010110</v>
      </c>
      <c r="D584" s="249" t="s">
        <v>864</v>
      </c>
      <c r="E584" s="92" t="s">
        <v>145</v>
      </c>
      <c r="F584" s="92" t="s">
        <v>217</v>
      </c>
      <c r="G584" s="101">
        <f>IF(F584="I",IFERROR(VLOOKUP(C584,Consolidado!B:H,7,FALSE),0),0)</f>
        <v>0</v>
      </c>
      <c r="H584" s="93"/>
      <c r="I584" s="276">
        <v>0</v>
      </c>
      <c r="J584" s="93"/>
      <c r="K584" s="101">
        <v>0</v>
      </c>
      <c r="L584" s="93"/>
      <c r="M584" s="276">
        <v>0</v>
      </c>
      <c r="N584" s="93"/>
      <c r="O584" s="101">
        <v>0</v>
      </c>
      <c r="P584" s="93"/>
      <c r="Q584" s="276">
        <v>0</v>
      </c>
    </row>
    <row r="585" spans="1:17" s="94" customFormat="1" ht="12" customHeight="1">
      <c r="A585" s="90" t="s">
        <v>128</v>
      </c>
      <c r="B585" s="90" t="s">
        <v>98</v>
      </c>
      <c r="C585" s="91">
        <v>403010111</v>
      </c>
      <c r="D585" s="249" t="s">
        <v>926</v>
      </c>
      <c r="E585" s="92" t="s">
        <v>6</v>
      </c>
      <c r="F585" s="92" t="s">
        <v>217</v>
      </c>
      <c r="G585" s="101">
        <f>IF(F585="I",IFERROR(VLOOKUP(C585,Consolidado!B:H,7,FALSE),0),0)</f>
        <v>0</v>
      </c>
      <c r="H585" s="93"/>
      <c r="I585" s="276">
        <v>0</v>
      </c>
      <c r="J585" s="93"/>
      <c r="K585" s="101">
        <v>0</v>
      </c>
      <c r="L585" s="93"/>
      <c r="M585" s="276">
        <v>0</v>
      </c>
      <c r="N585" s="93"/>
      <c r="O585" s="101">
        <v>0</v>
      </c>
      <c r="P585" s="93"/>
      <c r="Q585" s="276">
        <v>0</v>
      </c>
    </row>
    <row r="586" spans="1:17" s="94" customFormat="1" ht="12" customHeight="1">
      <c r="A586" s="90" t="s">
        <v>128</v>
      </c>
      <c r="B586" s="90" t="s">
        <v>98</v>
      </c>
      <c r="C586" s="91">
        <v>403010112</v>
      </c>
      <c r="D586" s="249" t="s">
        <v>867</v>
      </c>
      <c r="E586" s="92" t="s">
        <v>145</v>
      </c>
      <c r="F586" s="92" t="s">
        <v>217</v>
      </c>
      <c r="G586" s="101">
        <f>IF(F586="I",IFERROR(VLOOKUP(C586,Consolidado!B:H,7,FALSE),0),0)</f>
        <v>0</v>
      </c>
      <c r="H586" s="93"/>
      <c r="I586" s="276">
        <v>0</v>
      </c>
      <c r="J586" s="93"/>
      <c r="K586" s="101">
        <v>0</v>
      </c>
      <c r="L586" s="93"/>
      <c r="M586" s="276">
        <v>0</v>
      </c>
      <c r="N586" s="93"/>
      <c r="O586" s="101">
        <v>0</v>
      </c>
      <c r="P586" s="93"/>
      <c r="Q586" s="276">
        <v>0</v>
      </c>
    </row>
    <row r="587" spans="1:17" s="94" customFormat="1" ht="12" customHeight="1">
      <c r="A587" s="90" t="s">
        <v>128</v>
      </c>
      <c r="B587" s="90" t="s">
        <v>98</v>
      </c>
      <c r="C587" s="91">
        <v>403010113</v>
      </c>
      <c r="D587" s="249" t="s">
        <v>761</v>
      </c>
      <c r="E587" s="92" t="s">
        <v>6</v>
      </c>
      <c r="F587" s="92" t="s">
        <v>217</v>
      </c>
      <c r="G587" s="101">
        <f>IF(F587="I",IFERROR(VLOOKUP(C587,Consolidado!B:H,7,FALSE),0),0)</f>
        <v>0</v>
      </c>
      <c r="H587" s="93"/>
      <c r="I587" s="276">
        <v>0</v>
      </c>
      <c r="J587" s="93"/>
      <c r="K587" s="101">
        <v>0</v>
      </c>
      <c r="L587" s="93"/>
      <c r="M587" s="276">
        <v>0</v>
      </c>
      <c r="N587" s="93"/>
      <c r="O587" s="101">
        <v>0</v>
      </c>
      <c r="P587" s="93"/>
      <c r="Q587" s="276">
        <v>0</v>
      </c>
    </row>
    <row r="588" spans="1:17" s="94" customFormat="1" ht="12" customHeight="1">
      <c r="A588" s="90" t="s">
        <v>128</v>
      </c>
      <c r="B588" s="90" t="s">
        <v>98</v>
      </c>
      <c r="C588" s="91">
        <v>403010114</v>
      </c>
      <c r="D588" s="249" t="s">
        <v>751</v>
      </c>
      <c r="E588" s="92" t="s">
        <v>145</v>
      </c>
      <c r="F588" s="92" t="s">
        <v>217</v>
      </c>
      <c r="G588" s="101">
        <f>IF(F588="I",IFERROR(VLOOKUP(C588,Consolidado!B:H,7,FALSE),0),0)</f>
        <v>413577</v>
      </c>
      <c r="H588" s="93"/>
      <c r="I588" s="276">
        <v>0</v>
      </c>
      <c r="J588" s="93"/>
      <c r="K588" s="101">
        <v>0</v>
      </c>
      <c r="L588" s="93"/>
      <c r="M588" s="276">
        <v>0</v>
      </c>
      <c r="N588" s="93"/>
      <c r="O588" s="101">
        <v>0</v>
      </c>
      <c r="P588" s="93"/>
      <c r="Q588" s="276">
        <v>0</v>
      </c>
    </row>
    <row r="589" spans="1:17" s="94" customFormat="1" ht="12" customHeight="1">
      <c r="A589" s="90" t="s">
        <v>128</v>
      </c>
      <c r="B589" s="90" t="s">
        <v>98</v>
      </c>
      <c r="C589" s="91">
        <v>403010115</v>
      </c>
      <c r="D589" s="249" t="s">
        <v>1035</v>
      </c>
      <c r="E589" s="92" t="s">
        <v>6</v>
      </c>
      <c r="F589" s="92" t="s">
        <v>217</v>
      </c>
      <c r="G589" s="101">
        <f>IF(F589="I",IFERROR(VLOOKUP(C589,Consolidado!B:H,7,FALSE),0),0)</f>
        <v>0</v>
      </c>
      <c r="H589" s="93"/>
      <c r="I589" s="276">
        <v>0</v>
      </c>
      <c r="J589" s="93"/>
      <c r="K589" s="101">
        <v>0</v>
      </c>
      <c r="L589" s="93"/>
      <c r="M589" s="276">
        <v>0</v>
      </c>
      <c r="N589" s="93"/>
      <c r="O589" s="101">
        <v>0</v>
      </c>
      <c r="P589" s="93"/>
      <c r="Q589" s="276">
        <v>0</v>
      </c>
    </row>
    <row r="590" spans="1:17" s="94" customFormat="1" ht="12" customHeight="1">
      <c r="A590" s="90" t="s">
        <v>128</v>
      </c>
      <c r="B590" s="90" t="s">
        <v>98</v>
      </c>
      <c r="C590" s="91">
        <v>403010116</v>
      </c>
      <c r="D590" s="249" t="s">
        <v>752</v>
      </c>
      <c r="E590" s="92" t="s">
        <v>145</v>
      </c>
      <c r="F590" s="92" t="s">
        <v>217</v>
      </c>
      <c r="G590" s="101">
        <f>IF(F590="I",IFERROR(VLOOKUP(C590,Consolidado!B:H,7,FALSE),0),0)</f>
        <v>22700048</v>
      </c>
      <c r="H590" s="93"/>
      <c r="I590" s="276">
        <v>0</v>
      </c>
      <c r="J590" s="93"/>
      <c r="K590" s="101">
        <v>0</v>
      </c>
      <c r="L590" s="93"/>
      <c r="M590" s="276">
        <v>0</v>
      </c>
      <c r="N590" s="93"/>
      <c r="O590" s="101">
        <v>0</v>
      </c>
      <c r="P590" s="93"/>
      <c r="Q590" s="276">
        <v>0</v>
      </c>
    </row>
    <row r="591" spans="1:17" s="94" customFormat="1" ht="12" customHeight="1">
      <c r="A591" s="90" t="s">
        <v>128</v>
      </c>
      <c r="B591" s="90" t="s">
        <v>98</v>
      </c>
      <c r="C591" s="91">
        <v>403010117</v>
      </c>
      <c r="D591" s="249" t="s">
        <v>753</v>
      </c>
      <c r="E591" s="92" t="s">
        <v>6</v>
      </c>
      <c r="F591" s="92" t="s">
        <v>217</v>
      </c>
      <c r="G591" s="101">
        <f>IF(F591="I",IFERROR(VLOOKUP(C591,Consolidado!B:H,7,FALSE),0),0)</f>
        <v>42493848</v>
      </c>
      <c r="H591" s="93"/>
      <c r="I591" s="276">
        <v>0</v>
      </c>
      <c r="J591" s="93"/>
      <c r="K591" s="101">
        <v>0</v>
      </c>
      <c r="L591" s="93"/>
      <c r="M591" s="276">
        <v>0</v>
      </c>
      <c r="N591" s="93"/>
      <c r="O591" s="101">
        <v>0</v>
      </c>
      <c r="P591" s="93"/>
      <c r="Q591" s="276">
        <v>0</v>
      </c>
    </row>
    <row r="592" spans="1:17" s="94" customFormat="1" ht="12" customHeight="1">
      <c r="A592" s="90" t="s">
        <v>128</v>
      </c>
      <c r="B592" s="90" t="s">
        <v>98</v>
      </c>
      <c r="C592" s="91">
        <v>403010118</v>
      </c>
      <c r="D592" s="249" t="s">
        <v>754</v>
      </c>
      <c r="E592" s="92" t="s">
        <v>145</v>
      </c>
      <c r="F592" s="92" t="s">
        <v>217</v>
      </c>
      <c r="G592" s="101">
        <f>IF(F592="I",IFERROR(VLOOKUP(C592,Consolidado!B:H,7,FALSE),0),0)</f>
        <v>13614357</v>
      </c>
      <c r="H592" s="93"/>
      <c r="I592" s="276">
        <v>0</v>
      </c>
      <c r="J592" s="93"/>
      <c r="K592" s="101">
        <v>0</v>
      </c>
      <c r="L592" s="93"/>
      <c r="M592" s="276">
        <v>0</v>
      </c>
      <c r="N592" s="93"/>
      <c r="O592" s="101">
        <v>0</v>
      </c>
      <c r="P592" s="93"/>
      <c r="Q592" s="276">
        <v>0</v>
      </c>
    </row>
    <row r="593" spans="1:17" s="94" customFormat="1" ht="12" customHeight="1">
      <c r="A593" s="90" t="s">
        <v>128</v>
      </c>
      <c r="B593" s="90" t="s">
        <v>184</v>
      </c>
      <c r="C593" s="91">
        <v>403010119</v>
      </c>
      <c r="D593" s="249" t="s">
        <v>1036</v>
      </c>
      <c r="E593" s="92" t="s">
        <v>6</v>
      </c>
      <c r="F593" s="92" t="s">
        <v>217</v>
      </c>
      <c r="G593" s="101">
        <f>IF(F593="I",IFERROR(VLOOKUP(C593,Consolidado!B:H,7,FALSE),0),0)</f>
        <v>0</v>
      </c>
      <c r="H593" s="93"/>
      <c r="I593" s="276">
        <v>0</v>
      </c>
      <c r="J593" s="93"/>
      <c r="K593" s="101">
        <v>0</v>
      </c>
      <c r="L593" s="93"/>
      <c r="M593" s="276">
        <v>0</v>
      </c>
      <c r="N593" s="93"/>
      <c r="O593" s="101">
        <v>0</v>
      </c>
      <c r="P593" s="93"/>
      <c r="Q593" s="276">
        <v>0</v>
      </c>
    </row>
    <row r="594" spans="1:17" s="94" customFormat="1" ht="12" customHeight="1">
      <c r="A594" s="90" t="s">
        <v>128</v>
      </c>
      <c r="B594" s="90" t="s">
        <v>184</v>
      </c>
      <c r="C594" s="91">
        <v>403010120</v>
      </c>
      <c r="D594" s="249" t="s">
        <v>1037</v>
      </c>
      <c r="E594" s="92" t="s">
        <v>145</v>
      </c>
      <c r="F594" s="92" t="s">
        <v>217</v>
      </c>
      <c r="G594" s="101">
        <f>IF(F594="I",IFERROR(VLOOKUP(C594,Consolidado!B:H,7,FALSE),0),0)</f>
        <v>0</v>
      </c>
      <c r="H594" s="93"/>
      <c r="I594" s="276">
        <v>0</v>
      </c>
      <c r="J594" s="93"/>
      <c r="K594" s="101">
        <v>0</v>
      </c>
      <c r="L594" s="93"/>
      <c r="M594" s="276">
        <v>0</v>
      </c>
      <c r="N594" s="93"/>
      <c r="O594" s="101">
        <v>0</v>
      </c>
      <c r="P594" s="93"/>
      <c r="Q594" s="276">
        <v>0</v>
      </c>
    </row>
    <row r="595" spans="1:17" s="94" customFormat="1" ht="12" customHeight="1">
      <c r="A595" s="90" t="s">
        <v>128</v>
      </c>
      <c r="B595" s="90" t="s">
        <v>184</v>
      </c>
      <c r="C595" s="91">
        <v>403010121</v>
      </c>
      <c r="D595" s="249" t="s">
        <v>762</v>
      </c>
      <c r="E595" s="92" t="s">
        <v>6</v>
      </c>
      <c r="F595" s="92" t="s">
        <v>217</v>
      </c>
      <c r="G595" s="101">
        <f>IF(F595="I",IFERROR(VLOOKUP(C595,Consolidado!B:H,7,FALSE),0),0)</f>
        <v>0</v>
      </c>
      <c r="H595" s="93"/>
      <c r="I595" s="276">
        <v>0</v>
      </c>
      <c r="J595" s="93"/>
      <c r="K595" s="101">
        <v>0</v>
      </c>
      <c r="L595" s="93"/>
      <c r="M595" s="276">
        <v>0</v>
      </c>
      <c r="N595" s="93"/>
      <c r="O595" s="101">
        <v>0</v>
      </c>
      <c r="P595" s="93"/>
      <c r="Q595" s="276">
        <v>0</v>
      </c>
    </row>
    <row r="596" spans="1:17" s="94" customFormat="1" ht="12" customHeight="1">
      <c r="A596" s="90" t="s">
        <v>128</v>
      </c>
      <c r="B596" s="90" t="s">
        <v>184</v>
      </c>
      <c r="C596" s="91">
        <v>403010122</v>
      </c>
      <c r="D596" s="249" t="s">
        <v>928</v>
      </c>
      <c r="E596" s="92" t="s">
        <v>145</v>
      </c>
      <c r="F596" s="92" t="s">
        <v>217</v>
      </c>
      <c r="G596" s="101">
        <f>IF(F596="I",IFERROR(VLOOKUP(C596,Consolidado!B:H,7,FALSE),0),0)</f>
        <v>0</v>
      </c>
      <c r="H596" s="93"/>
      <c r="I596" s="276">
        <v>0</v>
      </c>
      <c r="J596" s="93"/>
      <c r="K596" s="101">
        <v>0</v>
      </c>
      <c r="L596" s="93"/>
      <c r="M596" s="276">
        <v>0</v>
      </c>
      <c r="N596" s="93"/>
      <c r="O596" s="101">
        <v>0</v>
      </c>
      <c r="P596" s="93"/>
      <c r="Q596" s="276">
        <v>0</v>
      </c>
    </row>
    <row r="597" spans="1:17" s="94" customFormat="1" ht="12" customHeight="1">
      <c r="A597" s="90" t="s">
        <v>128</v>
      </c>
      <c r="B597" s="90" t="s">
        <v>184</v>
      </c>
      <c r="C597" s="91">
        <v>403010123</v>
      </c>
      <c r="D597" s="249" t="s">
        <v>1038</v>
      </c>
      <c r="E597" s="92" t="s">
        <v>6</v>
      </c>
      <c r="F597" s="92" t="s">
        <v>217</v>
      </c>
      <c r="G597" s="101">
        <f>IF(F597="I",IFERROR(VLOOKUP(C597,Consolidado!B:H,7,FALSE),0),0)</f>
        <v>0</v>
      </c>
      <c r="H597" s="93"/>
      <c r="I597" s="276">
        <v>0</v>
      </c>
      <c r="J597" s="93"/>
      <c r="K597" s="101">
        <v>0</v>
      </c>
      <c r="L597" s="93"/>
      <c r="M597" s="276">
        <v>0</v>
      </c>
      <c r="N597" s="93"/>
      <c r="O597" s="101">
        <v>0</v>
      </c>
      <c r="P597" s="93"/>
      <c r="Q597" s="276">
        <v>0</v>
      </c>
    </row>
    <row r="598" spans="1:17" s="94" customFormat="1" ht="12" customHeight="1">
      <c r="A598" s="90" t="s">
        <v>128</v>
      </c>
      <c r="B598" s="90" t="s">
        <v>184</v>
      </c>
      <c r="C598" s="91">
        <v>403010124</v>
      </c>
      <c r="D598" s="249" t="s">
        <v>1039</v>
      </c>
      <c r="E598" s="92" t="s">
        <v>145</v>
      </c>
      <c r="F598" s="92" t="s">
        <v>217</v>
      </c>
      <c r="G598" s="101">
        <f>IF(F598="I",IFERROR(VLOOKUP(C598,Consolidado!B:H,7,FALSE),0),0)</f>
        <v>0</v>
      </c>
      <c r="H598" s="93"/>
      <c r="I598" s="276">
        <v>0</v>
      </c>
      <c r="J598" s="93"/>
      <c r="K598" s="101">
        <v>0</v>
      </c>
      <c r="L598" s="93"/>
      <c r="M598" s="276">
        <v>0</v>
      </c>
      <c r="N598" s="93"/>
      <c r="O598" s="101">
        <v>0</v>
      </c>
      <c r="P598" s="93"/>
      <c r="Q598" s="276">
        <v>0</v>
      </c>
    </row>
    <row r="599" spans="1:17" s="94" customFormat="1" ht="12" customHeight="1">
      <c r="A599" s="90" t="s">
        <v>128</v>
      </c>
      <c r="B599" s="90" t="s">
        <v>184</v>
      </c>
      <c r="C599" s="91">
        <v>403010125</v>
      </c>
      <c r="D599" s="249" t="s">
        <v>1040</v>
      </c>
      <c r="E599" s="92" t="s">
        <v>6</v>
      </c>
      <c r="F599" s="92" t="s">
        <v>217</v>
      </c>
      <c r="G599" s="101">
        <f>IF(F599="I",IFERROR(VLOOKUP(C599,Consolidado!B:H,7,FALSE),0),0)</f>
        <v>0</v>
      </c>
      <c r="H599" s="93"/>
      <c r="I599" s="276">
        <v>0</v>
      </c>
      <c r="J599" s="93"/>
      <c r="K599" s="101">
        <v>0</v>
      </c>
      <c r="L599" s="93"/>
      <c r="M599" s="276">
        <v>0</v>
      </c>
      <c r="N599" s="93"/>
      <c r="O599" s="101">
        <v>0</v>
      </c>
      <c r="P599" s="93"/>
      <c r="Q599" s="276">
        <v>0</v>
      </c>
    </row>
    <row r="600" spans="1:17" s="94" customFormat="1" ht="12" customHeight="1">
      <c r="A600" s="90" t="s">
        <v>128</v>
      </c>
      <c r="B600" s="90" t="s">
        <v>184</v>
      </c>
      <c r="C600" s="91">
        <v>403010126</v>
      </c>
      <c r="D600" s="249" t="s">
        <v>1041</v>
      </c>
      <c r="E600" s="92" t="s">
        <v>145</v>
      </c>
      <c r="F600" s="92" t="s">
        <v>217</v>
      </c>
      <c r="G600" s="101">
        <f>IF(F600="I",IFERROR(VLOOKUP(C600,Consolidado!B:H,7,FALSE),0),0)</f>
        <v>0</v>
      </c>
      <c r="H600" s="93"/>
      <c r="I600" s="276">
        <v>0</v>
      </c>
      <c r="J600" s="93"/>
      <c r="K600" s="101">
        <v>0</v>
      </c>
      <c r="L600" s="93"/>
      <c r="M600" s="276">
        <v>0</v>
      </c>
      <c r="N600" s="93"/>
      <c r="O600" s="101">
        <v>0</v>
      </c>
      <c r="P600" s="93"/>
      <c r="Q600" s="276">
        <v>0</v>
      </c>
    </row>
    <row r="601" spans="1:17" s="94" customFormat="1" ht="12" customHeight="1">
      <c r="A601" s="90" t="s">
        <v>128</v>
      </c>
      <c r="B601" s="90" t="s">
        <v>184</v>
      </c>
      <c r="C601" s="91">
        <v>403010127</v>
      </c>
      <c r="D601" s="249" t="s">
        <v>1042</v>
      </c>
      <c r="E601" s="92" t="s">
        <v>6</v>
      </c>
      <c r="F601" s="92" t="s">
        <v>217</v>
      </c>
      <c r="G601" s="101">
        <f>IF(F601="I",IFERROR(VLOOKUP(C601,Consolidado!B:H,7,FALSE),0),0)</f>
        <v>0</v>
      </c>
      <c r="H601" s="93"/>
      <c r="I601" s="276">
        <v>0</v>
      </c>
      <c r="J601" s="93"/>
      <c r="K601" s="101">
        <v>0</v>
      </c>
      <c r="L601" s="93"/>
      <c r="M601" s="276">
        <v>0</v>
      </c>
      <c r="N601" s="93"/>
      <c r="O601" s="101">
        <v>0</v>
      </c>
      <c r="P601" s="93"/>
      <c r="Q601" s="276">
        <v>0</v>
      </c>
    </row>
    <row r="602" spans="1:17" s="94" customFormat="1" ht="12" customHeight="1">
      <c r="A602" s="90" t="s">
        <v>128</v>
      </c>
      <c r="B602" s="90" t="s">
        <v>184</v>
      </c>
      <c r="C602" s="91">
        <v>403010128</v>
      </c>
      <c r="D602" s="249" t="s">
        <v>1043</v>
      </c>
      <c r="E602" s="92" t="s">
        <v>145</v>
      </c>
      <c r="F602" s="92" t="s">
        <v>217</v>
      </c>
      <c r="G602" s="101">
        <f>IF(F602="I",IFERROR(VLOOKUP(C602,Consolidado!B:H,7,FALSE),0),0)</f>
        <v>0</v>
      </c>
      <c r="H602" s="93"/>
      <c r="I602" s="276">
        <v>0</v>
      </c>
      <c r="J602" s="93"/>
      <c r="K602" s="101">
        <v>0</v>
      </c>
      <c r="L602" s="93"/>
      <c r="M602" s="276">
        <v>0</v>
      </c>
      <c r="N602" s="93"/>
      <c r="O602" s="101">
        <v>0</v>
      </c>
      <c r="P602" s="93"/>
      <c r="Q602" s="276">
        <v>0</v>
      </c>
    </row>
    <row r="603" spans="1:17" s="94" customFormat="1" ht="12" customHeight="1">
      <c r="A603" s="90" t="s">
        <v>128</v>
      </c>
      <c r="B603" s="90" t="s">
        <v>98</v>
      </c>
      <c r="C603" s="91">
        <v>403010129</v>
      </c>
      <c r="D603" s="249" t="s">
        <v>755</v>
      </c>
      <c r="E603" s="92" t="s">
        <v>6</v>
      </c>
      <c r="F603" s="92" t="s">
        <v>217</v>
      </c>
      <c r="G603" s="101">
        <f>IF(F603="I",IFERROR(VLOOKUP(C603,Consolidado!B:H,7,FALSE),0),0)</f>
        <v>3162962</v>
      </c>
      <c r="H603" s="93"/>
      <c r="I603" s="276">
        <v>0</v>
      </c>
      <c r="J603" s="93"/>
      <c r="K603" s="101">
        <v>0</v>
      </c>
      <c r="L603" s="93"/>
      <c r="M603" s="276">
        <v>0</v>
      </c>
      <c r="N603" s="93"/>
      <c r="O603" s="101">
        <v>0</v>
      </c>
      <c r="P603" s="93"/>
      <c r="Q603" s="276">
        <v>0</v>
      </c>
    </row>
    <row r="604" spans="1:17" s="94" customFormat="1" ht="12" customHeight="1">
      <c r="A604" s="90" t="s">
        <v>128</v>
      </c>
      <c r="B604" s="90" t="s">
        <v>98</v>
      </c>
      <c r="C604" s="91">
        <v>403010130</v>
      </c>
      <c r="D604" s="249" t="s">
        <v>1044</v>
      </c>
      <c r="E604" s="92" t="s">
        <v>145</v>
      </c>
      <c r="F604" s="92" t="s">
        <v>217</v>
      </c>
      <c r="G604" s="101">
        <f>IF(F604="I",IFERROR(VLOOKUP(C604,Consolidado!B:H,7,FALSE),0),0)</f>
        <v>0</v>
      </c>
      <c r="H604" s="93"/>
      <c r="I604" s="276">
        <v>0</v>
      </c>
      <c r="J604" s="93"/>
      <c r="K604" s="101">
        <v>0</v>
      </c>
      <c r="L604" s="93"/>
      <c r="M604" s="276">
        <v>0</v>
      </c>
      <c r="N604" s="93"/>
      <c r="O604" s="101">
        <v>0</v>
      </c>
      <c r="P604" s="93"/>
      <c r="Q604" s="276">
        <v>0</v>
      </c>
    </row>
    <row r="605" spans="1:17" s="94" customFormat="1" ht="12" customHeight="1">
      <c r="A605" s="90" t="s">
        <v>128</v>
      </c>
      <c r="B605" s="90"/>
      <c r="C605" s="91">
        <v>4030102</v>
      </c>
      <c r="D605" s="249" t="s">
        <v>756</v>
      </c>
      <c r="E605" s="92" t="s">
        <v>6</v>
      </c>
      <c r="F605" s="92" t="s">
        <v>216</v>
      </c>
      <c r="G605" s="101">
        <f>IF(F605="I",IFERROR(VLOOKUP(C605,Consolidado!B:H,7,FALSE),0),0)</f>
        <v>0</v>
      </c>
      <c r="H605" s="93"/>
      <c r="I605" s="276">
        <v>0</v>
      </c>
      <c r="J605" s="93"/>
      <c r="K605" s="101">
        <v>0</v>
      </c>
      <c r="L605" s="93"/>
      <c r="M605" s="276">
        <v>0</v>
      </c>
      <c r="N605" s="93"/>
      <c r="O605" s="101">
        <v>0</v>
      </c>
      <c r="P605" s="93"/>
      <c r="Q605" s="276">
        <v>0</v>
      </c>
    </row>
    <row r="606" spans="1:17" s="94" customFormat="1" ht="12" customHeight="1">
      <c r="A606" s="90" t="s">
        <v>128</v>
      </c>
      <c r="B606" s="90" t="s">
        <v>98</v>
      </c>
      <c r="C606" s="91">
        <v>403010201</v>
      </c>
      <c r="D606" s="249" t="s">
        <v>756</v>
      </c>
      <c r="E606" s="92" t="s">
        <v>6</v>
      </c>
      <c r="F606" s="92" t="s">
        <v>217</v>
      </c>
      <c r="G606" s="101">
        <f>IF(F606="I",IFERROR(VLOOKUP(C606,Consolidado!B:H,7,FALSE),0),0)</f>
        <v>195616</v>
      </c>
      <c r="H606" s="93"/>
      <c r="I606" s="276">
        <v>0</v>
      </c>
      <c r="J606" s="93"/>
      <c r="K606" s="101">
        <v>0</v>
      </c>
      <c r="L606" s="93"/>
      <c r="M606" s="276">
        <v>0</v>
      </c>
      <c r="N606" s="93"/>
      <c r="O606" s="101">
        <v>0</v>
      </c>
      <c r="P606" s="93"/>
      <c r="Q606" s="276">
        <v>0</v>
      </c>
    </row>
    <row r="607" spans="1:17" s="94" customFormat="1" ht="12" customHeight="1">
      <c r="A607" s="90" t="s">
        <v>128</v>
      </c>
      <c r="B607" s="90" t="s">
        <v>98</v>
      </c>
      <c r="C607" s="91">
        <v>403010202</v>
      </c>
      <c r="D607" s="249" t="s">
        <v>756</v>
      </c>
      <c r="E607" s="92" t="s">
        <v>145</v>
      </c>
      <c r="F607" s="92" t="s">
        <v>217</v>
      </c>
      <c r="G607" s="101">
        <f>IF(F607="I",IFERROR(VLOOKUP(C607,Consolidado!B:H,7,FALSE),0),0)</f>
        <v>0</v>
      </c>
      <c r="H607" s="93"/>
      <c r="I607" s="276">
        <v>0</v>
      </c>
      <c r="J607" s="93"/>
      <c r="K607" s="101">
        <v>0</v>
      </c>
      <c r="L607" s="93"/>
      <c r="M607" s="276">
        <v>0</v>
      </c>
      <c r="N607" s="93"/>
      <c r="O607" s="101">
        <v>0</v>
      </c>
      <c r="P607" s="93"/>
      <c r="Q607" s="276">
        <v>0</v>
      </c>
    </row>
    <row r="608" spans="1:17" s="94" customFormat="1" ht="12" customHeight="1">
      <c r="A608" s="90" t="s">
        <v>128</v>
      </c>
      <c r="B608" s="90"/>
      <c r="C608" s="91">
        <v>40302</v>
      </c>
      <c r="D608" s="249" t="s">
        <v>757</v>
      </c>
      <c r="E608" s="92" t="s">
        <v>6</v>
      </c>
      <c r="F608" s="92" t="s">
        <v>216</v>
      </c>
      <c r="G608" s="101">
        <f>IF(F608="I",IFERROR(VLOOKUP(C608,Consolidado!B:H,7,FALSE),0),0)</f>
        <v>0</v>
      </c>
      <c r="H608" s="93"/>
      <c r="I608" s="276">
        <v>0</v>
      </c>
      <c r="J608" s="93"/>
      <c r="K608" s="101">
        <v>0</v>
      </c>
      <c r="L608" s="93"/>
      <c r="M608" s="276">
        <v>0</v>
      </c>
      <c r="N608" s="93"/>
      <c r="O608" s="101">
        <v>0</v>
      </c>
      <c r="P608" s="93"/>
      <c r="Q608" s="276">
        <v>0</v>
      </c>
    </row>
    <row r="609" spans="1:17" s="94" customFormat="1" ht="12" customHeight="1">
      <c r="A609" s="90" t="s">
        <v>128</v>
      </c>
      <c r="B609" s="90"/>
      <c r="C609" s="91">
        <v>4030201</v>
      </c>
      <c r="D609" s="249" t="s">
        <v>758</v>
      </c>
      <c r="E609" s="92" t="s">
        <v>6</v>
      </c>
      <c r="F609" s="92" t="s">
        <v>216</v>
      </c>
      <c r="G609" s="101">
        <f>IF(F609="I",IFERROR(VLOOKUP(C609,Consolidado!B:H,7,FALSE),0),0)</f>
        <v>0</v>
      </c>
      <c r="H609" s="93"/>
      <c r="I609" s="276">
        <v>0</v>
      </c>
      <c r="J609" s="93"/>
      <c r="K609" s="101">
        <v>0</v>
      </c>
      <c r="L609" s="93"/>
      <c r="M609" s="276">
        <v>0</v>
      </c>
      <c r="N609" s="93"/>
      <c r="O609" s="101">
        <v>0</v>
      </c>
      <c r="P609" s="93"/>
      <c r="Q609" s="276">
        <v>0</v>
      </c>
    </row>
    <row r="610" spans="1:17" s="94" customFormat="1" ht="12" customHeight="1">
      <c r="A610" s="90" t="s">
        <v>128</v>
      </c>
      <c r="B610" s="90" t="s">
        <v>33</v>
      </c>
      <c r="C610" s="91">
        <v>403020101</v>
      </c>
      <c r="D610" s="249" t="s">
        <v>744</v>
      </c>
      <c r="E610" s="92" t="s">
        <v>6</v>
      </c>
      <c r="F610" s="92" t="s">
        <v>217</v>
      </c>
      <c r="G610" s="101">
        <f>IF(F610="I",IFERROR(VLOOKUP(C610,Consolidado!B:H,7,FALSE),0),0)</f>
        <v>287339506</v>
      </c>
      <c r="H610" s="93"/>
      <c r="I610" s="276">
        <v>0</v>
      </c>
      <c r="J610" s="93"/>
      <c r="K610" s="101">
        <v>0</v>
      </c>
      <c r="L610" s="93"/>
      <c r="M610" s="276">
        <v>0</v>
      </c>
      <c r="N610" s="93"/>
      <c r="O610" s="101">
        <v>0</v>
      </c>
      <c r="P610" s="93"/>
      <c r="Q610" s="276">
        <v>0</v>
      </c>
    </row>
    <row r="611" spans="1:17" s="94" customFormat="1" ht="12" customHeight="1">
      <c r="A611" s="90" t="s">
        <v>128</v>
      </c>
      <c r="B611" s="90" t="s">
        <v>33</v>
      </c>
      <c r="C611" s="91">
        <v>403020102</v>
      </c>
      <c r="D611" s="249" t="s">
        <v>759</v>
      </c>
      <c r="E611" s="92" t="s">
        <v>145</v>
      </c>
      <c r="F611" s="92" t="s">
        <v>217</v>
      </c>
      <c r="G611" s="101">
        <f>IF(F611="I",IFERROR(VLOOKUP(C611,Consolidado!B:H,7,FALSE),0),0)</f>
        <v>27754157</v>
      </c>
      <c r="H611" s="93"/>
      <c r="I611" s="276">
        <v>0</v>
      </c>
      <c r="J611" s="93"/>
      <c r="K611" s="101">
        <v>0</v>
      </c>
      <c r="L611" s="93"/>
      <c r="M611" s="276">
        <v>0</v>
      </c>
      <c r="N611" s="93"/>
      <c r="O611" s="101">
        <v>0</v>
      </c>
      <c r="P611" s="93"/>
      <c r="Q611" s="276">
        <v>0</v>
      </c>
    </row>
    <row r="612" spans="1:17" s="94" customFormat="1" ht="12" customHeight="1">
      <c r="A612" s="90" t="s">
        <v>128</v>
      </c>
      <c r="B612" s="90" t="s">
        <v>33</v>
      </c>
      <c r="C612" s="91">
        <v>403020103</v>
      </c>
      <c r="D612" s="249" t="s">
        <v>745</v>
      </c>
      <c r="E612" s="92" t="s">
        <v>6</v>
      </c>
      <c r="F612" s="92" t="s">
        <v>217</v>
      </c>
      <c r="G612" s="101">
        <f>IF(F612="I",IFERROR(VLOOKUP(C612,Consolidado!B:H,7,FALSE),0),0)</f>
        <v>4652592</v>
      </c>
      <c r="H612" s="93"/>
      <c r="I612" s="276">
        <v>0</v>
      </c>
      <c r="J612" s="93"/>
      <c r="K612" s="101">
        <v>0</v>
      </c>
      <c r="L612" s="93"/>
      <c r="M612" s="276">
        <v>0</v>
      </c>
      <c r="N612" s="93"/>
      <c r="O612" s="101">
        <v>0</v>
      </c>
      <c r="P612" s="93"/>
      <c r="Q612" s="276">
        <v>0</v>
      </c>
    </row>
    <row r="613" spans="1:17" s="94" customFormat="1" ht="12" customHeight="1">
      <c r="A613" s="90" t="s">
        <v>128</v>
      </c>
      <c r="B613" s="90" t="s">
        <v>33</v>
      </c>
      <c r="C613" s="91">
        <v>403020104</v>
      </c>
      <c r="D613" s="249" t="s">
        <v>760</v>
      </c>
      <c r="E613" s="92" t="s">
        <v>145</v>
      </c>
      <c r="F613" s="92" t="s">
        <v>217</v>
      </c>
      <c r="G613" s="101">
        <f>IF(F613="I",IFERROR(VLOOKUP(C613,Consolidado!B:H,7,FALSE),0),0)</f>
        <v>954305223</v>
      </c>
      <c r="H613" s="93"/>
      <c r="I613" s="276">
        <v>0</v>
      </c>
      <c r="J613" s="93"/>
      <c r="K613" s="101">
        <v>0</v>
      </c>
      <c r="L613" s="93"/>
      <c r="M613" s="276">
        <v>0</v>
      </c>
      <c r="N613" s="93"/>
      <c r="O613" s="101">
        <v>0</v>
      </c>
      <c r="P613" s="93"/>
      <c r="Q613" s="276">
        <v>0</v>
      </c>
    </row>
    <row r="614" spans="1:17" s="94" customFormat="1" ht="12" customHeight="1">
      <c r="A614" s="90" t="s">
        <v>128</v>
      </c>
      <c r="B614" s="90" t="s">
        <v>581</v>
      </c>
      <c r="C614" s="91">
        <v>403020105</v>
      </c>
      <c r="D614" s="249" t="s">
        <v>747</v>
      </c>
      <c r="E614" s="92" t="s">
        <v>6</v>
      </c>
      <c r="F614" s="92" t="s">
        <v>217</v>
      </c>
      <c r="G614" s="101">
        <f>IF(F614="I",IFERROR(VLOOKUP(C614,Consolidado!B:H,7,FALSE),0),0)</f>
        <v>653146861</v>
      </c>
      <c r="H614" s="93"/>
      <c r="I614" s="276">
        <v>0</v>
      </c>
      <c r="J614" s="93"/>
      <c r="K614" s="101">
        <v>0</v>
      </c>
      <c r="L614" s="93"/>
      <c r="M614" s="276">
        <v>0</v>
      </c>
      <c r="N614" s="93"/>
      <c r="O614" s="101">
        <v>0</v>
      </c>
      <c r="P614" s="93"/>
      <c r="Q614" s="276">
        <v>0</v>
      </c>
    </row>
    <row r="615" spans="1:17" s="94" customFormat="1" ht="12" customHeight="1">
      <c r="A615" s="90" t="s">
        <v>128</v>
      </c>
      <c r="B615" s="90" t="s">
        <v>581</v>
      </c>
      <c r="C615" s="91">
        <v>403020106</v>
      </c>
      <c r="D615" s="249" t="s">
        <v>631</v>
      </c>
      <c r="E615" s="92" t="s">
        <v>145</v>
      </c>
      <c r="F615" s="92" t="s">
        <v>217</v>
      </c>
      <c r="G615" s="101">
        <f>IF(F615="I",IFERROR(VLOOKUP(C615,Consolidado!B:H,7,FALSE),0),0)</f>
        <v>1475844627</v>
      </c>
      <c r="H615" s="93"/>
      <c r="I615" s="276">
        <v>0</v>
      </c>
      <c r="J615" s="93"/>
      <c r="K615" s="101">
        <v>0</v>
      </c>
      <c r="L615" s="93"/>
      <c r="M615" s="276">
        <v>0</v>
      </c>
      <c r="N615" s="93"/>
      <c r="O615" s="101">
        <v>0</v>
      </c>
      <c r="P615" s="93"/>
      <c r="Q615" s="276">
        <v>0</v>
      </c>
    </row>
    <row r="616" spans="1:17" s="94" customFormat="1" ht="12" customHeight="1">
      <c r="A616" s="90" t="s">
        <v>128</v>
      </c>
      <c r="B616" s="90" t="s">
        <v>33</v>
      </c>
      <c r="C616" s="91">
        <v>403020107</v>
      </c>
      <c r="D616" s="249" t="s">
        <v>748</v>
      </c>
      <c r="E616" s="92" t="s">
        <v>6</v>
      </c>
      <c r="F616" s="92" t="s">
        <v>217</v>
      </c>
      <c r="G616" s="101">
        <f>IF(F616="I",IFERROR(VLOOKUP(C616,Consolidado!B:H,7,FALSE),0),0)</f>
        <v>771423311</v>
      </c>
      <c r="H616" s="93"/>
      <c r="I616" s="276">
        <v>0</v>
      </c>
      <c r="J616" s="93"/>
      <c r="K616" s="101">
        <v>0</v>
      </c>
      <c r="L616" s="93"/>
      <c r="M616" s="276">
        <v>0</v>
      </c>
      <c r="N616" s="93"/>
      <c r="O616" s="101">
        <v>0</v>
      </c>
      <c r="P616" s="93"/>
      <c r="Q616" s="276">
        <v>0</v>
      </c>
    </row>
    <row r="617" spans="1:17" s="94" customFormat="1" ht="12" customHeight="1">
      <c r="A617" s="90" t="s">
        <v>128</v>
      </c>
      <c r="B617" s="90" t="s">
        <v>33</v>
      </c>
      <c r="C617" s="91">
        <v>403020108</v>
      </c>
      <c r="D617" s="249" t="s">
        <v>749</v>
      </c>
      <c r="E617" s="92" t="s">
        <v>145</v>
      </c>
      <c r="F617" s="92" t="s">
        <v>217</v>
      </c>
      <c r="G617" s="101">
        <f>IF(F617="I",IFERROR(VLOOKUP(C617,Consolidado!B:H,7,FALSE),0),0)</f>
        <v>629923</v>
      </c>
      <c r="H617" s="93"/>
      <c r="I617" s="276">
        <v>0</v>
      </c>
      <c r="J617" s="93"/>
      <c r="K617" s="101">
        <v>0</v>
      </c>
      <c r="L617" s="93"/>
      <c r="M617" s="276">
        <v>0</v>
      </c>
      <c r="N617" s="93"/>
      <c r="O617" s="101">
        <v>0</v>
      </c>
      <c r="P617" s="93"/>
      <c r="Q617" s="276">
        <v>0</v>
      </c>
    </row>
    <row r="618" spans="1:17" s="94" customFormat="1" ht="12" customHeight="1">
      <c r="A618" s="90" t="s">
        <v>128</v>
      </c>
      <c r="B618" s="90" t="s">
        <v>33</v>
      </c>
      <c r="C618" s="91">
        <v>403020109</v>
      </c>
      <c r="D618" s="249" t="s">
        <v>750</v>
      </c>
      <c r="E618" s="92" t="s">
        <v>6</v>
      </c>
      <c r="F618" s="92" t="s">
        <v>217</v>
      </c>
      <c r="G618" s="101">
        <f>IF(F618="I",IFERROR(VLOOKUP(C618,Consolidado!B:H,7,FALSE),0),0)</f>
        <v>4845379</v>
      </c>
      <c r="H618" s="93"/>
      <c r="I618" s="276">
        <v>0</v>
      </c>
      <c r="J618" s="93"/>
      <c r="K618" s="101">
        <v>0</v>
      </c>
      <c r="L618" s="93"/>
      <c r="M618" s="276">
        <v>0</v>
      </c>
      <c r="N618" s="93"/>
      <c r="O618" s="101">
        <v>0</v>
      </c>
      <c r="P618" s="93"/>
      <c r="Q618" s="276">
        <v>0</v>
      </c>
    </row>
    <row r="619" spans="1:17" s="94" customFormat="1" ht="12" customHeight="1">
      <c r="A619" s="90" t="s">
        <v>128</v>
      </c>
      <c r="B619" s="90" t="s">
        <v>33</v>
      </c>
      <c r="C619" s="91">
        <v>403020110</v>
      </c>
      <c r="D619" s="249" t="s">
        <v>864</v>
      </c>
      <c r="E619" s="92" t="s">
        <v>145</v>
      </c>
      <c r="F619" s="92" t="s">
        <v>217</v>
      </c>
      <c r="G619" s="101">
        <f>IF(F619="I",IFERROR(VLOOKUP(C619,Consolidado!B:H,7,FALSE),0),0)</f>
        <v>0</v>
      </c>
      <c r="H619" s="93"/>
      <c r="I619" s="276">
        <v>0</v>
      </c>
      <c r="J619" s="93"/>
      <c r="K619" s="101">
        <v>0</v>
      </c>
      <c r="L619" s="93"/>
      <c r="M619" s="276">
        <v>0</v>
      </c>
      <c r="N619" s="93"/>
      <c r="O619" s="101">
        <v>0</v>
      </c>
      <c r="P619" s="93"/>
      <c r="Q619" s="276">
        <v>0</v>
      </c>
    </row>
    <row r="620" spans="1:17" s="94" customFormat="1" ht="12" customHeight="1">
      <c r="A620" s="90" t="s">
        <v>128</v>
      </c>
      <c r="B620" s="90" t="s">
        <v>33</v>
      </c>
      <c r="C620" s="91">
        <v>403020111</v>
      </c>
      <c r="D620" s="249" t="s">
        <v>926</v>
      </c>
      <c r="E620" s="92" t="s">
        <v>6</v>
      </c>
      <c r="F620" s="92" t="s">
        <v>217</v>
      </c>
      <c r="G620" s="101">
        <f>IF(F620="I",IFERROR(VLOOKUP(C620,Consolidado!B:H,7,FALSE),0),0)</f>
        <v>0</v>
      </c>
      <c r="H620" s="93"/>
      <c r="I620" s="276">
        <v>0</v>
      </c>
      <c r="J620" s="93"/>
      <c r="K620" s="101">
        <v>0</v>
      </c>
      <c r="L620" s="93"/>
      <c r="M620" s="276">
        <v>0</v>
      </c>
      <c r="N620" s="93"/>
      <c r="O620" s="101">
        <v>0</v>
      </c>
      <c r="P620" s="93"/>
      <c r="Q620" s="276">
        <v>0</v>
      </c>
    </row>
    <row r="621" spans="1:17" s="94" customFormat="1" ht="12" customHeight="1">
      <c r="A621" s="90" t="s">
        <v>128</v>
      </c>
      <c r="B621" s="90" t="s">
        <v>33</v>
      </c>
      <c r="C621" s="91">
        <v>403020112</v>
      </c>
      <c r="D621" s="249" t="s">
        <v>867</v>
      </c>
      <c r="E621" s="92" t="s">
        <v>145</v>
      </c>
      <c r="F621" s="92" t="s">
        <v>217</v>
      </c>
      <c r="G621" s="101">
        <f>IF(F621="I",IFERROR(VLOOKUP(C621,Consolidado!B:H,7,FALSE),0),0)</f>
        <v>0</v>
      </c>
      <c r="H621" s="93"/>
      <c r="I621" s="276">
        <v>0</v>
      </c>
      <c r="J621" s="93"/>
      <c r="K621" s="101">
        <v>0</v>
      </c>
      <c r="L621" s="93"/>
      <c r="M621" s="276">
        <v>0</v>
      </c>
      <c r="N621" s="93"/>
      <c r="O621" s="101">
        <v>0</v>
      </c>
      <c r="P621" s="93"/>
      <c r="Q621" s="276">
        <v>0</v>
      </c>
    </row>
    <row r="622" spans="1:17" s="94" customFormat="1" ht="12" customHeight="1">
      <c r="A622" s="90" t="s">
        <v>128</v>
      </c>
      <c r="B622" s="90" t="s">
        <v>184</v>
      </c>
      <c r="C622" s="91">
        <v>403020113</v>
      </c>
      <c r="D622" s="249" t="s">
        <v>761</v>
      </c>
      <c r="E622" s="92" t="s">
        <v>6</v>
      </c>
      <c r="F622" s="92" t="s">
        <v>217</v>
      </c>
      <c r="G622" s="101">
        <f>IF(F622="I",IFERROR(VLOOKUP(C622,Consolidado!B:H,7,FALSE),0),0)</f>
        <v>1138</v>
      </c>
      <c r="H622" s="93"/>
      <c r="I622" s="276">
        <v>0</v>
      </c>
      <c r="J622" s="93"/>
      <c r="K622" s="101">
        <v>0</v>
      </c>
      <c r="L622" s="93"/>
      <c r="M622" s="276">
        <v>0</v>
      </c>
      <c r="N622" s="93"/>
      <c r="O622" s="101">
        <v>0</v>
      </c>
      <c r="P622" s="93"/>
      <c r="Q622" s="276">
        <v>0</v>
      </c>
    </row>
    <row r="623" spans="1:17" s="94" customFormat="1" ht="12" customHeight="1">
      <c r="A623" s="90" t="s">
        <v>128</v>
      </c>
      <c r="B623" s="90" t="s">
        <v>184</v>
      </c>
      <c r="C623" s="91">
        <v>403020114</v>
      </c>
      <c r="D623" s="249" t="s">
        <v>751</v>
      </c>
      <c r="E623" s="92" t="s">
        <v>145</v>
      </c>
      <c r="F623" s="92" t="s">
        <v>217</v>
      </c>
      <c r="G623" s="101">
        <f>IF(F623="I",IFERROR(VLOOKUP(C623,Consolidado!B:H,7,FALSE),0),0)</f>
        <v>0</v>
      </c>
      <c r="H623" s="93"/>
      <c r="I623" s="276">
        <v>0</v>
      </c>
      <c r="J623" s="93"/>
      <c r="K623" s="101">
        <v>0</v>
      </c>
      <c r="L623" s="93"/>
      <c r="M623" s="276">
        <v>0</v>
      </c>
      <c r="N623" s="93"/>
      <c r="O623" s="101">
        <v>0</v>
      </c>
      <c r="P623" s="93"/>
      <c r="Q623" s="276">
        <v>0</v>
      </c>
    </row>
    <row r="624" spans="1:17" s="94" customFormat="1" ht="12" customHeight="1">
      <c r="A624" s="90" t="s">
        <v>128</v>
      </c>
      <c r="B624" s="90" t="s">
        <v>184</v>
      </c>
      <c r="C624" s="91">
        <v>403020115</v>
      </c>
      <c r="D624" s="249" t="s">
        <v>1035</v>
      </c>
      <c r="E624" s="92" t="s">
        <v>6</v>
      </c>
      <c r="F624" s="92" t="s">
        <v>217</v>
      </c>
      <c r="G624" s="101">
        <f>IF(F624="I",IFERROR(VLOOKUP(C624,Consolidado!B:H,7,FALSE),0),0)</f>
        <v>0</v>
      </c>
      <c r="H624" s="93"/>
      <c r="I624" s="276">
        <v>0</v>
      </c>
      <c r="J624" s="93"/>
      <c r="K624" s="101">
        <v>0</v>
      </c>
      <c r="L624" s="93"/>
      <c r="M624" s="276">
        <v>0</v>
      </c>
      <c r="N624" s="93"/>
      <c r="O624" s="101">
        <v>0</v>
      </c>
      <c r="P624" s="93"/>
      <c r="Q624" s="276">
        <v>0</v>
      </c>
    </row>
    <row r="625" spans="1:17" s="94" customFormat="1" ht="12" customHeight="1">
      <c r="A625" s="90" t="s">
        <v>128</v>
      </c>
      <c r="B625" s="90" t="s">
        <v>184</v>
      </c>
      <c r="C625" s="91">
        <v>403020116</v>
      </c>
      <c r="D625" s="249" t="s">
        <v>1045</v>
      </c>
      <c r="E625" s="92" t="s">
        <v>145</v>
      </c>
      <c r="F625" s="92" t="s">
        <v>217</v>
      </c>
      <c r="G625" s="101">
        <f>IF(F625="I",IFERROR(VLOOKUP(C625,Consolidado!B:H,7,FALSE),0),0)</f>
        <v>0</v>
      </c>
      <c r="H625" s="93"/>
      <c r="I625" s="276">
        <v>0</v>
      </c>
      <c r="J625" s="93"/>
      <c r="K625" s="101">
        <v>0</v>
      </c>
      <c r="L625" s="93"/>
      <c r="M625" s="276">
        <v>0</v>
      </c>
      <c r="N625" s="93"/>
      <c r="O625" s="101">
        <v>0</v>
      </c>
      <c r="P625" s="93"/>
      <c r="Q625" s="276">
        <v>0</v>
      </c>
    </row>
    <row r="626" spans="1:17" s="94" customFormat="1" ht="12" customHeight="1">
      <c r="A626" s="90" t="s">
        <v>128</v>
      </c>
      <c r="B626" s="90" t="s">
        <v>581</v>
      </c>
      <c r="C626" s="91">
        <v>403020117</v>
      </c>
      <c r="D626" s="249" t="s">
        <v>753</v>
      </c>
      <c r="E626" s="92" t="s">
        <v>6</v>
      </c>
      <c r="F626" s="92" t="s">
        <v>217</v>
      </c>
      <c r="G626" s="101">
        <f>IF(F626="I",IFERROR(VLOOKUP(C626,Consolidado!B:H,7,FALSE),0),0)</f>
        <v>4419924311</v>
      </c>
      <c r="H626" s="93"/>
      <c r="I626" s="276">
        <v>0</v>
      </c>
      <c r="J626" s="93"/>
      <c r="K626" s="101">
        <v>0</v>
      </c>
      <c r="L626" s="93"/>
      <c r="M626" s="276">
        <v>0</v>
      </c>
      <c r="N626" s="93"/>
      <c r="O626" s="101">
        <v>0</v>
      </c>
      <c r="P626" s="93"/>
      <c r="Q626" s="276">
        <v>0</v>
      </c>
    </row>
    <row r="627" spans="1:17" s="94" customFormat="1" ht="12" customHeight="1">
      <c r="A627" s="90" t="s">
        <v>128</v>
      </c>
      <c r="B627" s="90" t="s">
        <v>581</v>
      </c>
      <c r="C627" s="91">
        <v>403020118</v>
      </c>
      <c r="D627" s="249" t="s">
        <v>754</v>
      </c>
      <c r="E627" s="92" t="s">
        <v>145</v>
      </c>
      <c r="F627" s="92" t="s">
        <v>217</v>
      </c>
      <c r="G627" s="101">
        <f>IF(F627="I",IFERROR(VLOOKUP(C627,Consolidado!B:H,7,FALSE),0),0)</f>
        <v>326940640</v>
      </c>
      <c r="H627" s="93"/>
      <c r="I627" s="276">
        <v>0</v>
      </c>
      <c r="J627" s="93"/>
      <c r="K627" s="101">
        <v>0</v>
      </c>
      <c r="L627" s="93"/>
      <c r="M627" s="276">
        <v>0</v>
      </c>
      <c r="N627" s="93"/>
      <c r="O627" s="101">
        <v>0</v>
      </c>
      <c r="P627" s="93"/>
      <c r="Q627" s="276">
        <v>0</v>
      </c>
    </row>
    <row r="628" spans="1:17" s="94" customFormat="1" ht="12" customHeight="1">
      <c r="A628" s="90" t="s">
        <v>128</v>
      </c>
      <c r="B628" s="90" t="s">
        <v>184</v>
      </c>
      <c r="C628" s="91">
        <v>403020119</v>
      </c>
      <c r="D628" s="249" t="s">
        <v>1036</v>
      </c>
      <c r="E628" s="92" t="s">
        <v>6</v>
      </c>
      <c r="F628" s="92" t="s">
        <v>217</v>
      </c>
      <c r="G628" s="101">
        <f>IF(F628="I",IFERROR(VLOOKUP(C628,Consolidado!B:H,7,FALSE),0),0)</f>
        <v>1241615813</v>
      </c>
      <c r="H628" s="93"/>
      <c r="I628" s="276">
        <v>0</v>
      </c>
      <c r="J628" s="93"/>
      <c r="K628" s="101">
        <v>0</v>
      </c>
      <c r="L628" s="93"/>
      <c r="M628" s="276">
        <v>0</v>
      </c>
      <c r="N628" s="93"/>
      <c r="O628" s="101">
        <v>0</v>
      </c>
      <c r="P628" s="93"/>
      <c r="Q628" s="276">
        <v>0</v>
      </c>
    </row>
    <row r="629" spans="1:17" s="94" customFormat="1" ht="12" customHeight="1">
      <c r="A629" s="90" t="s">
        <v>128</v>
      </c>
      <c r="B629" s="90" t="s">
        <v>184</v>
      </c>
      <c r="C629" s="91">
        <v>403020120</v>
      </c>
      <c r="D629" s="249" t="s">
        <v>1037</v>
      </c>
      <c r="E629" s="92" t="s">
        <v>145</v>
      </c>
      <c r="F629" s="92" t="s">
        <v>217</v>
      </c>
      <c r="G629" s="101">
        <f>IF(F629="I",IFERROR(VLOOKUP(C629,Consolidado!B:H,7,FALSE),0),0)</f>
        <v>0</v>
      </c>
      <c r="H629" s="93"/>
      <c r="I629" s="276">
        <v>0</v>
      </c>
      <c r="J629" s="93"/>
      <c r="K629" s="101">
        <v>0</v>
      </c>
      <c r="L629" s="93"/>
      <c r="M629" s="276">
        <v>0</v>
      </c>
      <c r="N629" s="93"/>
      <c r="O629" s="101">
        <v>0</v>
      </c>
      <c r="P629" s="93"/>
      <c r="Q629" s="276">
        <v>0</v>
      </c>
    </row>
    <row r="630" spans="1:17" s="94" customFormat="1" ht="12" customHeight="1">
      <c r="A630" s="90" t="s">
        <v>128</v>
      </c>
      <c r="B630" s="90" t="s">
        <v>184</v>
      </c>
      <c r="C630" s="91">
        <v>403020121</v>
      </c>
      <c r="D630" s="249" t="s">
        <v>762</v>
      </c>
      <c r="E630" s="92" t="s">
        <v>6</v>
      </c>
      <c r="F630" s="92" t="s">
        <v>217</v>
      </c>
      <c r="G630" s="101">
        <f>IF(F630="I",IFERROR(VLOOKUP(C630,Consolidado!B:H,7,FALSE),0),0)</f>
        <v>226700074</v>
      </c>
      <c r="H630" s="93"/>
      <c r="I630" s="276">
        <v>0</v>
      </c>
      <c r="J630" s="93"/>
      <c r="K630" s="101">
        <v>0</v>
      </c>
      <c r="L630" s="93"/>
      <c r="M630" s="276">
        <v>0</v>
      </c>
      <c r="N630" s="93"/>
      <c r="O630" s="101">
        <v>0</v>
      </c>
      <c r="P630" s="93"/>
      <c r="Q630" s="276">
        <v>0</v>
      </c>
    </row>
    <row r="631" spans="1:17" s="94" customFormat="1" ht="12" customHeight="1">
      <c r="A631" s="90" t="s">
        <v>128</v>
      </c>
      <c r="B631" s="90" t="s">
        <v>184</v>
      </c>
      <c r="C631" s="91">
        <v>403020122</v>
      </c>
      <c r="D631" s="249" t="s">
        <v>928</v>
      </c>
      <c r="E631" s="92" t="s">
        <v>145</v>
      </c>
      <c r="F631" s="92" t="s">
        <v>217</v>
      </c>
      <c r="G631" s="101">
        <f>IF(F631="I",IFERROR(VLOOKUP(C631,Consolidado!B:H,7,FALSE),0),0)</f>
        <v>0</v>
      </c>
      <c r="H631" s="93"/>
      <c r="I631" s="276">
        <v>0</v>
      </c>
      <c r="J631" s="93"/>
      <c r="K631" s="101">
        <v>0</v>
      </c>
      <c r="L631" s="93"/>
      <c r="M631" s="276">
        <v>0</v>
      </c>
      <c r="N631" s="93"/>
      <c r="O631" s="101">
        <v>0</v>
      </c>
      <c r="P631" s="93"/>
      <c r="Q631" s="276">
        <v>0</v>
      </c>
    </row>
    <row r="632" spans="1:17" s="94" customFormat="1" ht="12" customHeight="1">
      <c r="A632" s="90" t="s">
        <v>128</v>
      </c>
      <c r="B632" s="90" t="s">
        <v>184</v>
      </c>
      <c r="C632" s="91">
        <v>403020123</v>
      </c>
      <c r="D632" s="249" t="s">
        <v>1038</v>
      </c>
      <c r="E632" s="92" t="s">
        <v>6</v>
      </c>
      <c r="F632" s="92" t="s">
        <v>217</v>
      </c>
      <c r="G632" s="101">
        <f>IF(F632="I",IFERROR(VLOOKUP(C632,Consolidado!B:H,7,FALSE),0),0)</f>
        <v>0</v>
      </c>
      <c r="H632" s="93"/>
      <c r="I632" s="276">
        <v>0</v>
      </c>
      <c r="J632" s="93"/>
      <c r="K632" s="101">
        <v>0</v>
      </c>
      <c r="L632" s="93"/>
      <c r="M632" s="276">
        <v>0</v>
      </c>
      <c r="N632" s="93"/>
      <c r="O632" s="101">
        <v>0</v>
      </c>
      <c r="P632" s="93"/>
      <c r="Q632" s="276">
        <v>0</v>
      </c>
    </row>
    <row r="633" spans="1:17" s="94" customFormat="1" ht="12" customHeight="1">
      <c r="A633" s="90" t="s">
        <v>128</v>
      </c>
      <c r="B633" s="90" t="s">
        <v>184</v>
      </c>
      <c r="C633" s="91">
        <v>403020124</v>
      </c>
      <c r="D633" s="249" t="s">
        <v>1039</v>
      </c>
      <c r="E633" s="92" t="s">
        <v>145</v>
      </c>
      <c r="F633" s="92" t="s">
        <v>217</v>
      </c>
      <c r="G633" s="101">
        <f>IF(F633="I",IFERROR(VLOOKUP(C633,Consolidado!B:H,7,FALSE),0),0)</f>
        <v>0</v>
      </c>
      <c r="H633" s="93"/>
      <c r="I633" s="276">
        <v>0</v>
      </c>
      <c r="J633" s="93"/>
      <c r="K633" s="101">
        <v>0</v>
      </c>
      <c r="L633" s="93"/>
      <c r="M633" s="276">
        <v>0</v>
      </c>
      <c r="N633" s="93"/>
      <c r="O633" s="101">
        <v>0</v>
      </c>
      <c r="P633" s="93"/>
      <c r="Q633" s="276">
        <v>0</v>
      </c>
    </row>
    <row r="634" spans="1:17" s="94" customFormat="1" ht="12" customHeight="1">
      <c r="A634" s="90" t="s">
        <v>128</v>
      </c>
      <c r="B634" s="90" t="s">
        <v>184</v>
      </c>
      <c r="C634" s="91">
        <v>403020125</v>
      </c>
      <c r="D634" s="249" t="s">
        <v>1040</v>
      </c>
      <c r="E634" s="92" t="s">
        <v>6</v>
      </c>
      <c r="F634" s="92" t="s">
        <v>217</v>
      </c>
      <c r="G634" s="101">
        <f>IF(F634="I",IFERROR(VLOOKUP(C634,Consolidado!B:H,7,FALSE),0),0)</f>
        <v>0</v>
      </c>
      <c r="H634" s="93"/>
      <c r="I634" s="276">
        <v>0</v>
      </c>
      <c r="J634" s="93"/>
      <c r="K634" s="101">
        <v>0</v>
      </c>
      <c r="L634" s="93"/>
      <c r="M634" s="276">
        <v>0</v>
      </c>
      <c r="N634" s="93"/>
      <c r="O634" s="101">
        <v>0</v>
      </c>
      <c r="P634" s="93"/>
      <c r="Q634" s="276">
        <v>0</v>
      </c>
    </row>
    <row r="635" spans="1:17" s="94" customFormat="1" ht="12" customHeight="1">
      <c r="A635" s="90" t="s">
        <v>128</v>
      </c>
      <c r="B635" s="90" t="s">
        <v>184</v>
      </c>
      <c r="C635" s="91">
        <v>403020126</v>
      </c>
      <c r="D635" s="249" t="s">
        <v>1041</v>
      </c>
      <c r="E635" s="92" t="s">
        <v>145</v>
      </c>
      <c r="F635" s="92" t="s">
        <v>217</v>
      </c>
      <c r="G635" s="101">
        <f>IF(F635="I",IFERROR(VLOOKUP(C635,Consolidado!B:H,7,FALSE),0),0)</f>
        <v>0</v>
      </c>
      <c r="H635" s="93"/>
      <c r="I635" s="276">
        <v>0</v>
      </c>
      <c r="J635" s="93"/>
      <c r="K635" s="101">
        <v>0</v>
      </c>
      <c r="L635" s="93"/>
      <c r="M635" s="276">
        <v>0</v>
      </c>
      <c r="N635" s="93"/>
      <c r="O635" s="101">
        <v>0</v>
      </c>
      <c r="P635" s="93"/>
      <c r="Q635" s="276">
        <v>0</v>
      </c>
    </row>
    <row r="636" spans="1:17" s="94" customFormat="1" ht="12" customHeight="1">
      <c r="A636" s="90" t="s">
        <v>128</v>
      </c>
      <c r="B636" s="90" t="s">
        <v>184</v>
      </c>
      <c r="C636" s="91">
        <v>403020127</v>
      </c>
      <c r="D636" s="249" t="s">
        <v>1042</v>
      </c>
      <c r="E636" s="92" t="s">
        <v>6</v>
      </c>
      <c r="F636" s="92" t="s">
        <v>217</v>
      </c>
      <c r="G636" s="101">
        <f>IF(F636="I",IFERROR(VLOOKUP(C636,Consolidado!B:H,7,FALSE),0),0)</f>
        <v>0</v>
      </c>
      <c r="H636" s="93"/>
      <c r="I636" s="276">
        <v>0</v>
      </c>
      <c r="J636" s="93"/>
      <c r="K636" s="101">
        <v>0</v>
      </c>
      <c r="L636" s="93"/>
      <c r="M636" s="276">
        <v>0</v>
      </c>
      <c r="N636" s="93"/>
      <c r="O636" s="101">
        <v>0</v>
      </c>
      <c r="P636" s="93"/>
      <c r="Q636" s="276">
        <v>0</v>
      </c>
    </row>
    <row r="637" spans="1:17" s="94" customFormat="1" ht="12" customHeight="1">
      <c r="A637" s="90" t="s">
        <v>128</v>
      </c>
      <c r="B637" s="90" t="s">
        <v>184</v>
      </c>
      <c r="C637" s="91">
        <v>403020128</v>
      </c>
      <c r="D637" s="249" t="s">
        <v>1043</v>
      </c>
      <c r="E637" s="92" t="s">
        <v>145</v>
      </c>
      <c r="F637" s="92" t="s">
        <v>217</v>
      </c>
      <c r="G637" s="101">
        <f>IF(F637="I",IFERROR(VLOOKUP(C637,Consolidado!B:H,7,FALSE),0),0)</f>
        <v>0</v>
      </c>
      <c r="H637" s="93"/>
      <c r="I637" s="276">
        <v>0</v>
      </c>
      <c r="J637" s="93"/>
      <c r="K637" s="101">
        <v>0</v>
      </c>
      <c r="L637" s="93"/>
      <c r="M637" s="276">
        <v>0</v>
      </c>
      <c r="N637" s="93"/>
      <c r="O637" s="101">
        <v>0</v>
      </c>
      <c r="P637" s="93"/>
      <c r="Q637" s="276">
        <v>0</v>
      </c>
    </row>
    <row r="638" spans="1:17" s="94" customFormat="1" ht="12" customHeight="1">
      <c r="A638" s="90" t="s">
        <v>128</v>
      </c>
      <c r="B638" s="90" t="s">
        <v>33</v>
      </c>
      <c r="C638" s="91">
        <v>403020129</v>
      </c>
      <c r="D638" s="249" t="s">
        <v>755</v>
      </c>
      <c r="E638" s="92" t="s">
        <v>6</v>
      </c>
      <c r="F638" s="92" t="s">
        <v>217</v>
      </c>
      <c r="G638" s="101">
        <f>IF(F638="I",IFERROR(VLOOKUP(C638,Consolidado!B:H,7,FALSE),0),0)</f>
        <v>200857319</v>
      </c>
      <c r="H638" s="93"/>
      <c r="I638" s="276">
        <v>0</v>
      </c>
      <c r="J638" s="93"/>
      <c r="K638" s="101">
        <v>0</v>
      </c>
      <c r="L638" s="93"/>
      <c r="M638" s="276">
        <v>0</v>
      </c>
      <c r="N638" s="93"/>
      <c r="O638" s="101">
        <v>0</v>
      </c>
      <c r="P638" s="93"/>
      <c r="Q638" s="276">
        <v>0</v>
      </c>
    </row>
    <row r="639" spans="1:17" s="94" customFormat="1" ht="12" customHeight="1">
      <c r="A639" s="90" t="s">
        <v>128</v>
      </c>
      <c r="B639" s="90" t="s">
        <v>33</v>
      </c>
      <c r="C639" s="91">
        <v>403020130</v>
      </c>
      <c r="D639" s="249" t="s">
        <v>1044</v>
      </c>
      <c r="E639" s="92" t="s">
        <v>145</v>
      </c>
      <c r="F639" s="92" t="s">
        <v>217</v>
      </c>
      <c r="G639" s="101">
        <f>IF(F639="I",IFERROR(VLOOKUP(C639,Consolidado!B:H,7,FALSE),0),0)</f>
        <v>0</v>
      </c>
      <c r="H639" s="93"/>
      <c r="I639" s="276">
        <v>0</v>
      </c>
      <c r="J639" s="93"/>
      <c r="K639" s="101">
        <v>0</v>
      </c>
      <c r="L639" s="93"/>
      <c r="M639" s="276">
        <v>0</v>
      </c>
      <c r="N639" s="93"/>
      <c r="O639" s="101">
        <v>0</v>
      </c>
      <c r="P639" s="93"/>
      <c r="Q639" s="276">
        <v>0</v>
      </c>
    </row>
    <row r="640" spans="1:17" s="94" customFormat="1" ht="12" customHeight="1">
      <c r="A640" s="90" t="s">
        <v>128</v>
      </c>
      <c r="B640" s="90" t="s">
        <v>33</v>
      </c>
      <c r="C640" s="91">
        <v>403020131</v>
      </c>
      <c r="D640" s="249" t="s">
        <v>763</v>
      </c>
      <c r="E640" s="92" t="s">
        <v>6</v>
      </c>
      <c r="F640" s="92" t="s">
        <v>217</v>
      </c>
      <c r="G640" s="101">
        <f>IF(F640="I",IFERROR(VLOOKUP(C640,Consolidado!B:H,7,FALSE),0),0)</f>
        <v>43916900</v>
      </c>
      <c r="H640" s="93"/>
      <c r="I640" s="276">
        <v>0</v>
      </c>
      <c r="J640" s="93"/>
      <c r="K640" s="101">
        <v>0</v>
      </c>
      <c r="L640" s="93"/>
      <c r="M640" s="276">
        <v>0</v>
      </c>
      <c r="N640" s="93"/>
      <c r="O640" s="101">
        <v>0</v>
      </c>
      <c r="P640" s="93"/>
      <c r="Q640" s="276">
        <v>0</v>
      </c>
    </row>
    <row r="641" spans="1:17" s="94" customFormat="1" ht="12" customHeight="1">
      <c r="A641" s="90" t="s">
        <v>128</v>
      </c>
      <c r="B641" s="90" t="s">
        <v>33</v>
      </c>
      <c r="C641" s="91">
        <v>403020132</v>
      </c>
      <c r="D641" s="249" t="s">
        <v>1046</v>
      </c>
      <c r="E641" s="92" t="s">
        <v>145</v>
      </c>
      <c r="F641" s="92" t="s">
        <v>217</v>
      </c>
      <c r="G641" s="101">
        <f>IF(F641="I",IFERROR(VLOOKUP(C641,Consolidado!B:H,7,FALSE),0),0)</f>
        <v>0</v>
      </c>
      <c r="H641" s="93"/>
      <c r="I641" s="276">
        <v>0</v>
      </c>
      <c r="J641" s="93"/>
      <c r="K641" s="101">
        <v>0</v>
      </c>
      <c r="L641" s="93"/>
      <c r="M641" s="276">
        <v>0</v>
      </c>
      <c r="N641" s="93"/>
      <c r="O641" s="101">
        <v>0</v>
      </c>
      <c r="P641" s="93"/>
      <c r="Q641" s="276">
        <v>0</v>
      </c>
    </row>
    <row r="642" spans="1:17" s="94" customFormat="1" ht="12" customHeight="1">
      <c r="A642" s="90" t="s">
        <v>128</v>
      </c>
      <c r="B642" s="90" t="s">
        <v>184</v>
      </c>
      <c r="C642" s="91">
        <v>403020133</v>
      </c>
      <c r="D642" s="249" t="s">
        <v>764</v>
      </c>
      <c r="E642" s="92" t="s">
        <v>6</v>
      </c>
      <c r="F642" s="92" t="s">
        <v>217</v>
      </c>
      <c r="G642" s="101">
        <f>IF(F642="I",IFERROR(VLOOKUP(C642,Consolidado!B:H,7,FALSE),0),0)</f>
        <v>610001703</v>
      </c>
      <c r="H642" s="93"/>
      <c r="I642" s="276">
        <v>0</v>
      </c>
      <c r="J642" s="93"/>
      <c r="K642" s="101">
        <v>0</v>
      </c>
      <c r="L642" s="93"/>
      <c r="M642" s="276">
        <v>0</v>
      </c>
      <c r="N642" s="93"/>
      <c r="O642" s="101">
        <v>0</v>
      </c>
      <c r="P642" s="93"/>
      <c r="Q642" s="276">
        <v>0</v>
      </c>
    </row>
    <row r="643" spans="1:17" s="94" customFormat="1" ht="12" customHeight="1">
      <c r="A643" s="90" t="s">
        <v>128</v>
      </c>
      <c r="B643" s="90" t="s">
        <v>184</v>
      </c>
      <c r="C643" s="91">
        <v>403020134</v>
      </c>
      <c r="D643" s="90" t="s">
        <v>1047</v>
      </c>
      <c r="E643" s="92" t="s">
        <v>145</v>
      </c>
      <c r="F643" s="92" t="s">
        <v>217</v>
      </c>
      <c r="G643" s="101">
        <f>IF(F643="I",IFERROR(VLOOKUP(C643,Consolidado!B:H,7,FALSE),0),0)</f>
        <v>0</v>
      </c>
      <c r="H643" s="93"/>
      <c r="I643" s="276">
        <v>0</v>
      </c>
      <c r="J643" s="93"/>
      <c r="K643" s="101">
        <v>0</v>
      </c>
      <c r="L643" s="93"/>
      <c r="M643" s="276">
        <v>0</v>
      </c>
      <c r="N643" s="93"/>
      <c r="O643" s="101">
        <v>0</v>
      </c>
      <c r="P643" s="93"/>
      <c r="Q643" s="276">
        <v>0</v>
      </c>
    </row>
    <row r="644" spans="1:17" s="94" customFormat="1" ht="12" customHeight="1">
      <c r="A644" s="90" t="s">
        <v>128</v>
      </c>
      <c r="B644" s="90"/>
      <c r="C644" s="91">
        <v>4030202</v>
      </c>
      <c r="D644" s="249" t="s">
        <v>1048</v>
      </c>
      <c r="E644" s="92" t="s">
        <v>6</v>
      </c>
      <c r="F644" s="92" t="s">
        <v>216</v>
      </c>
      <c r="G644" s="101">
        <f>IF(F644="I",IFERROR(VLOOKUP(C644,Consolidado!B:H,7,FALSE),0),0)</f>
        <v>0</v>
      </c>
      <c r="H644" s="93"/>
      <c r="I644" s="276">
        <v>0</v>
      </c>
      <c r="J644" s="93"/>
      <c r="K644" s="101">
        <v>0</v>
      </c>
      <c r="L644" s="93"/>
      <c r="M644" s="276">
        <v>0</v>
      </c>
      <c r="N644" s="93"/>
      <c r="O644" s="101">
        <v>0</v>
      </c>
      <c r="P644" s="93"/>
      <c r="Q644" s="276">
        <v>0</v>
      </c>
    </row>
    <row r="645" spans="1:17" s="94" customFormat="1" ht="12" customHeight="1">
      <c r="A645" s="90" t="s">
        <v>128</v>
      </c>
      <c r="B645" s="90" t="s">
        <v>150</v>
      </c>
      <c r="C645" s="91">
        <v>403020201</v>
      </c>
      <c r="D645" s="249" t="s">
        <v>1048</v>
      </c>
      <c r="E645" s="92" t="s">
        <v>6</v>
      </c>
      <c r="F645" s="92" t="s">
        <v>217</v>
      </c>
      <c r="G645" s="101">
        <f>IF(F645="I",IFERROR(VLOOKUP(C645,Consolidado!B:H,7,FALSE),0),0)</f>
        <v>0</v>
      </c>
      <c r="H645" s="93"/>
      <c r="I645" s="276">
        <v>0</v>
      </c>
      <c r="J645" s="93"/>
      <c r="K645" s="101">
        <v>0</v>
      </c>
      <c r="L645" s="93"/>
      <c r="M645" s="276">
        <v>0</v>
      </c>
      <c r="N645" s="93"/>
      <c r="O645" s="101">
        <v>0</v>
      </c>
      <c r="P645" s="93"/>
      <c r="Q645" s="276">
        <v>0</v>
      </c>
    </row>
    <row r="646" spans="1:17" s="94" customFormat="1" ht="12" customHeight="1">
      <c r="A646" s="90" t="s">
        <v>128</v>
      </c>
      <c r="B646" s="90"/>
      <c r="C646" s="91">
        <v>403020202</v>
      </c>
      <c r="D646" s="249" t="s">
        <v>1048</v>
      </c>
      <c r="E646" s="92" t="s">
        <v>145</v>
      </c>
      <c r="F646" s="92" t="s">
        <v>217</v>
      </c>
      <c r="G646" s="101">
        <f>IF(F646="I",IFERROR(VLOOKUP(C646,Consolidado!B:H,7,FALSE),0),0)</f>
        <v>0</v>
      </c>
      <c r="H646" s="93"/>
      <c r="I646" s="276">
        <v>0</v>
      </c>
      <c r="J646" s="93"/>
      <c r="K646" s="101">
        <v>0</v>
      </c>
      <c r="L646" s="93"/>
      <c r="M646" s="276">
        <v>0</v>
      </c>
      <c r="N646" s="93"/>
      <c r="O646" s="101">
        <v>0</v>
      </c>
      <c r="P646" s="93"/>
      <c r="Q646" s="276">
        <v>0</v>
      </c>
    </row>
    <row r="647" spans="1:17" s="94" customFormat="1" ht="12" customHeight="1">
      <c r="A647" s="90" t="s">
        <v>128</v>
      </c>
      <c r="B647" s="90"/>
      <c r="C647" s="91">
        <v>404</v>
      </c>
      <c r="D647" s="249" t="s">
        <v>1049</v>
      </c>
      <c r="E647" s="92" t="s">
        <v>6</v>
      </c>
      <c r="F647" s="92" t="s">
        <v>216</v>
      </c>
      <c r="G647" s="101">
        <f>IF(F647="I",IFERROR(VLOOKUP(C647,Consolidado!B:H,7,FALSE),0),0)</f>
        <v>0</v>
      </c>
      <c r="H647" s="93"/>
      <c r="I647" s="276">
        <v>0</v>
      </c>
      <c r="J647" s="93"/>
      <c r="K647" s="101">
        <v>0</v>
      </c>
      <c r="L647" s="93"/>
      <c r="M647" s="276">
        <v>0</v>
      </c>
      <c r="N647" s="93"/>
      <c r="O647" s="101">
        <v>0</v>
      </c>
      <c r="P647" s="93"/>
      <c r="Q647" s="276">
        <v>0</v>
      </c>
    </row>
    <row r="648" spans="1:17" s="94" customFormat="1" ht="12" customHeight="1">
      <c r="A648" s="90" t="s">
        <v>128</v>
      </c>
      <c r="B648" s="90"/>
      <c r="C648" s="91">
        <v>40401</v>
      </c>
      <c r="D648" s="249" t="s">
        <v>1050</v>
      </c>
      <c r="E648" s="92" t="s">
        <v>6</v>
      </c>
      <c r="F648" s="92" t="s">
        <v>216</v>
      </c>
      <c r="G648" s="101">
        <f>IF(F648="I",IFERROR(VLOOKUP(C648,Consolidado!B:H,7,FALSE),0),0)</f>
        <v>0</v>
      </c>
      <c r="H648" s="93"/>
      <c r="I648" s="276">
        <v>0</v>
      </c>
      <c r="J648" s="93"/>
      <c r="K648" s="101">
        <v>0</v>
      </c>
      <c r="L648" s="93"/>
      <c r="M648" s="276">
        <v>0</v>
      </c>
      <c r="N648" s="93"/>
      <c r="O648" s="101">
        <v>0</v>
      </c>
      <c r="P648" s="93"/>
      <c r="Q648" s="276">
        <v>0</v>
      </c>
    </row>
    <row r="649" spans="1:17" s="94" customFormat="1" ht="12" customHeight="1">
      <c r="A649" s="90" t="s">
        <v>128</v>
      </c>
      <c r="B649" s="90"/>
      <c r="C649" s="91">
        <v>4040101</v>
      </c>
      <c r="D649" s="249" t="s">
        <v>1050</v>
      </c>
      <c r="E649" s="92" t="s">
        <v>6</v>
      </c>
      <c r="F649" s="92" t="s">
        <v>217</v>
      </c>
      <c r="G649" s="101">
        <f>IF(F649="I",IFERROR(VLOOKUP(C649,Consolidado!B:H,7,FALSE),0),0)</f>
        <v>0</v>
      </c>
      <c r="H649" s="93"/>
      <c r="I649" s="276">
        <v>0</v>
      </c>
      <c r="J649" s="93"/>
      <c r="K649" s="101">
        <v>0</v>
      </c>
      <c r="L649" s="93"/>
      <c r="M649" s="276">
        <v>0</v>
      </c>
      <c r="N649" s="93"/>
      <c r="O649" s="101">
        <v>0</v>
      </c>
      <c r="P649" s="93"/>
      <c r="Q649" s="276">
        <v>0</v>
      </c>
    </row>
    <row r="650" spans="1:17" s="94" customFormat="1" ht="12" customHeight="1">
      <c r="A650" s="90" t="s">
        <v>128</v>
      </c>
      <c r="B650" s="90"/>
      <c r="C650" s="91">
        <v>4040102</v>
      </c>
      <c r="D650" s="249" t="s">
        <v>1050</v>
      </c>
      <c r="E650" s="92" t="s">
        <v>145</v>
      </c>
      <c r="F650" s="92" t="s">
        <v>217</v>
      </c>
      <c r="G650" s="101">
        <f>IF(F650="I",IFERROR(VLOOKUP(C650,Consolidado!B:H,7,FALSE),0),0)</f>
        <v>0</v>
      </c>
      <c r="H650" s="93"/>
      <c r="I650" s="276">
        <v>0</v>
      </c>
      <c r="J650" s="93"/>
      <c r="K650" s="101">
        <v>0</v>
      </c>
      <c r="L650" s="93"/>
      <c r="M650" s="276">
        <v>0</v>
      </c>
      <c r="N650" s="93"/>
      <c r="O650" s="101">
        <v>0</v>
      </c>
      <c r="P650" s="93"/>
      <c r="Q650" s="276">
        <v>0</v>
      </c>
    </row>
    <row r="651" spans="1:17" s="94" customFormat="1" ht="12" customHeight="1">
      <c r="A651" s="90" t="s">
        <v>128</v>
      </c>
      <c r="B651" s="90"/>
      <c r="C651" s="91">
        <v>406</v>
      </c>
      <c r="D651" s="249" t="s">
        <v>765</v>
      </c>
      <c r="E651" s="92" t="s">
        <v>6</v>
      </c>
      <c r="F651" s="92" t="s">
        <v>216</v>
      </c>
      <c r="G651" s="101">
        <f>IF(F651="I",IFERROR(VLOOKUP(C651,Consolidado!B:H,7,FALSE),0),0)</f>
        <v>0</v>
      </c>
      <c r="H651" s="93"/>
      <c r="I651" s="276">
        <v>0</v>
      </c>
      <c r="J651" s="93"/>
      <c r="K651" s="101">
        <v>0</v>
      </c>
      <c r="L651" s="93"/>
      <c r="M651" s="276">
        <v>0</v>
      </c>
      <c r="N651" s="93"/>
      <c r="O651" s="101">
        <v>0</v>
      </c>
      <c r="P651" s="93"/>
      <c r="Q651" s="276">
        <v>0</v>
      </c>
    </row>
    <row r="652" spans="1:17" s="94" customFormat="1" ht="12" customHeight="1">
      <c r="A652" s="90" t="s">
        <v>128</v>
      </c>
      <c r="B652" s="90"/>
      <c r="C652" s="91">
        <v>40601</v>
      </c>
      <c r="D652" s="249" t="s">
        <v>1051</v>
      </c>
      <c r="E652" s="92" t="s">
        <v>6</v>
      </c>
      <c r="F652" s="92" t="s">
        <v>216</v>
      </c>
      <c r="G652" s="101">
        <f>IF(F652="I",IFERROR(VLOOKUP(C652,Consolidado!B:H,7,FALSE),0),0)</f>
        <v>0</v>
      </c>
      <c r="H652" s="93"/>
      <c r="I652" s="276">
        <v>0</v>
      </c>
      <c r="J652" s="93"/>
      <c r="K652" s="101">
        <v>0</v>
      </c>
      <c r="L652" s="93"/>
      <c r="M652" s="276">
        <v>0</v>
      </c>
      <c r="N652" s="93"/>
      <c r="O652" s="101">
        <v>0</v>
      </c>
      <c r="P652" s="93"/>
      <c r="Q652" s="276">
        <v>0</v>
      </c>
    </row>
    <row r="653" spans="1:17" s="739" customFormat="1" ht="12" customHeight="1">
      <c r="A653" s="732" t="s">
        <v>128</v>
      </c>
      <c r="B653" s="732" t="s">
        <v>150</v>
      </c>
      <c r="C653" s="733">
        <v>4060101</v>
      </c>
      <c r="D653" s="734" t="s">
        <v>1052</v>
      </c>
      <c r="E653" s="735" t="s">
        <v>6</v>
      </c>
      <c r="F653" s="735" t="s">
        <v>217</v>
      </c>
      <c r="G653" s="736">
        <f>IF(F653="I",IFERROR(VLOOKUP(C653,Consolidado!B:H,7,FALSE),0),0)</f>
        <v>3000000</v>
      </c>
      <c r="H653" s="737"/>
      <c r="I653" s="738">
        <v>0</v>
      </c>
      <c r="J653" s="737"/>
      <c r="K653" s="736">
        <v>0</v>
      </c>
      <c r="L653" s="737"/>
      <c r="M653" s="738">
        <v>0</v>
      </c>
      <c r="N653" s="737"/>
      <c r="O653" s="736">
        <v>0</v>
      </c>
      <c r="P653" s="737"/>
      <c r="Q653" s="738">
        <v>0</v>
      </c>
    </row>
    <row r="654" spans="1:17" s="94" customFormat="1" ht="12" customHeight="1">
      <c r="A654" s="90" t="s">
        <v>128</v>
      </c>
      <c r="B654" s="90"/>
      <c r="C654" s="91">
        <v>4060102</v>
      </c>
      <c r="D654" s="249" t="s">
        <v>1053</v>
      </c>
      <c r="E654" s="92" t="s">
        <v>6</v>
      </c>
      <c r="F654" s="92" t="s">
        <v>217</v>
      </c>
      <c r="G654" s="101">
        <f>IF(F654="I",IFERROR(VLOOKUP(C654,Consolidado!B:H,7,FALSE),0),0)</f>
        <v>0</v>
      </c>
      <c r="H654" s="93"/>
      <c r="I654" s="276">
        <v>0</v>
      </c>
      <c r="J654" s="93"/>
      <c r="K654" s="101">
        <v>0</v>
      </c>
      <c r="L654" s="93"/>
      <c r="M654" s="276">
        <v>0</v>
      </c>
      <c r="N654" s="93"/>
      <c r="O654" s="101">
        <v>0</v>
      </c>
      <c r="P654" s="93"/>
      <c r="Q654" s="276">
        <v>0</v>
      </c>
    </row>
    <row r="655" spans="1:17" s="94" customFormat="1" ht="12" customHeight="1">
      <c r="A655" s="90" t="s">
        <v>128</v>
      </c>
      <c r="B655" s="90"/>
      <c r="C655" s="91">
        <v>40602</v>
      </c>
      <c r="D655" s="249" t="s">
        <v>1054</v>
      </c>
      <c r="E655" s="92" t="s">
        <v>6</v>
      </c>
      <c r="F655" s="92" t="s">
        <v>216</v>
      </c>
      <c r="G655" s="101">
        <f>IF(F655="I",IFERROR(VLOOKUP(C655,Consolidado!B:H,7,FALSE),0),0)</f>
        <v>0</v>
      </c>
      <c r="H655" s="93"/>
      <c r="I655" s="276">
        <v>0</v>
      </c>
      <c r="J655" s="93"/>
      <c r="K655" s="101">
        <v>0</v>
      </c>
      <c r="L655" s="93"/>
      <c r="M655" s="276">
        <v>0</v>
      </c>
      <c r="N655" s="93"/>
      <c r="O655" s="101">
        <v>0</v>
      </c>
      <c r="P655" s="93"/>
      <c r="Q655" s="276">
        <v>0</v>
      </c>
    </row>
    <row r="656" spans="1:17" s="94" customFormat="1" ht="12" customHeight="1">
      <c r="A656" s="90" t="s">
        <v>128</v>
      </c>
      <c r="B656" s="90"/>
      <c r="C656" s="91">
        <v>4060201</v>
      </c>
      <c r="D656" s="249" t="s">
        <v>1055</v>
      </c>
      <c r="E656" s="92" t="s">
        <v>6</v>
      </c>
      <c r="F656" s="92" t="s">
        <v>217</v>
      </c>
      <c r="G656" s="101">
        <f>IF(F656="I",IFERROR(VLOOKUP(C656,Consolidado!B:H,7,FALSE),0),0)</f>
        <v>0</v>
      </c>
      <c r="H656" s="93"/>
      <c r="I656" s="276">
        <v>0</v>
      </c>
      <c r="J656" s="93"/>
      <c r="K656" s="101">
        <v>0</v>
      </c>
      <c r="L656" s="93"/>
      <c r="M656" s="276">
        <v>0</v>
      </c>
      <c r="N656" s="93"/>
      <c r="O656" s="101">
        <v>0</v>
      </c>
      <c r="P656" s="93"/>
      <c r="Q656" s="276">
        <v>0</v>
      </c>
    </row>
    <row r="657" spans="1:17" s="94" customFormat="1" ht="12" customHeight="1">
      <c r="A657" s="90" t="s">
        <v>128</v>
      </c>
      <c r="B657" s="90"/>
      <c r="C657" s="91">
        <v>4060202</v>
      </c>
      <c r="D657" s="249" t="s">
        <v>1055</v>
      </c>
      <c r="E657" s="92" t="s">
        <v>6</v>
      </c>
      <c r="F657" s="92" t="s">
        <v>217</v>
      </c>
      <c r="G657" s="101">
        <f>IF(F657="I",IFERROR(VLOOKUP(C657,Consolidado!B:H,7,FALSE),0),0)</f>
        <v>0</v>
      </c>
      <c r="H657" s="93"/>
      <c r="I657" s="276">
        <v>0</v>
      </c>
      <c r="J657" s="93"/>
      <c r="K657" s="101">
        <v>0</v>
      </c>
      <c r="L657" s="93"/>
      <c r="M657" s="276">
        <v>0</v>
      </c>
      <c r="N657" s="93"/>
      <c r="O657" s="101">
        <v>0</v>
      </c>
      <c r="P657" s="93"/>
      <c r="Q657" s="276">
        <v>0</v>
      </c>
    </row>
    <row r="658" spans="1:17" s="94" customFormat="1" ht="12" customHeight="1">
      <c r="A658" s="90" t="s">
        <v>128</v>
      </c>
      <c r="B658" s="90"/>
      <c r="C658" s="91">
        <v>40603</v>
      </c>
      <c r="D658" s="249" t="s">
        <v>1056</v>
      </c>
      <c r="E658" s="92" t="s">
        <v>6</v>
      </c>
      <c r="F658" s="92" t="s">
        <v>216</v>
      </c>
      <c r="G658" s="101">
        <f>IF(F658="I",IFERROR(VLOOKUP(C658,Consolidado!B:H,7,FALSE),0),0)</f>
        <v>0</v>
      </c>
      <c r="H658" s="93"/>
      <c r="I658" s="276">
        <v>0</v>
      </c>
      <c r="J658" s="93"/>
      <c r="K658" s="101">
        <v>0</v>
      </c>
      <c r="L658" s="93"/>
      <c r="M658" s="276">
        <v>0</v>
      </c>
      <c r="N658" s="93"/>
      <c r="O658" s="101">
        <v>0</v>
      </c>
      <c r="P658" s="93"/>
      <c r="Q658" s="276">
        <v>0</v>
      </c>
    </row>
    <row r="659" spans="1:17" s="94" customFormat="1" ht="12" customHeight="1">
      <c r="A659" s="90" t="s">
        <v>128</v>
      </c>
      <c r="B659" s="90"/>
      <c r="C659" s="91">
        <v>4060301</v>
      </c>
      <c r="D659" s="249" t="s">
        <v>1057</v>
      </c>
      <c r="E659" s="92" t="s">
        <v>6</v>
      </c>
      <c r="F659" s="92" t="s">
        <v>217</v>
      </c>
      <c r="G659" s="101">
        <f>IF(F659="I",IFERROR(VLOOKUP(C659,Consolidado!B:H,7,FALSE),0),0)</f>
        <v>0</v>
      </c>
      <c r="H659" s="93"/>
      <c r="I659" s="276">
        <v>0</v>
      </c>
      <c r="J659" s="93"/>
      <c r="K659" s="101">
        <v>0</v>
      </c>
      <c r="L659" s="93"/>
      <c r="M659" s="276">
        <v>0</v>
      </c>
      <c r="N659" s="93"/>
      <c r="O659" s="101">
        <v>0</v>
      </c>
      <c r="P659" s="93"/>
      <c r="Q659" s="276">
        <v>0</v>
      </c>
    </row>
    <row r="660" spans="1:17" s="94" customFormat="1" ht="12" customHeight="1">
      <c r="A660" s="90" t="s">
        <v>128</v>
      </c>
      <c r="B660" s="90"/>
      <c r="C660" s="91">
        <v>4060302</v>
      </c>
      <c r="D660" s="249" t="s">
        <v>1058</v>
      </c>
      <c r="E660" s="92" t="s">
        <v>6</v>
      </c>
      <c r="F660" s="92" t="s">
        <v>217</v>
      </c>
      <c r="G660" s="101">
        <f>IF(F660="I",IFERROR(VLOOKUP(C660,Consolidado!B:H,7,FALSE),0),0)</f>
        <v>0</v>
      </c>
      <c r="H660" s="93"/>
      <c r="I660" s="276">
        <v>0</v>
      </c>
      <c r="J660" s="93"/>
      <c r="K660" s="101">
        <v>0</v>
      </c>
      <c r="L660" s="93"/>
      <c r="M660" s="276">
        <v>0</v>
      </c>
      <c r="N660" s="93"/>
      <c r="O660" s="101">
        <v>0</v>
      </c>
      <c r="P660" s="93"/>
      <c r="Q660" s="276">
        <v>0</v>
      </c>
    </row>
    <row r="661" spans="1:17" s="94" customFormat="1" ht="12" customHeight="1">
      <c r="A661" s="90" t="s">
        <v>128</v>
      </c>
      <c r="B661" s="90"/>
      <c r="C661" s="91">
        <v>40604</v>
      </c>
      <c r="D661" s="249" t="s">
        <v>766</v>
      </c>
      <c r="E661" s="92" t="s">
        <v>6</v>
      </c>
      <c r="F661" s="92" t="s">
        <v>216</v>
      </c>
      <c r="G661" s="101">
        <f>IF(F661="I",IFERROR(VLOOKUP(C661,Consolidado!B:H,7,FALSE),0),0)</f>
        <v>0</v>
      </c>
      <c r="H661" s="93"/>
      <c r="I661" s="276">
        <v>0</v>
      </c>
      <c r="J661" s="93"/>
      <c r="K661" s="101">
        <v>0</v>
      </c>
      <c r="L661" s="93"/>
      <c r="M661" s="276">
        <v>0</v>
      </c>
      <c r="N661" s="93"/>
      <c r="O661" s="101">
        <v>0</v>
      </c>
      <c r="P661" s="93"/>
      <c r="Q661" s="276">
        <v>0</v>
      </c>
    </row>
    <row r="662" spans="1:17" s="94" customFormat="1" ht="12" customHeight="1">
      <c r="A662" s="90" t="s">
        <v>128</v>
      </c>
      <c r="B662" s="90" t="s">
        <v>150</v>
      </c>
      <c r="C662" s="91">
        <v>4060401</v>
      </c>
      <c r="D662" s="249" t="s">
        <v>767</v>
      </c>
      <c r="E662" s="92" t="s">
        <v>6</v>
      </c>
      <c r="F662" s="92" t="s">
        <v>217</v>
      </c>
      <c r="G662" s="101">
        <f>IF(F662="I",IFERROR(VLOOKUP(C662,Consolidado!B:H,7,FALSE),0),0)</f>
        <v>38742703</v>
      </c>
      <c r="H662" s="93"/>
      <c r="I662" s="276">
        <v>0</v>
      </c>
      <c r="J662" s="93"/>
      <c r="K662" s="101">
        <v>0</v>
      </c>
      <c r="L662" s="93"/>
      <c r="M662" s="276">
        <v>0</v>
      </c>
      <c r="N662" s="93"/>
      <c r="O662" s="101">
        <v>0</v>
      </c>
      <c r="P662" s="93"/>
      <c r="Q662" s="276">
        <v>0</v>
      </c>
    </row>
    <row r="663" spans="1:17" s="94" customFormat="1" ht="12" customHeight="1">
      <c r="A663" s="90" t="s">
        <v>128</v>
      </c>
      <c r="B663" s="90" t="s">
        <v>150</v>
      </c>
      <c r="C663" s="91">
        <v>4060402</v>
      </c>
      <c r="D663" s="249" t="s">
        <v>768</v>
      </c>
      <c r="E663" s="92" t="s">
        <v>145</v>
      </c>
      <c r="F663" s="92" t="s">
        <v>217</v>
      </c>
      <c r="G663" s="101">
        <f>IF(F663="I",IFERROR(VLOOKUP(C663,Consolidado!B:H,7,FALSE),0),0)</f>
        <v>4448968</v>
      </c>
      <c r="H663" s="93"/>
      <c r="I663" s="276">
        <v>0</v>
      </c>
      <c r="J663" s="93"/>
      <c r="K663" s="101">
        <v>0</v>
      </c>
      <c r="L663" s="93"/>
      <c r="M663" s="276">
        <v>0</v>
      </c>
      <c r="N663" s="93"/>
      <c r="O663" s="101">
        <v>0</v>
      </c>
      <c r="P663" s="93"/>
      <c r="Q663" s="276">
        <v>0</v>
      </c>
    </row>
    <row r="664" spans="1:17" s="94" customFormat="1" ht="12" customHeight="1">
      <c r="A664" s="90" t="s">
        <v>128</v>
      </c>
      <c r="B664" s="90"/>
      <c r="C664" s="91">
        <v>40605</v>
      </c>
      <c r="D664" s="249" t="s">
        <v>187</v>
      </c>
      <c r="E664" s="92" t="s">
        <v>6</v>
      </c>
      <c r="F664" s="92" t="s">
        <v>216</v>
      </c>
      <c r="G664" s="101">
        <f>IF(F664="I",IFERROR(VLOOKUP(C664,Consolidado!B:H,7,FALSE),0),0)</f>
        <v>0</v>
      </c>
      <c r="H664" s="93"/>
      <c r="I664" s="276">
        <v>0</v>
      </c>
      <c r="J664" s="93"/>
      <c r="K664" s="101">
        <v>0</v>
      </c>
      <c r="L664" s="93"/>
      <c r="M664" s="276">
        <v>0</v>
      </c>
      <c r="N664" s="93"/>
      <c r="O664" s="101">
        <v>0</v>
      </c>
      <c r="P664" s="93"/>
      <c r="Q664" s="276">
        <v>0</v>
      </c>
    </row>
    <row r="665" spans="1:17" s="94" customFormat="1" ht="12" customHeight="1">
      <c r="A665" s="90" t="s">
        <v>128</v>
      </c>
      <c r="B665" s="90" t="s">
        <v>150</v>
      </c>
      <c r="C665" s="91">
        <v>4060501</v>
      </c>
      <c r="D665" s="249" t="s">
        <v>769</v>
      </c>
      <c r="E665" s="92" t="s">
        <v>6</v>
      </c>
      <c r="F665" s="92" t="s">
        <v>217</v>
      </c>
      <c r="G665" s="101">
        <f>IF(F665="I",IFERROR(VLOOKUP(C665,Consolidado!B:H,7,FALSE),0),0)</f>
        <v>9579732</v>
      </c>
      <c r="H665" s="93"/>
      <c r="I665" s="276">
        <v>0</v>
      </c>
      <c r="J665" s="93"/>
      <c r="K665" s="101">
        <v>0</v>
      </c>
      <c r="L665" s="93"/>
      <c r="M665" s="276">
        <v>0</v>
      </c>
      <c r="N665" s="93"/>
      <c r="O665" s="101">
        <v>0</v>
      </c>
      <c r="P665" s="93"/>
      <c r="Q665" s="276">
        <v>0</v>
      </c>
    </row>
    <row r="666" spans="1:17" s="94" customFormat="1" ht="12" customHeight="1">
      <c r="A666" s="90" t="s">
        <v>128</v>
      </c>
      <c r="B666" s="90" t="s">
        <v>150</v>
      </c>
      <c r="C666" s="91">
        <v>4060502</v>
      </c>
      <c r="D666" s="249" t="s">
        <v>770</v>
      </c>
      <c r="E666" s="92" t="s">
        <v>145</v>
      </c>
      <c r="F666" s="92" t="s">
        <v>217</v>
      </c>
      <c r="G666" s="101">
        <f>IF(F666="I",IFERROR(VLOOKUP(C666,Consolidado!B:H,7,FALSE),0),0)</f>
        <v>1107671</v>
      </c>
      <c r="H666" s="93"/>
      <c r="I666" s="276">
        <v>0</v>
      </c>
      <c r="J666" s="93"/>
      <c r="K666" s="101">
        <v>0</v>
      </c>
      <c r="L666" s="93"/>
      <c r="M666" s="276">
        <v>0</v>
      </c>
      <c r="N666" s="93"/>
      <c r="O666" s="101">
        <v>0</v>
      </c>
      <c r="P666" s="93"/>
      <c r="Q666" s="276">
        <v>0</v>
      </c>
    </row>
    <row r="667" spans="1:17" s="94" customFormat="1" ht="12" customHeight="1">
      <c r="A667" s="90" t="s">
        <v>128</v>
      </c>
      <c r="B667" s="90"/>
      <c r="C667" s="91">
        <v>40606</v>
      </c>
      <c r="D667" s="249" t="s">
        <v>150</v>
      </c>
      <c r="E667" s="92" t="s">
        <v>6</v>
      </c>
      <c r="F667" s="92" t="s">
        <v>216</v>
      </c>
      <c r="G667" s="101">
        <f>IF(F667="I",IFERROR(VLOOKUP(C667,Consolidado!B:H,7,FALSE),0),0)</f>
        <v>0</v>
      </c>
      <c r="H667" s="93"/>
      <c r="I667" s="276">
        <v>0</v>
      </c>
      <c r="J667" s="93"/>
      <c r="K667" s="101">
        <v>0</v>
      </c>
      <c r="L667" s="93"/>
      <c r="M667" s="276">
        <v>0</v>
      </c>
      <c r="N667" s="93"/>
      <c r="O667" s="101">
        <v>0</v>
      </c>
      <c r="P667" s="93"/>
      <c r="Q667" s="276">
        <v>0</v>
      </c>
    </row>
    <row r="668" spans="1:17" s="94" customFormat="1" ht="12" customHeight="1">
      <c r="A668" s="90" t="s">
        <v>128</v>
      </c>
      <c r="B668" s="90" t="s">
        <v>150</v>
      </c>
      <c r="C668" s="91">
        <v>4060601</v>
      </c>
      <c r="D668" s="249" t="s">
        <v>771</v>
      </c>
      <c r="E668" s="92" t="s">
        <v>6</v>
      </c>
      <c r="F668" s="92" t="s">
        <v>217</v>
      </c>
      <c r="G668" s="101">
        <f>IF(F668="I",IFERROR(VLOOKUP(C668,Consolidado!B:H,7,FALSE),0),0)</f>
        <v>235418</v>
      </c>
      <c r="H668" s="93"/>
      <c r="I668" s="276">
        <v>0</v>
      </c>
      <c r="J668" s="93"/>
      <c r="K668" s="101">
        <v>0</v>
      </c>
      <c r="L668" s="93"/>
      <c r="M668" s="276">
        <v>0</v>
      </c>
      <c r="N668" s="93"/>
      <c r="O668" s="101">
        <v>0</v>
      </c>
      <c r="P668" s="93"/>
      <c r="Q668" s="276">
        <v>0</v>
      </c>
    </row>
    <row r="669" spans="1:17" s="94" customFormat="1" ht="12" customHeight="1">
      <c r="A669" s="90" t="s">
        <v>128</v>
      </c>
      <c r="B669" s="90"/>
      <c r="C669" s="91">
        <v>4060602</v>
      </c>
      <c r="D669" s="249" t="s">
        <v>1059</v>
      </c>
      <c r="E669" s="92" t="s">
        <v>6</v>
      </c>
      <c r="F669" s="92" t="s">
        <v>217</v>
      </c>
      <c r="G669" s="101">
        <f>IF(F669="I",IFERROR(VLOOKUP(C669,Consolidado!B:H,7,FALSE),0),0)</f>
        <v>0</v>
      </c>
      <c r="H669" s="93"/>
      <c r="I669" s="276">
        <v>0</v>
      </c>
      <c r="J669" s="93"/>
      <c r="K669" s="101">
        <v>0</v>
      </c>
      <c r="L669" s="93"/>
      <c r="M669" s="276">
        <v>0</v>
      </c>
      <c r="N669" s="93"/>
      <c r="O669" s="101">
        <v>0</v>
      </c>
      <c r="P669" s="93"/>
      <c r="Q669" s="276">
        <v>0</v>
      </c>
    </row>
    <row r="670" spans="1:17" s="94" customFormat="1" ht="12" customHeight="1">
      <c r="A670" s="90" t="s">
        <v>128</v>
      </c>
      <c r="B670" s="90"/>
      <c r="C670" s="91">
        <v>407</v>
      </c>
      <c r="D670" s="249" t="s">
        <v>188</v>
      </c>
      <c r="E670" s="92" t="s">
        <v>6</v>
      </c>
      <c r="F670" s="92" t="s">
        <v>216</v>
      </c>
      <c r="G670" s="101">
        <f>IF(F670="I",IFERROR(VLOOKUP(C670,Consolidado!B:H,7,FALSE),0),0)</f>
        <v>0</v>
      </c>
      <c r="H670" s="93"/>
      <c r="I670" s="276">
        <v>0</v>
      </c>
      <c r="J670" s="93"/>
      <c r="K670" s="101">
        <v>0</v>
      </c>
      <c r="L670" s="93"/>
      <c r="M670" s="276">
        <v>0</v>
      </c>
      <c r="N670" s="93"/>
      <c r="O670" s="101">
        <v>0</v>
      </c>
      <c r="P670" s="93"/>
      <c r="Q670" s="276">
        <v>0</v>
      </c>
    </row>
    <row r="671" spans="1:17" s="94" customFormat="1" ht="12" customHeight="1">
      <c r="A671" s="90" t="s">
        <v>128</v>
      </c>
      <c r="B671" s="90" t="s">
        <v>103</v>
      </c>
      <c r="C671" s="91">
        <v>40701</v>
      </c>
      <c r="D671" s="249" t="s">
        <v>103</v>
      </c>
      <c r="E671" s="92" t="s">
        <v>6</v>
      </c>
      <c r="F671" s="92" t="s">
        <v>217</v>
      </c>
      <c r="G671" s="101">
        <f>IF(F671="I",IFERROR(VLOOKUP(C671,Consolidado!B:H,7,FALSE),0),0)</f>
        <v>2985129</v>
      </c>
      <c r="H671" s="93"/>
      <c r="I671" s="276">
        <v>0</v>
      </c>
      <c r="J671" s="93"/>
      <c r="K671" s="101">
        <v>0</v>
      </c>
      <c r="L671" s="93"/>
      <c r="M671" s="276">
        <v>0</v>
      </c>
      <c r="N671" s="93"/>
      <c r="O671" s="101">
        <v>0</v>
      </c>
      <c r="P671" s="93"/>
      <c r="Q671" s="276">
        <v>0</v>
      </c>
    </row>
    <row r="672" spans="1:17" s="94" customFormat="1" ht="12" customHeight="1">
      <c r="A672" s="90" t="s">
        <v>128</v>
      </c>
      <c r="B672" s="90"/>
      <c r="C672" s="91">
        <v>40702</v>
      </c>
      <c r="D672" s="249" t="s">
        <v>772</v>
      </c>
      <c r="E672" s="92" t="s">
        <v>6</v>
      </c>
      <c r="F672" s="92" t="s">
        <v>216</v>
      </c>
      <c r="G672" s="101">
        <f>IF(F672="I",IFERROR(VLOOKUP(C672,Consolidado!B:H,7,FALSE),0),0)</f>
        <v>0</v>
      </c>
      <c r="H672" s="93"/>
      <c r="I672" s="276">
        <v>0</v>
      </c>
      <c r="J672" s="93"/>
      <c r="K672" s="101">
        <v>0</v>
      </c>
      <c r="L672" s="93"/>
      <c r="M672" s="276">
        <v>0</v>
      </c>
      <c r="N672" s="93"/>
      <c r="O672" s="101">
        <v>0</v>
      </c>
      <c r="P672" s="93"/>
      <c r="Q672" s="276">
        <v>0</v>
      </c>
    </row>
    <row r="673" spans="1:17" s="94" customFormat="1" ht="12" customHeight="1">
      <c r="A673" s="90" t="s">
        <v>128</v>
      </c>
      <c r="B673" s="90" t="s">
        <v>157</v>
      </c>
      <c r="C673" s="91">
        <v>4070201</v>
      </c>
      <c r="D673" s="249" t="s">
        <v>773</v>
      </c>
      <c r="E673" s="92" t="s">
        <v>6</v>
      </c>
      <c r="F673" s="92" t="s">
        <v>217</v>
      </c>
      <c r="G673" s="101">
        <f>IF(F673="I",IFERROR(VLOOKUP(C673,Consolidado!B:H,7,FALSE),0),0)</f>
        <v>1607353805</v>
      </c>
      <c r="H673" s="93"/>
      <c r="I673" s="276">
        <v>0</v>
      </c>
      <c r="J673" s="93"/>
      <c r="K673" s="101">
        <v>0</v>
      </c>
      <c r="L673" s="93"/>
      <c r="M673" s="276">
        <v>0</v>
      </c>
      <c r="N673" s="93"/>
      <c r="O673" s="101">
        <v>0</v>
      </c>
      <c r="P673" s="93"/>
      <c r="Q673" s="276">
        <v>0</v>
      </c>
    </row>
    <row r="674" spans="1:17" s="94" customFormat="1" ht="12" customHeight="1">
      <c r="A674" s="90" t="s">
        <v>128</v>
      </c>
      <c r="B674" s="90" t="s">
        <v>157</v>
      </c>
      <c r="C674" s="91">
        <v>4070202</v>
      </c>
      <c r="D674" s="249" t="s">
        <v>774</v>
      </c>
      <c r="E674" s="92" t="s">
        <v>6</v>
      </c>
      <c r="F674" s="92" t="s">
        <v>217</v>
      </c>
      <c r="G674" s="101">
        <f>IF(F674="I",IFERROR(VLOOKUP(C674,Consolidado!B:H,7,FALSE),0),0)</f>
        <v>882822990</v>
      </c>
      <c r="H674" s="93"/>
      <c r="I674" s="276">
        <v>0</v>
      </c>
      <c r="J674" s="93"/>
      <c r="K674" s="101">
        <v>0</v>
      </c>
      <c r="L674" s="93"/>
      <c r="M674" s="276">
        <v>0</v>
      </c>
      <c r="N674" s="93"/>
      <c r="O674" s="101">
        <v>0</v>
      </c>
      <c r="P674" s="93"/>
      <c r="Q674" s="276">
        <v>0</v>
      </c>
    </row>
    <row r="675" spans="1:17" s="94" customFormat="1" ht="12" customHeight="1">
      <c r="A675" s="90" t="s">
        <v>128</v>
      </c>
      <c r="B675" s="90"/>
      <c r="C675" s="91">
        <v>408</v>
      </c>
      <c r="D675" s="249" t="s">
        <v>775</v>
      </c>
      <c r="E675" s="92" t="s">
        <v>6</v>
      </c>
      <c r="F675" s="92" t="s">
        <v>216</v>
      </c>
      <c r="G675" s="101">
        <f>IF(F675="I",IFERROR(VLOOKUP(C675,Consolidado!B:H,7,FALSE),0),0)</f>
        <v>0</v>
      </c>
      <c r="H675" s="93"/>
      <c r="I675" s="276">
        <v>0</v>
      </c>
      <c r="J675" s="93"/>
      <c r="K675" s="101">
        <v>0</v>
      </c>
      <c r="L675" s="93"/>
      <c r="M675" s="276">
        <v>0</v>
      </c>
      <c r="N675" s="93"/>
      <c r="O675" s="101">
        <v>0</v>
      </c>
      <c r="P675" s="93"/>
      <c r="Q675" s="276">
        <v>0</v>
      </c>
    </row>
    <row r="676" spans="1:17" s="94" customFormat="1" ht="12" customHeight="1">
      <c r="A676" s="90" t="s">
        <v>128</v>
      </c>
      <c r="B676" s="90"/>
      <c r="C676" s="91">
        <v>40801</v>
      </c>
      <c r="D676" s="249" t="s">
        <v>1060</v>
      </c>
      <c r="E676" s="92" t="s">
        <v>6</v>
      </c>
      <c r="F676" s="92" t="s">
        <v>217</v>
      </c>
      <c r="G676" s="101">
        <f>IF(F676="I",IFERROR(VLOOKUP(C676,Consolidado!B:H,7,FALSE),0),0)</f>
        <v>0</v>
      </c>
      <c r="H676" s="93"/>
      <c r="I676" s="276">
        <v>0</v>
      </c>
      <c r="J676" s="93"/>
      <c r="K676" s="101">
        <v>0</v>
      </c>
      <c r="L676" s="93"/>
      <c r="M676" s="276">
        <v>0</v>
      </c>
      <c r="N676" s="93"/>
      <c r="O676" s="101">
        <v>0</v>
      </c>
      <c r="P676" s="93"/>
      <c r="Q676" s="276">
        <v>0</v>
      </c>
    </row>
    <row r="677" spans="1:17" s="94" customFormat="1" ht="12" customHeight="1">
      <c r="A677" s="90" t="s">
        <v>128</v>
      </c>
      <c r="B677" s="90" t="s">
        <v>120</v>
      </c>
      <c r="C677" s="91">
        <v>40802</v>
      </c>
      <c r="D677" s="249" t="s">
        <v>776</v>
      </c>
      <c r="E677" s="92" t="s">
        <v>6</v>
      </c>
      <c r="F677" s="92" t="s">
        <v>217</v>
      </c>
      <c r="G677" s="101">
        <f>IF(F677="I",IFERROR(VLOOKUP(C677,Consolidado!B:H,7,FALSE),0),0)</f>
        <v>6390</v>
      </c>
      <c r="H677" s="93"/>
      <c r="I677" s="276">
        <v>0</v>
      </c>
      <c r="J677" s="93"/>
      <c r="K677" s="101">
        <v>0</v>
      </c>
      <c r="L677" s="93"/>
      <c r="M677" s="276">
        <v>0</v>
      </c>
      <c r="N677" s="93"/>
      <c r="O677" s="101">
        <v>0</v>
      </c>
      <c r="P677" s="93"/>
      <c r="Q677" s="276">
        <v>0</v>
      </c>
    </row>
    <row r="678" spans="1:17" s="94" customFormat="1" ht="12" customHeight="1">
      <c r="A678" s="90" t="s">
        <v>128</v>
      </c>
      <c r="B678" s="90" t="s">
        <v>586</v>
      </c>
      <c r="C678" s="91">
        <v>40803</v>
      </c>
      <c r="D678" s="249" t="s">
        <v>586</v>
      </c>
      <c r="E678" s="92" t="s">
        <v>6</v>
      </c>
      <c r="F678" s="92" t="s">
        <v>217</v>
      </c>
      <c r="G678" s="101">
        <f>IF(F678="I",IFERROR(VLOOKUP(C678,Consolidado!B:H,7,FALSE),0),0)</f>
        <v>441566</v>
      </c>
      <c r="H678" s="93"/>
      <c r="I678" s="276">
        <v>0</v>
      </c>
      <c r="J678" s="93"/>
      <c r="K678" s="101">
        <v>0</v>
      </c>
      <c r="L678" s="93"/>
      <c r="M678" s="276">
        <v>0</v>
      </c>
      <c r="N678" s="93"/>
      <c r="O678" s="101">
        <v>0</v>
      </c>
      <c r="P678" s="93"/>
      <c r="Q678" s="276">
        <v>0</v>
      </c>
    </row>
    <row r="679" spans="1:17" s="94" customFormat="1" ht="12" customHeight="1">
      <c r="A679" s="90" t="s">
        <v>128</v>
      </c>
      <c r="B679" s="90"/>
      <c r="C679" s="91">
        <v>40804</v>
      </c>
      <c r="D679" s="249" t="s">
        <v>1061</v>
      </c>
      <c r="E679" s="92" t="s">
        <v>6</v>
      </c>
      <c r="F679" s="92" t="s">
        <v>217</v>
      </c>
      <c r="G679" s="101">
        <f>IF(F679="I",IFERROR(VLOOKUP(C679,Consolidado!B:H,7,FALSE),0),0)</f>
        <v>0</v>
      </c>
      <c r="H679" s="93"/>
      <c r="I679" s="276">
        <v>0</v>
      </c>
      <c r="J679" s="93"/>
      <c r="K679" s="101">
        <v>0</v>
      </c>
      <c r="L679" s="93"/>
      <c r="M679" s="276">
        <v>0</v>
      </c>
      <c r="N679" s="93"/>
      <c r="O679" s="101">
        <v>0</v>
      </c>
      <c r="P679" s="93"/>
      <c r="Q679" s="276">
        <v>0</v>
      </c>
    </row>
    <row r="680" spans="1:17" s="94" customFormat="1" ht="12" customHeight="1">
      <c r="A680" s="90" t="s">
        <v>128</v>
      </c>
      <c r="B680" s="90"/>
      <c r="C680" s="91">
        <v>40805</v>
      </c>
      <c r="D680" s="249" t="s">
        <v>1062</v>
      </c>
      <c r="E680" s="92" t="s">
        <v>6</v>
      </c>
      <c r="F680" s="92" t="s">
        <v>217</v>
      </c>
      <c r="G680" s="101">
        <f>IF(F680="I",IFERROR(VLOOKUP(C680,Consolidado!B:H,7,FALSE),0),0)</f>
        <v>0</v>
      </c>
      <c r="H680" s="93"/>
      <c r="I680" s="276">
        <v>0</v>
      </c>
      <c r="J680" s="93"/>
      <c r="K680" s="101">
        <v>0</v>
      </c>
      <c r="L680" s="93"/>
      <c r="M680" s="276">
        <v>0</v>
      </c>
      <c r="N680" s="93"/>
      <c r="O680" s="101">
        <v>0</v>
      </c>
      <c r="P680" s="93"/>
      <c r="Q680" s="276">
        <v>0</v>
      </c>
    </row>
    <row r="681" spans="1:17" s="94" customFormat="1" ht="12" customHeight="1">
      <c r="A681" s="90" t="s">
        <v>128</v>
      </c>
      <c r="B681" s="90"/>
      <c r="C681" s="91">
        <v>40806</v>
      </c>
      <c r="D681" s="249" t="s">
        <v>1063</v>
      </c>
      <c r="E681" s="92" t="s">
        <v>6</v>
      </c>
      <c r="F681" s="92" t="s">
        <v>217</v>
      </c>
      <c r="G681" s="101">
        <f>IF(F681="I",IFERROR(VLOOKUP(C681,Consolidado!B:H,7,FALSE),0),0)</f>
        <v>0</v>
      </c>
      <c r="H681" s="93"/>
      <c r="I681" s="276">
        <v>0</v>
      </c>
      <c r="J681" s="93"/>
      <c r="K681" s="101">
        <v>0</v>
      </c>
      <c r="L681" s="93"/>
      <c r="M681" s="276">
        <v>0</v>
      </c>
      <c r="N681" s="93"/>
      <c r="O681" s="101">
        <v>0</v>
      </c>
      <c r="P681" s="93"/>
      <c r="Q681" s="276">
        <v>0</v>
      </c>
    </row>
    <row r="682" spans="1:17" s="94" customFormat="1" ht="12" customHeight="1">
      <c r="A682" s="90" t="s">
        <v>128</v>
      </c>
      <c r="B682" s="90"/>
      <c r="C682" s="91">
        <v>40807</v>
      </c>
      <c r="D682" s="249" t="s">
        <v>1064</v>
      </c>
      <c r="E682" s="92" t="s">
        <v>6</v>
      </c>
      <c r="F682" s="92" t="s">
        <v>217</v>
      </c>
      <c r="G682" s="101">
        <f>IF(F682="I",IFERROR(VLOOKUP(C682,Consolidado!B:H,7,FALSE),0),0)</f>
        <v>0</v>
      </c>
      <c r="H682" s="93"/>
      <c r="I682" s="276">
        <v>0</v>
      </c>
      <c r="J682" s="93"/>
      <c r="K682" s="101">
        <v>0</v>
      </c>
      <c r="L682" s="93"/>
      <c r="M682" s="276">
        <v>0</v>
      </c>
      <c r="N682" s="93"/>
      <c r="O682" s="101">
        <v>0</v>
      </c>
      <c r="P682" s="93"/>
      <c r="Q682" s="276">
        <v>0</v>
      </c>
    </row>
    <row r="683" spans="1:17" s="94" customFormat="1" ht="12" customHeight="1">
      <c r="A683" s="90" t="s">
        <v>128</v>
      </c>
      <c r="B683" s="90" t="s">
        <v>120</v>
      </c>
      <c r="C683" s="91">
        <v>40808</v>
      </c>
      <c r="D683" s="249" t="s">
        <v>445</v>
      </c>
      <c r="E683" s="92" t="s">
        <v>6</v>
      </c>
      <c r="F683" s="92" t="s">
        <v>217</v>
      </c>
      <c r="G683" s="101">
        <f>IF(F683="I",IFERROR(VLOOKUP(C683,Consolidado!B:H,7,FALSE),0),0)</f>
        <v>0</v>
      </c>
      <c r="H683" s="93"/>
      <c r="I683" s="276">
        <v>0</v>
      </c>
      <c r="J683" s="93"/>
      <c r="K683" s="101">
        <v>0</v>
      </c>
      <c r="L683" s="93"/>
      <c r="M683" s="276">
        <v>0</v>
      </c>
      <c r="N683" s="93"/>
      <c r="O683" s="101">
        <v>0</v>
      </c>
      <c r="P683" s="93"/>
      <c r="Q683" s="276">
        <v>0</v>
      </c>
    </row>
    <row r="684" spans="1:17" s="94" customFormat="1" ht="12" customHeight="1">
      <c r="A684" s="90" t="s">
        <v>128</v>
      </c>
      <c r="B684" s="90" t="s">
        <v>120</v>
      </c>
      <c r="C684" s="91">
        <v>40811</v>
      </c>
      <c r="D684" s="249" t="s">
        <v>1342</v>
      </c>
      <c r="E684" s="92" t="s">
        <v>6</v>
      </c>
      <c r="F684" s="92" t="s">
        <v>217</v>
      </c>
      <c r="G684" s="101">
        <f>IF(F684="I",IFERROR(VLOOKUP(C684,Consolidado!B:H,7,FALSE),0),0)</f>
        <v>27671219</v>
      </c>
      <c r="H684" s="93"/>
      <c r="I684" s="276">
        <v>0</v>
      </c>
      <c r="J684" s="93"/>
      <c r="K684" s="101">
        <v>0</v>
      </c>
      <c r="L684" s="93"/>
      <c r="M684" s="276">
        <v>0</v>
      </c>
      <c r="N684" s="93"/>
      <c r="O684" s="101">
        <v>0</v>
      </c>
      <c r="P684" s="93"/>
      <c r="Q684" s="276">
        <v>0</v>
      </c>
    </row>
    <row r="685" spans="1:17" s="94" customFormat="1" ht="12" customHeight="1">
      <c r="A685" s="90" t="s">
        <v>149</v>
      </c>
      <c r="B685" s="90"/>
      <c r="C685" s="91">
        <v>5</v>
      </c>
      <c r="D685" s="249" t="s">
        <v>149</v>
      </c>
      <c r="E685" s="92" t="s">
        <v>6</v>
      </c>
      <c r="F685" s="92" t="s">
        <v>216</v>
      </c>
      <c r="G685" s="101">
        <f>IF(F685="I",IFERROR(VLOOKUP(C685,Consolidado!B:H,7,FALSE),0),0)</f>
        <v>0</v>
      </c>
      <c r="H685" s="93"/>
      <c r="I685" s="276">
        <v>0</v>
      </c>
      <c r="J685" s="93"/>
      <c r="K685" s="101">
        <v>0</v>
      </c>
      <c r="L685" s="93"/>
      <c r="M685" s="276">
        <v>0</v>
      </c>
      <c r="N685" s="93"/>
      <c r="O685" s="101">
        <v>0</v>
      </c>
      <c r="P685" s="93"/>
      <c r="Q685" s="276">
        <v>0</v>
      </c>
    </row>
    <row r="686" spans="1:17" s="94" customFormat="1" ht="12" customHeight="1">
      <c r="A686" s="90" t="s">
        <v>149</v>
      </c>
      <c r="B686" s="90"/>
      <c r="C686" s="91">
        <v>51</v>
      </c>
      <c r="D686" s="249" t="s">
        <v>777</v>
      </c>
      <c r="E686" s="92" t="s">
        <v>6</v>
      </c>
      <c r="F686" s="92" t="s">
        <v>216</v>
      </c>
      <c r="G686" s="101">
        <f>IF(F686="I",IFERROR(VLOOKUP(C686,Consolidado!B:H,7,FALSE),0),0)</f>
        <v>0</v>
      </c>
      <c r="H686" s="93"/>
      <c r="I686" s="276">
        <v>0</v>
      </c>
      <c r="J686" s="93"/>
      <c r="K686" s="101">
        <v>0</v>
      </c>
      <c r="L686" s="93"/>
      <c r="M686" s="276">
        <v>0</v>
      </c>
      <c r="N686" s="93"/>
      <c r="O686" s="101">
        <v>0</v>
      </c>
      <c r="P686" s="93"/>
      <c r="Q686" s="276">
        <v>0</v>
      </c>
    </row>
    <row r="687" spans="1:17" s="94" customFormat="1" ht="12" customHeight="1">
      <c r="A687" s="90" t="s">
        <v>149</v>
      </c>
      <c r="B687" s="90"/>
      <c r="C687" s="91">
        <v>511</v>
      </c>
      <c r="D687" s="249" t="s">
        <v>778</v>
      </c>
      <c r="E687" s="92" t="s">
        <v>6</v>
      </c>
      <c r="F687" s="92" t="s">
        <v>216</v>
      </c>
      <c r="G687" s="101">
        <f>IF(F687="I",IFERROR(VLOOKUP(C687,Consolidado!B:H,7,FALSE),0),0)</f>
        <v>0</v>
      </c>
      <c r="H687" s="93"/>
      <c r="I687" s="276">
        <v>0</v>
      </c>
      <c r="J687" s="93"/>
      <c r="K687" s="101">
        <v>0</v>
      </c>
      <c r="L687" s="93"/>
      <c r="M687" s="276">
        <v>0</v>
      </c>
      <c r="N687" s="93"/>
      <c r="O687" s="101">
        <v>0</v>
      </c>
      <c r="P687" s="93"/>
      <c r="Q687" s="276">
        <v>0</v>
      </c>
    </row>
    <row r="688" spans="1:17" s="94" customFormat="1" ht="12" customHeight="1">
      <c r="A688" s="90" t="s">
        <v>149</v>
      </c>
      <c r="B688" s="90"/>
      <c r="C688" s="91">
        <v>51101</v>
      </c>
      <c r="D688" s="249" t="s">
        <v>38</v>
      </c>
      <c r="E688" s="92" t="s">
        <v>6</v>
      </c>
      <c r="F688" s="92" t="s">
        <v>216</v>
      </c>
      <c r="G688" s="101">
        <f>IF(F688="I",IFERROR(VLOOKUP(C688,Consolidado!B:H,7,FALSE),0),0)</f>
        <v>0</v>
      </c>
      <c r="H688" s="93"/>
      <c r="I688" s="276">
        <v>0</v>
      </c>
      <c r="J688" s="93"/>
      <c r="K688" s="101">
        <v>0</v>
      </c>
      <c r="L688" s="93"/>
      <c r="M688" s="276">
        <v>0</v>
      </c>
      <c r="N688" s="93"/>
      <c r="O688" s="101">
        <v>0</v>
      </c>
      <c r="P688" s="93"/>
      <c r="Q688" s="276">
        <v>0</v>
      </c>
    </row>
    <row r="689" spans="1:17" s="94" customFormat="1" ht="12" customHeight="1">
      <c r="A689" s="90" t="s">
        <v>149</v>
      </c>
      <c r="B689" s="90"/>
      <c r="C689" s="91">
        <v>5110101</v>
      </c>
      <c r="D689" s="249" t="s">
        <v>1065</v>
      </c>
      <c r="E689" s="92" t="s">
        <v>6</v>
      </c>
      <c r="F689" s="92" t="s">
        <v>217</v>
      </c>
      <c r="G689" s="101">
        <f>IF(F689="I",IFERROR(VLOOKUP(C689,Consolidado!B:H,7,FALSE),0),0)</f>
        <v>0</v>
      </c>
      <c r="H689" s="93"/>
      <c r="I689" s="276">
        <v>0</v>
      </c>
      <c r="J689" s="93"/>
      <c r="K689" s="101">
        <v>0</v>
      </c>
      <c r="L689" s="93"/>
      <c r="M689" s="276">
        <v>0</v>
      </c>
      <c r="N689" s="93"/>
      <c r="O689" s="101">
        <v>0</v>
      </c>
      <c r="P689" s="93"/>
      <c r="Q689" s="276">
        <v>0</v>
      </c>
    </row>
    <row r="690" spans="1:17" s="94" customFormat="1" ht="12" customHeight="1">
      <c r="A690" s="90" t="s">
        <v>149</v>
      </c>
      <c r="B690" s="90"/>
      <c r="C690" s="91">
        <v>5110102</v>
      </c>
      <c r="D690" s="249" t="s">
        <v>779</v>
      </c>
      <c r="E690" s="92" t="s">
        <v>6</v>
      </c>
      <c r="F690" s="92" t="s">
        <v>216</v>
      </c>
      <c r="G690" s="101">
        <f>IF(F690="I",IFERROR(VLOOKUP(C690,Consolidado!B:H,7,FALSE),0),0)</f>
        <v>0</v>
      </c>
      <c r="H690" s="93"/>
      <c r="I690" s="276">
        <v>0</v>
      </c>
      <c r="J690" s="93"/>
      <c r="K690" s="101">
        <v>0</v>
      </c>
      <c r="L690" s="93"/>
      <c r="M690" s="276">
        <v>0</v>
      </c>
      <c r="N690" s="93"/>
      <c r="O690" s="101">
        <v>0</v>
      </c>
      <c r="P690" s="93"/>
      <c r="Q690" s="276">
        <v>0</v>
      </c>
    </row>
    <row r="691" spans="1:17" s="94" customFormat="1" ht="12" customHeight="1">
      <c r="A691" s="90" t="s">
        <v>149</v>
      </c>
      <c r="B691" s="90" t="s">
        <v>38</v>
      </c>
      <c r="C691" s="91">
        <v>511010201</v>
      </c>
      <c r="D691" s="249" t="s">
        <v>780</v>
      </c>
      <c r="E691" s="92" t="s">
        <v>6</v>
      </c>
      <c r="F691" s="92" t="s">
        <v>217</v>
      </c>
      <c r="G691" s="101">
        <f>IF(F691="I",IFERROR(VLOOKUP(C691,Consolidado!B:H,7,FALSE),0),0)</f>
        <v>157953638</v>
      </c>
      <c r="H691" s="93"/>
      <c r="I691" s="276">
        <v>0</v>
      </c>
      <c r="J691" s="93"/>
      <c r="K691" s="101">
        <v>0</v>
      </c>
      <c r="L691" s="93"/>
      <c r="M691" s="276">
        <v>0</v>
      </c>
      <c r="N691" s="93"/>
      <c r="O691" s="101">
        <v>0</v>
      </c>
      <c r="P691" s="93"/>
      <c r="Q691" s="276">
        <v>0</v>
      </c>
    </row>
    <row r="692" spans="1:17" s="94" customFormat="1" ht="12" customHeight="1">
      <c r="A692" s="90" t="s">
        <v>149</v>
      </c>
      <c r="B692" s="90"/>
      <c r="C692" s="91">
        <v>511010202</v>
      </c>
      <c r="D692" s="249" t="s">
        <v>780</v>
      </c>
      <c r="E692" s="92" t="s">
        <v>145</v>
      </c>
      <c r="F692" s="92" t="s">
        <v>217</v>
      </c>
      <c r="G692" s="101">
        <f>IF(F692="I",IFERROR(VLOOKUP(C692,Consolidado!B:H,7,FALSE),0),0)</f>
        <v>0</v>
      </c>
      <c r="H692" s="93"/>
      <c r="I692" s="276">
        <v>0</v>
      </c>
      <c r="J692" s="93"/>
      <c r="K692" s="101">
        <v>0</v>
      </c>
      <c r="L692" s="93"/>
      <c r="M692" s="276">
        <v>0</v>
      </c>
      <c r="N692" s="93"/>
      <c r="O692" s="101">
        <v>0</v>
      </c>
      <c r="P692" s="93"/>
      <c r="Q692" s="276">
        <v>0</v>
      </c>
    </row>
    <row r="693" spans="1:17" s="94" customFormat="1" ht="12" customHeight="1">
      <c r="A693" s="90" t="s">
        <v>149</v>
      </c>
      <c r="B693" s="90"/>
      <c r="C693" s="91">
        <v>51102</v>
      </c>
      <c r="D693" s="249" t="s">
        <v>781</v>
      </c>
      <c r="E693" s="92" t="s">
        <v>6</v>
      </c>
      <c r="F693" s="92" t="s">
        <v>216</v>
      </c>
      <c r="G693" s="101">
        <f>IF(F693="I",IFERROR(VLOOKUP(C693,Consolidado!B:H,7,FALSE),0),0)</f>
        <v>0</v>
      </c>
      <c r="H693" s="93"/>
      <c r="I693" s="276">
        <v>0</v>
      </c>
      <c r="J693" s="93"/>
      <c r="K693" s="101">
        <v>0</v>
      </c>
      <c r="L693" s="93"/>
      <c r="M693" s="276">
        <v>0</v>
      </c>
      <c r="N693" s="93"/>
      <c r="O693" s="101">
        <v>0</v>
      </c>
      <c r="P693" s="93"/>
      <c r="Q693" s="276">
        <v>0</v>
      </c>
    </row>
    <row r="694" spans="1:17" s="94" customFormat="1" ht="12" customHeight="1">
      <c r="A694" s="90" t="s">
        <v>149</v>
      </c>
      <c r="B694" s="90"/>
      <c r="C694" s="91">
        <v>5110201</v>
      </c>
      <c r="D694" s="249" t="s">
        <v>782</v>
      </c>
      <c r="E694" s="92" t="s">
        <v>6</v>
      </c>
      <c r="F694" s="92" t="s">
        <v>216</v>
      </c>
      <c r="G694" s="101">
        <f>IF(F694="I",IFERROR(VLOOKUP(C694,Consolidado!B:H,7,FALSE),0),0)</f>
        <v>0</v>
      </c>
      <c r="H694" s="93"/>
      <c r="I694" s="276">
        <v>0</v>
      </c>
      <c r="J694" s="93"/>
      <c r="K694" s="101">
        <v>0</v>
      </c>
      <c r="L694" s="93"/>
      <c r="M694" s="276">
        <v>0</v>
      </c>
      <c r="N694" s="93"/>
      <c r="O694" s="101">
        <v>0</v>
      </c>
      <c r="P694" s="93"/>
      <c r="Q694" s="276">
        <v>0</v>
      </c>
    </row>
    <row r="695" spans="1:17" s="94" customFormat="1" ht="12" customHeight="1">
      <c r="A695" s="90" t="s">
        <v>149</v>
      </c>
      <c r="B695" s="90" t="s">
        <v>37</v>
      </c>
      <c r="C695" s="91">
        <v>511020101</v>
      </c>
      <c r="D695" s="249" t="s">
        <v>839</v>
      </c>
      <c r="E695" s="92" t="s">
        <v>6</v>
      </c>
      <c r="F695" s="92" t="s">
        <v>217</v>
      </c>
      <c r="G695" s="101">
        <f>IF(F695="I",IFERROR(VLOOKUP(C695,Consolidado!B:H,7,FALSE),0),0)</f>
        <v>39307722</v>
      </c>
      <c r="H695" s="93"/>
      <c r="I695" s="276">
        <v>0</v>
      </c>
      <c r="J695" s="93"/>
      <c r="K695" s="101">
        <v>0</v>
      </c>
      <c r="L695" s="93"/>
      <c r="M695" s="276">
        <v>0</v>
      </c>
      <c r="N695" s="93"/>
      <c r="O695" s="101">
        <v>0</v>
      </c>
      <c r="P695" s="93"/>
      <c r="Q695" s="276">
        <v>0</v>
      </c>
    </row>
    <row r="696" spans="1:17" s="94" customFormat="1" ht="12" customHeight="1">
      <c r="A696" s="90" t="s">
        <v>149</v>
      </c>
      <c r="B696" s="90" t="s">
        <v>37</v>
      </c>
      <c r="C696" s="91">
        <v>511020102</v>
      </c>
      <c r="D696" s="249" t="s">
        <v>783</v>
      </c>
      <c r="E696" s="92" t="s">
        <v>145</v>
      </c>
      <c r="F696" s="92" t="s">
        <v>217</v>
      </c>
      <c r="G696" s="101">
        <f>IF(F696="I",IFERROR(VLOOKUP(C696,Consolidado!B:H,7,FALSE),0),0)</f>
        <v>66443539</v>
      </c>
      <c r="H696" s="93"/>
      <c r="I696" s="276">
        <v>0</v>
      </c>
      <c r="J696" s="93"/>
      <c r="K696" s="101">
        <v>0</v>
      </c>
      <c r="L696" s="93"/>
      <c r="M696" s="276">
        <v>0</v>
      </c>
      <c r="N696" s="93"/>
      <c r="O696" s="101">
        <v>0</v>
      </c>
      <c r="P696" s="93"/>
      <c r="Q696" s="276">
        <v>0</v>
      </c>
    </row>
    <row r="697" spans="1:17" s="94" customFormat="1" ht="12" customHeight="1">
      <c r="A697" s="90" t="s">
        <v>149</v>
      </c>
      <c r="B697" s="90"/>
      <c r="C697" s="91">
        <v>5110202</v>
      </c>
      <c r="D697" s="249" t="s">
        <v>187</v>
      </c>
      <c r="E697" s="92" t="s">
        <v>6</v>
      </c>
      <c r="F697" s="92" t="s">
        <v>216</v>
      </c>
      <c r="G697" s="101">
        <f>IF(F697="I",IFERROR(VLOOKUP(C697,Consolidado!B:H,7,FALSE),0),0)</f>
        <v>0</v>
      </c>
      <c r="H697" s="93"/>
      <c r="I697" s="276">
        <v>0</v>
      </c>
      <c r="J697" s="93"/>
      <c r="K697" s="101">
        <v>0</v>
      </c>
      <c r="L697" s="93"/>
      <c r="M697" s="276">
        <v>0</v>
      </c>
      <c r="N697" s="93"/>
      <c r="O697" s="101">
        <v>0</v>
      </c>
      <c r="P697" s="93"/>
      <c r="Q697" s="276">
        <v>0</v>
      </c>
    </row>
    <row r="698" spans="1:17" s="94" customFormat="1" ht="12" customHeight="1">
      <c r="A698" s="90" t="s">
        <v>149</v>
      </c>
      <c r="B698" s="90" t="s">
        <v>37</v>
      </c>
      <c r="C698" s="91">
        <v>511020201</v>
      </c>
      <c r="D698" s="249" t="s">
        <v>769</v>
      </c>
      <c r="E698" s="92" t="s">
        <v>6</v>
      </c>
      <c r="F698" s="92" t="s">
        <v>217</v>
      </c>
      <c r="G698" s="101">
        <f>IF(F698="I",IFERROR(VLOOKUP(C698,Consolidado!B:H,7,FALSE),0),0)</f>
        <v>27149521</v>
      </c>
      <c r="H698" s="93"/>
      <c r="I698" s="276">
        <v>0</v>
      </c>
      <c r="J698" s="93"/>
      <c r="K698" s="101">
        <v>0</v>
      </c>
      <c r="L698" s="93"/>
      <c r="M698" s="276">
        <v>0</v>
      </c>
      <c r="N698" s="93"/>
      <c r="O698" s="101">
        <v>0</v>
      </c>
      <c r="P698" s="93"/>
      <c r="Q698" s="276">
        <v>0</v>
      </c>
    </row>
    <row r="699" spans="1:17" s="94" customFormat="1" ht="12" customHeight="1">
      <c r="A699" s="90" t="s">
        <v>149</v>
      </c>
      <c r="B699" s="90" t="s">
        <v>37</v>
      </c>
      <c r="C699" s="91">
        <v>511020202</v>
      </c>
      <c r="D699" s="249" t="s">
        <v>770</v>
      </c>
      <c r="E699" s="92" t="s">
        <v>145</v>
      </c>
      <c r="F699" s="92" t="s">
        <v>217</v>
      </c>
      <c r="G699" s="101">
        <f>IF(F699="I",IFERROR(VLOOKUP(C699,Consolidado!B:H,7,FALSE),0),0)</f>
        <v>2952470</v>
      </c>
      <c r="H699" s="93"/>
      <c r="I699" s="276">
        <v>0</v>
      </c>
      <c r="J699" s="93"/>
      <c r="K699" s="101">
        <v>0</v>
      </c>
      <c r="L699" s="93"/>
      <c r="M699" s="276">
        <v>0</v>
      </c>
      <c r="N699" s="93"/>
      <c r="O699" s="101">
        <v>0</v>
      </c>
      <c r="P699" s="93"/>
      <c r="Q699" s="276">
        <v>0</v>
      </c>
    </row>
    <row r="700" spans="1:17" s="94" customFormat="1" ht="12" customHeight="1">
      <c r="A700" s="90" t="s">
        <v>149</v>
      </c>
      <c r="B700" s="90" t="s">
        <v>582</v>
      </c>
      <c r="C700" s="91">
        <v>5110203</v>
      </c>
      <c r="D700" s="249" t="s">
        <v>682</v>
      </c>
      <c r="E700" s="92" t="s">
        <v>6</v>
      </c>
      <c r="F700" s="92" t="s">
        <v>217</v>
      </c>
      <c r="G700" s="101">
        <f>IF(F700="I",IFERROR(VLOOKUP(C700,Consolidado!B:H,7,FALSE),0),0)</f>
        <v>2578200</v>
      </c>
      <c r="H700" s="93"/>
      <c r="I700" s="276">
        <v>0</v>
      </c>
      <c r="J700" s="93"/>
      <c r="K700" s="101">
        <v>0</v>
      </c>
      <c r="L700" s="93"/>
      <c r="M700" s="276">
        <v>0</v>
      </c>
      <c r="N700" s="93"/>
      <c r="O700" s="101">
        <v>0</v>
      </c>
      <c r="P700" s="93"/>
      <c r="Q700" s="276">
        <v>0</v>
      </c>
    </row>
    <row r="701" spans="1:17" s="94" customFormat="1" ht="12" customHeight="1">
      <c r="A701" s="90" t="s">
        <v>149</v>
      </c>
      <c r="B701" s="90"/>
      <c r="C701" s="91">
        <v>51103</v>
      </c>
      <c r="D701" s="249" t="s">
        <v>177</v>
      </c>
      <c r="E701" s="92" t="s">
        <v>6</v>
      </c>
      <c r="F701" s="92" t="s">
        <v>216</v>
      </c>
      <c r="G701" s="101">
        <f>IF(F701="I",IFERROR(VLOOKUP(C701,Consolidado!B:H,7,FALSE),0),0)</f>
        <v>0</v>
      </c>
      <c r="H701" s="93"/>
      <c r="I701" s="276">
        <v>0</v>
      </c>
      <c r="J701" s="93"/>
      <c r="K701" s="101">
        <v>0</v>
      </c>
      <c r="L701" s="93"/>
      <c r="M701" s="276">
        <v>0</v>
      </c>
      <c r="N701" s="93"/>
      <c r="O701" s="101">
        <v>0</v>
      </c>
      <c r="P701" s="93"/>
      <c r="Q701" s="276">
        <v>0</v>
      </c>
    </row>
    <row r="702" spans="1:17" s="94" customFormat="1" ht="12" customHeight="1">
      <c r="A702" s="90" t="s">
        <v>149</v>
      </c>
      <c r="B702" s="90"/>
      <c r="C702" s="91">
        <v>5110301</v>
      </c>
      <c r="D702" s="249" t="s">
        <v>757</v>
      </c>
      <c r="E702" s="92" t="s">
        <v>6</v>
      </c>
      <c r="F702" s="92" t="s">
        <v>216</v>
      </c>
      <c r="G702" s="101">
        <f>IF(F702="I",IFERROR(VLOOKUP(C702,Consolidado!B:H,7,FALSE),0),0)</f>
        <v>0</v>
      </c>
      <c r="H702" s="93"/>
      <c r="I702" s="276">
        <v>0</v>
      </c>
      <c r="J702" s="93"/>
      <c r="K702" s="101">
        <v>0</v>
      </c>
      <c r="L702" s="93"/>
      <c r="M702" s="276">
        <v>0</v>
      </c>
      <c r="N702" s="93"/>
      <c r="O702" s="101">
        <v>0</v>
      </c>
      <c r="P702" s="93"/>
      <c r="Q702" s="276">
        <v>0</v>
      </c>
    </row>
    <row r="703" spans="1:17" s="94" customFormat="1" ht="12" customHeight="1">
      <c r="A703" s="90" t="s">
        <v>149</v>
      </c>
      <c r="B703" s="90"/>
      <c r="C703" s="91">
        <v>511030101</v>
      </c>
      <c r="D703" s="249" t="s">
        <v>1048</v>
      </c>
      <c r="E703" s="92" t="s">
        <v>6</v>
      </c>
      <c r="F703" s="92" t="s">
        <v>216</v>
      </c>
      <c r="G703" s="101">
        <f>IF(F703="I",IFERROR(VLOOKUP(C703,Consolidado!B:H,7,FALSE),0),0)</f>
        <v>0</v>
      </c>
      <c r="H703" s="93"/>
      <c r="I703" s="276">
        <v>0</v>
      </c>
      <c r="J703" s="93"/>
      <c r="K703" s="101">
        <v>0</v>
      </c>
      <c r="L703" s="93"/>
      <c r="M703" s="276">
        <v>0</v>
      </c>
      <c r="N703" s="93"/>
      <c r="O703" s="101">
        <v>0</v>
      </c>
      <c r="P703" s="93"/>
      <c r="Q703" s="276">
        <v>0</v>
      </c>
    </row>
    <row r="704" spans="1:17" s="94" customFormat="1" ht="12" customHeight="1">
      <c r="A704" s="90" t="s">
        <v>149</v>
      </c>
      <c r="B704" s="90" t="s">
        <v>582</v>
      </c>
      <c r="C704" s="91">
        <v>51103010101</v>
      </c>
      <c r="D704" s="249" t="s">
        <v>1048</v>
      </c>
      <c r="E704" s="92" t="s">
        <v>6</v>
      </c>
      <c r="F704" s="92" t="s">
        <v>217</v>
      </c>
      <c r="G704" s="101">
        <f>IF(F704="I",IFERROR(VLOOKUP(C704,Consolidado!B:H,7,FALSE),0),0)</f>
        <v>30743383</v>
      </c>
      <c r="H704" s="93"/>
      <c r="I704" s="276">
        <v>0</v>
      </c>
      <c r="J704" s="93"/>
      <c r="K704" s="101">
        <v>0</v>
      </c>
      <c r="L704" s="93"/>
      <c r="M704" s="276">
        <v>0</v>
      </c>
      <c r="N704" s="93"/>
      <c r="O704" s="101">
        <v>0</v>
      </c>
      <c r="P704" s="93"/>
      <c r="Q704" s="276">
        <v>0</v>
      </c>
    </row>
    <row r="705" spans="1:17" s="739" customFormat="1" ht="12" customHeight="1">
      <c r="A705" s="732" t="s">
        <v>149</v>
      </c>
      <c r="B705" s="732" t="s">
        <v>582</v>
      </c>
      <c r="C705" s="733">
        <v>51103010102</v>
      </c>
      <c r="D705" s="734" t="s">
        <v>1048</v>
      </c>
      <c r="E705" s="735" t="s">
        <v>145</v>
      </c>
      <c r="F705" s="735" t="s">
        <v>217</v>
      </c>
      <c r="G705" s="736">
        <f>IF(F705="I",IFERROR(VLOOKUP(C705,Consolidado!B:H,7,FALSE),0),0)</f>
        <v>8757616</v>
      </c>
      <c r="H705" s="737"/>
      <c r="I705" s="738">
        <v>0</v>
      </c>
      <c r="J705" s="737"/>
      <c r="K705" s="736">
        <v>0</v>
      </c>
      <c r="L705" s="737"/>
      <c r="M705" s="738">
        <v>0</v>
      </c>
      <c r="N705" s="737"/>
      <c r="O705" s="736">
        <v>0</v>
      </c>
      <c r="P705" s="737"/>
      <c r="Q705" s="738">
        <v>0</v>
      </c>
    </row>
    <row r="706" spans="1:17" s="94" customFormat="1" ht="12" customHeight="1">
      <c r="A706" s="90" t="s">
        <v>149</v>
      </c>
      <c r="B706" s="90" t="s">
        <v>582</v>
      </c>
      <c r="C706" s="91">
        <v>51103010103</v>
      </c>
      <c r="D706" s="249" t="s">
        <v>638</v>
      </c>
      <c r="E706" s="92" t="s">
        <v>6</v>
      </c>
      <c r="F706" s="92" t="s">
        <v>217</v>
      </c>
      <c r="G706" s="101">
        <f>IF(F706="I",IFERROR(VLOOKUP(C706,Consolidado!B:H,7,FALSE),0),0)</f>
        <v>15240559</v>
      </c>
      <c r="H706" s="93"/>
      <c r="I706" s="276">
        <v>0</v>
      </c>
      <c r="J706" s="93"/>
      <c r="K706" s="101">
        <v>0</v>
      </c>
      <c r="L706" s="93"/>
      <c r="M706" s="276">
        <v>0</v>
      </c>
      <c r="N706" s="93"/>
      <c r="O706" s="101">
        <v>0</v>
      </c>
      <c r="P706" s="93"/>
      <c r="Q706" s="276">
        <v>0</v>
      </c>
    </row>
    <row r="707" spans="1:17" s="94" customFormat="1" ht="12" customHeight="1">
      <c r="A707" s="90" t="s">
        <v>149</v>
      </c>
      <c r="B707" s="90" t="s">
        <v>582</v>
      </c>
      <c r="C707" s="91">
        <v>51103010104</v>
      </c>
      <c r="D707" s="249" t="s">
        <v>744</v>
      </c>
      <c r="E707" s="92" t="s">
        <v>6</v>
      </c>
      <c r="F707" s="92" t="s">
        <v>217</v>
      </c>
      <c r="G707" s="101">
        <f>IF(F707="I",IFERROR(VLOOKUP(C707,Consolidado!B:H,7,FALSE),0),0)</f>
        <v>11202903</v>
      </c>
      <c r="H707" s="93"/>
      <c r="I707" s="276">
        <v>0</v>
      </c>
      <c r="J707" s="93"/>
      <c r="K707" s="101">
        <v>0</v>
      </c>
      <c r="L707" s="93"/>
      <c r="M707" s="276">
        <v>0</v>
      </c>
      <c r="N707" s="93"/>
      <c r="O707" s="101">
        <v>0</v>
      </c>
      <c r="P707" s="93"/>
      <c r="Q707" s="276">
        <v>0</v>
      </c>
    </row>
    <row r="708" spans="1:17" s="94" customFormat="1" ht="12" customHeight="1">
      <c r="A708" s="90" t="s">
        <v>149</v>
      </c>
      <c r="B708" s="90"/>
      <c r="C708" s="91">
        <v>511030120</v>
      </c>
      <c r="D708" s="249" t="s">
        <v>784</v>
      </c>
      <c r="E708" s="92" t="s">
        <v>6</v>
      </c>
      <c r="F708" s="92" t="s">
        <v>216</v>
      </c>
      <c r="G708" s="101">
        <f>IF(F708="I",IFERROR(VLOOKUP(C708,Consolidado!B:H,7,FALSE),0),0)</f>
        <v>0</v>
      </c>
      <c r="H708" s="93"/>
      <c r="I708" s="276">
        <v>0</v>
      </c>
      <c r="J708" s="93"/>
      <c r="K708" s="101">
        <v>0</v>
      </c>
      <c r="L708" s="93"/>
      <c r="M708" s="276">
        <v>0</v>
      </c>
      <c r="N708" s="93"/>
      <c r="O708" s="101">
        <v>0</v>
      </c>
      <c r="P708" s="93"/>
      <c r="Q708" s="276">
        <v>0</v>
      </c>
    </row>
    <row r="709" spans="1:17" s="94" customFormat="1" ht="12" customHeight="1">
      <c r="A709" s="90" t="s">
        <v>149</v>
      </c>
      <c r="B709" s="90"/>
      <c r="C709" s="91">
        <v>51103012001</v>
      </c>
      <c r="D709" s="249" t="s">
        <v>744</v>
      </c>
      <c r="E709" s="92" t="s">
        <v>6</v>
      </c>
      <c r="F709" s="92" t="s">
        <v>217</v>
      </c>
      <c r="G709" s="101">
        <f>IF(F709="I",IFERROR(VLOOKUP(C709,Consolidado!B:H,7,FALSE),0),0)</f>
        <v>0</v>
      </c>
      <c r="H709" s="93"/>
      <c r="I709" s="276">
        <v>0</v>
      </c>
      <c r="J709" s="93"/>
      <c r="K709" s="101">
        <v>0</v>
      </c>
      <c r="L709" s="93"/>
      <c r="M709" s="276">
        <v>0</v>
      </c>
      <c r="N709" s="93"/>
      <c r="O709" s="101">
        <v>0</v>
      </c>
      <c r="P709" s="93"/>
      <c r="Q709" s="276">
        <v>0</v>
      </c>
    </row>
    <row r="710" spans="1:17" s="94" customFormat="1" ht="12" customHeight="1">
      <c r="A710" s="90" t="s">
        <v>149</v>
      </c>
      <c r="B710" s="90" t="s">
        <v>582</v>
      </c>
      <c r="C710" s="91">
        <v>51103012002</v>
      </c>
      <c r="D710" s="249" t="s">
        <v>759</v>
      </c>
      <c r="E710" s="92" t="s">
        <v>145</v>
      </c>
      <c r="F710" s="92" t="s">
        <v>217</v>
      </c>
      <c r="G710" s="101">
        <f>IF(F710="I",IFERROR(VLOOKUP(C710,Consolidado!B:H,7,FALSE),0),0)</f>
        <v>1858249</v>
      </c>
      <c r="H710" s="93"/>
      <c r="I710" s="276">
        <v>0</v>
      </c>
      <c r="J710" s="93"/>
      <c r="K710" s="101">
        <v>0</v>
      </c>
      <c r="L710" s="93"/>
      <c r="M710" s="276">
        <v>0</v>
      </c>
      <c r="N710" s="93"/>
      <c r="O710" s="101">
        <v>0</v>
      </c>
      <c r="P710" s="93"/>
      <c r="Q710" s="276">
        <v>0</v>
      </c>
    </row>
    <row r="711" spans="1:17" s="94" customFormat="1" ht="12" customHeight="1">
      <c r="A711" s="90" t="s">
        <v>149</v>
      </c>
      <c r="B711" s="90"/>
      <c r="C711" s="91">
        <v>51103012003</v>
      </c>
      <c r="D711" s="249" t="s">
        <v>745</v>
      </c>
      <c r="E711" s="92" t="s">
        <v>6</v>
      </c>
      <c r="F711" s="92" t="s">
        <v>217</v>
      </c>
      <c r="G711" s="101">
        <f>IF(F711="I",IFERROR(VLOOKUP(C711,Consolidado!B:H,7,FALSE),0),0)</f>
        <v>0</v>
      </c>
      <c r="H711" s="93"/>
      <c r="I711" s="276">
        <v>0</v>
      </c>
      <c r="J711" s="93"/>
      <c r="K711" s="101">
        <v>0</v>
      </c>
      <c r="L711" s="93"/>
      <c r="M711" s="276">
        <v>0</v>
      </c>
      <c r="N711" s="93"/>
      <c r="O711" s="101">
        <v>0</v>
      </c>
      <c r="P711" s="93"/>
      <c r="Q711" s="276">
        <v>0</v>
      </c>
    </row>
    <row r="712" spans="1:17" s="94" customFormat="1" ht="12" customHeight="1">
      <c r="A712" s="90" t="s">
        <v>149</v>
      </c>
      <c r="B712" s="90" t="s">
        <v>582</v>
      </c>
      <c r="C712" s="91">
        <v>51103012004</v>
      </c>
      <c r="D712" s="249" t="s">
        <v>746</v>
      </c>
      <c r="E712" s="92" t="s">
        <v>145</v>
      </c>
      <c r="F712" s="92" t="s">
        <v>217</v>
      </c>
      <c r="G712" s="101">
        <f>IF(F712="I",IFERROR(VLOOKUP(C712,Consolidado!B:H,7,FALSE),0),0)</f>
        <v>75813515</v>
      </c>
      <c r="H712" s="93"/>
      <c r="I712" s="276">
        <v>0</v>
      </c>
      <c r="J712" s="93"/>
      <c r="K712" s="101">
        <v>0</v>
      </c>
      <c r="L712" s="93"/>
      <c r="M712" s="276">
        <v>0</v>
      </c>
      <c r="N712" s="93"/>
      <c r="O712" s="101">
        <v>0</v>
      </c>
      <c r="P712" s="93"/>
      <c r="Q712" s="276">
        <v>0</v>
      </c>
    </row>
    <row r="713" spans="1:17" s="94" customFormat="1" ht="12" customHeight="1">
      <c r="A713" s="90" t="s">
        <v>149</v>
      </c>
      <c r="B713" s="90" t="s">
        <v>582</v>
      </c>
      <c r="C713" s="91">
        <v>51103012005</v>
      </c>
      <c r="D713" s="249" t="s">
        <v>747</v>
      </c>
      <c r="E713" s="92" t="s">
        <v>6</v>
      </c>
      <c r="F713" s="92" t="s">
        <v>217</v>
      </c>
      <c r="G713" s="101">
        <f>IF(F713="I",IFERROR(VLOOKUP(C713,Consolidado!B:H,7,FALSE),0),0)</f>
        <v>535827522</v>
      </c>
      <c r="H713" s="93"/>
      <c r="I713" s="276">
        <v>0</v>
      </c>
      <c r="J713" s="93"/>
      <c r="K713" s="101">
        <v>0</v>
      </c>
      <c r="L713" s="93"/>
      <c r="M713" s="276">
        <v>0</v>
      </c>
      <c r="N713" s="93"/>
      <c r="O713" s="101">
        <v>0</v>
      </c>
      <c r="P713" s="93"/>
      <c r="Q713" s="276">
        <v>0</v>
      </c>
    </row>
    <row r="714" spans="1:17" s="94" customFormat="1" ht="12" customHeight="1">
      <c r="A714" s="90" t="s">
        <v>149</v>
      </c>
      <c r="B714" s="90" t="s">
        <v>582</v>
      </c>
      <c r="C714" s="91">
        <v>51103012006</v>
      </c>
      <c r="D714" s="249" t="s">
        <v>631</v>
      </c>
      <c r="E714" s="92" t="s">
        <v>145</v>
      </c>
      <c r="F714" s="92" t="s">
        <v>217</v>
      </c>
      <c r="G714" s="101">
        <f>IF(F714="I",IFERROR(VLOOKUP(C714,Consolidado!B:H,7,FALSE),0),0)</f>
        <v>207988003</v>
      </c>
      <c r="H714" s="93"/>
      <c r="I714" s="276">
        <v>0</v>
      </c>
      <c r="J714" s="93"/>
      <c r="K714" s="101">
        <v>0</v>
      </c>
      <c r="L714" s="93"/>
      <c r="M714" s="276">
        <v>0</v>
      </c>
      <c r="N714" s="93"/>
      <c r="O714" s="101">
        <v>0</v>
      </c>
      <c r="P714" s="93"/>
      <c r="Q714" s="276">
        <v>0</v>
      </c>
    </row>
    <row r="715" spans="1:17" s="94" customFormat="1" ht="12" customHeight="1">
      <c r="A715" s="90" t="s">
        <v>149</v>
      </c>
      <c r="B715" s="90" t="s">
        <v>582</v>
      </c>
      <c r="C715" s="91">
        <v>51103012007</v>
      </c>
      <c r="D715" s="249" t="s">
        <v>748</v>
      </c>
      <c r="E715" s="92" t="s">
        <v>6</v>
      </c>
      <c r="F715" s="92" t="s">
        <v>217</v>
      </c>
      <c r="G715" s="101">
        <f>IF(F715="I",IFERROR(VLOOKUP(C715,Consolidado!B:H,7,FALSE),0),0)</f>
        <v>1229565998</v>
      </c>
      <c r="H715" s="93"/>
      <c r="I715" s="276">
        <v>0</v>
      </c>
      <c r="J715" s="93"/>
      <c r="K715" s="101">
        <v>0</v>
      </c>
      <c r="L715" s="93"/>
      <c r="M715" s="276">
        <v>0</v>
      </c>
      <c r="N715" s="93"/>
      <c r="O715" s="101">
        <v>0</v>
      </c>
      <c r="P715" s="93"/>
      <c r="Q715" s="276">
        <v>0</v>
      </c>
    </row>
    <row r="716" spans="1:17" s="94" customFormat="1" ht="12" customHeight="1">
      <c r="A716" s="90" t="s">
        <v>149</v>
      </c>
      <c r="B716" s="90"/>
      <c r="C716" s="91">
        <v>51103012008</v>
      </c>
      <c r="D716" s="249" t="s">
        <v>749</v>
      </c>
      <c r="E716" s="92" t="s">
        <v>145</v>
      </c>
      <c r="F716" s="92" t="s">
        <v>217</v>
      </c>
      <c r="G716" s="101">
        <f>IF(F716="I",IFERROR(VLOOKUP(C716,Consolidado!B:H,7,FALSE),0),0)</f>
        <v>0</v>
      </c>
      <c r="H716" s="93"/>
      <c r="I716" s="276">
        <v>0</v>
      </c>
      <c r="J716" s="93"/>
      <c r="K716" s="101">
        <v>0</v>
      </c>
      <c r="L716" s="93"/>
      <c r="M716" s="276">
        <v>0</v>
      </c>
      <c r="N716" s="93"/>
      <c r="O716" s="101">
        <v>0</v>
      </c>
      <c r="P716" s="93"/>
      <c r="Q716" s="276">
        <v>0</v>
      </c>
    </row>
    <row r="717" spans="1:17" s="94" customFormat="1" ht="12" customHeight="1">
      <c r="A717" s="90" t="s">
        <v>149</v>
      </c>
      <c r="B717" s="90" t="s">
        <v>582</v>
      </c>
      <c r="C717" s="91">
        <v>51103012009</v>
      </c>
      <c r="D717" s="249" t="s">
        <v>750</v>
      </c>
      <c r="E717" s="92" t="s">
        <v>6</v>
      </c>
      <c r="F717" s="92" t="s">
        <v>217</v>
      </c>
      <c r="G717" s="101">
        <f>IF(F717="I",IFERROR(VLOOKUP(C717,Consolidado!B:H,7,FALSE),0),0)</f>
        <v>212441006</v>
      </c>
      <c r="H717" s="93"/>
      <c r="I717" s="276">
        <v>0</v>
      </c>
      <c r="J717" s="93"/>
      <c r="K717" s="101">
        <v>0</v>
      </c>
      <c r="L717" s="93"/>
      <c r="M717" s="276">
        <v>0</v>
      </c>
      <c r="N717" s="93"/>
      <c r="O717" s="101">
        <v>0</v>
      </c>
      <c r="P717" s="93"/>
      <c r="Q717" s="276">
        <v>0</v>
      </c>
    </row>
    <row r="718" spans="1:17" s="94" customFormat="1" ht="12" customHeight="1">
      <c r="A718" s="90" t="s">
        <v>149</v>
      </c>
      <c r="B718" s="90"/>
      <c r="C718" s="91">
        <v>51103012010</v>
      </c>
      <c r="D718" s="249" t="s">
        <v>864</v>
      </c>
      <c r="E718" s="92" t="s">
        <v>145</v>
      </c>
      <c r="F718" s="92" t="s">
        <v>217</v>
      </c>
      <c r="G718" s="101">
        <f>IF(F718="I",IFERROR(VLOOKUP(C718,Consolidado!B:H,7,FALSE),0),0)</f>
        <v>0</v>
      </c>
      <c r="H718" s="93"/>
      <c r="I718" s="276">
        <v>0</v>
      </c>
      <c r="J718" s="93"/>
      <c r="K718" s="101">
        <v>0</v>
      </c>
      <c r="L718" s="93"/>
      <c r="M718" s="276">
        <v>0</v>
      </c>
      <c r="N718" s="93"/>
      <c r="O718" s="101">
        <v>0</v>
      </c>
      <c r="P718" s="93"/>
      <c r="Q718" s="276">
        <v>0</v>
      </c>
    </row>
    <row r="719" spans="1:17" s="94" customFormat="1" ht="12" customHeight="1">
      <c r="A719" s="90" t="s">
        <v>149</v>
      </c>
      <c r="B719" s="90"/>
      <c r="C719" s="91">
        <v>51103012011</v>
      </c>
      <c r="D719" s="249" t="s">
        <v>926</v>
      </c>
      <c r="E719" s="92" t="s">
        <v>6</v>
      </c>
      <c r="F719" s="92" t="s">
        <v>217</v>
      </c>
      <c r="G719" s="101">
        <f>IF(F719="I",IFERROR(VLOOKUP(C719,Consolidado!B:H,7,FALSE),0),0)</f>
        <v>0</v>
      </c>
      <c r="H719" s="93"/>
      <c r="I719" s="276">
        <v>0</v>
      </c>
      <c r="J719" s="93"/>
      <c r="K719" s="101">
        <v>0</v>
      </c>
      <c r="L719" s="93"/>
      <c r="M719" s="276">
        <v>0</v>
      </c>
      <c r="N719" s="93"/>
      <c r="O719" s="101">
        <v>0</v>
      </c>
      <c r="P719" s="93"/>
      <c r="Q719" s="276">
        <v>0</v>
      </c>
    </row>
    <row r="720" spans="1:17" s="94" customFormat="1" ht="12" customHeight="1">
      <c r="A720" s="90" t="s">
        <v>149</v>
      </c>
      <c r="B720" s="90"/>
      <c r="C720" s="91">
        <v>51103012012</v>
      </c>
      <c r="D720" s="249" t="s">
        <v>867</v>
      </c>
      <c r="E720" s="92" t="s">
        <v>145</v>
      </c>
      <c r="F720" s="92" t="s">
        <v>217</v>
      </c>
      <c r="G720" s="101">
        <f>IF(F720="I",IFERROR(VLOOKUP(C720,Consolidado!B:H,7,FALSE),0),0)</f>
        <v>0</v>
      </c>
      <c r="H720" s="93"/>
      <c r="I720" s="276">
        <v>0</v>
      </c>
      <c r="J720" s="93"/>
      <c r="K720" s="101">
        <v>0</v>
      </c>
      <c r="L720" s="93"/>
      <c r="M720" s="276">
        <v>0</v>
      </c>
      <c r="N720" s="93"/>
      <c r="O720" s="101">
        <v>0</v>
      </c>
      <c r="P720" s="93"/>
      <c r="Q720" s="276">
        <v>0</v>
      </c>
    </row>
    <row r="721" spans="1:17" s="94" customFormat="1" ht="12" customHeight="1">
      <c r="A721" s="90" t="s">
        <v>149</v>
      </c>
      <c r="B721" s="90" t="s">
        <v>582</v>
      </c>
      <c r="C721" s="91">
        <v>51103012013</v>
      </c>
      <c r="D721" s="249" t="s">
        <v>761</v>
      </c>
      <c r="E721" s="92" t="s">
        <v>6</v>
      </c>
      <c r="F721" s="92" t="s">
        <v>217</v>
      </c>
      <c r="G721" s="101">
        <f>IF(F721="I",IFERROR(VLOOKUP(C721,Consolidado!B:H,7,FALSE),0),0)</f>
        <v>68</v>
      </c>
      <c r="H721" s="93"/>
      <c r="I721" s="276">
        <v>0</v>
      </c>
      <c r="J721" s="93"/>
      <c r="K721" s="101">
        <v>0</v>
      </c>
      <c r="L721" s="93"/>
      <c r="M721" s="276">
        <v>0</v>
      </c>
      <c r="N721" s="93"/>
      <c r="O721" s="101">
        <v>0</v>
      </c>
      <c r="P721" s="93"/>
      <c r="Q721" s="276">
        <v>0</v>
      </c>
    </row>
    <row r="722" spans="1:17" s="94" customFormat="1" ht="12" customHeight="1">
      <c r="A722" s="90" t="s">
        <v>149</v>
      </c>
      <c r="B722" s="90"/>
      <c r="C722" s="91">
        <v>51103012014</v>
      </c>
      <c r="D722" s="249" t="s">
        <v>751</v>
      </c>
      <c r="E722" s="92" t="s">
        <v>145</v>
      </c>
      <c r="F722" s="92" t="s">
        <v>217</v>
      </c>
      <c r="G722" s="101">
        <f>IF(F722="I",IFERROR(VLOOKUP(C722,Consolidado!B:H,7,FALSE),0),0)</f>
        <v>0</v>
      </c>
      <c r="H722" s="93"/>
      <c r="I722" s="276">
        <v>0</v>
      </c>
      <c r="J722" s="93"/>
      <c r="K722" s="101">
        <v>0</v>
      </c>
      <c r="L722" s="93"/>
      <c r="M722" s="276">
        <v>0</v>
      </c>
      <c r="N722" s="93"/>
      <c r="O722" s="101">
        <v>0</v>
      </c>
      <c r="P722" s="93"/>
      <c r="Q722" s="276">
        <v>0</v>
      </c>
    </row>
    <row r="723" spans="1:17" s="94" customFormat="1" ht="12" customHeight="1">
      <c r="A723" s="90" t="s">
        <v>149</v>
      </c>
      <c r="B723" s="90"/>
      <c r="C723" s="91">
        <v>51103012015</v>
      </c>
      <c r="D723" s="249" t="s">
        <v>1035</v>
      </c>
      <c r="E723" s="92" t="s">
        <v>6</v>
      </c>
      <c r="F723" s="92" t="s">
        <v>217</v>
      </c>
      <c r="G723" s="101">
        <f>IF(F723="I",IFERROR(VLOOKUP(C723,Consolidado!B:H,7,FALSE),0),0)</f>
        <v>0</v>
      </c>
      <c r="H723" s="93"/>
      <c r="I723" s="276">
        <v>0</v>
      </c>
      <c r="J723" s="93"/>
      <c r="K723" s="101">
        <v>0</v>
      </c>
      <c r="L723" s="93"/>
      <c r="M723" s="276">
        <v>0</v>
      </c>
      <c r="N723" s="93"/>
      <c r="O723" s="101">
        <v>0</v>
      </c>
      <c r="P723" s="93"/>
      <c r="Q723" s="276">
        <v>0</v>
      </c>
    </row>
    <row r="724" spans="1:17" s="94" customFormat="1" ht="12" customHeight="1">
      <c r="A724" s="90" t="s">
        <v>149</v>
      </c>
      <c r="B724" s="90"/>
      <c r="C724" s="91">
        <v>51103012016</v>
      </c>
      <c r="D724" s="249" t="s">
        <v>752</v>
      </c>
      <c r="E724" s="92" t="s">
        <v>145</v>
      </c>
      <c r="F724" s="92" t="s">
        <v>217</v>
      </c>
      <c r="G724" s="101">
        <f>IF(F724="I",IFERROR(VLOOKUP(C724,Consolidado!B:H,7,FALSE),0),0)</f>
        <v>0</v>
      </c>
      <c r="H724" s="93"/>
      <c r="I724" s="276">
        <v>0</v>
      </c>
      <c r="J724" s="93"/>
      <c r="K724" s="101">
        <v>0</v>
      </c>
      <c r="L724" s="93"/>
      <c r="M724" s="276">
        <v>0</v>
      </c>
      <c r="N724" s="93"/>
      <c r="O724" s="101">
        <v>0</v>
      </c>
      <c r="P724" s="93"/>
      <c r="Q724" s="276">
        <v>0</v>
      </c>
    </row>
    <row r="725" spans="1:17" s="94" customFormat="1" ht="12" customHeight="1">
      <c r="A725" s="90" t="s">
        <v>149</v>
      </c>
      <c r="B725" s="90" t="s">
        <v>582</v>
      </c>
      <c r="C725" s="91">
        <v>51103012017</v>
      </c>
      <c r="D725" s="249" t="s">
        <v>753</v>
      </c>
      <c r="E725" s="92" t="s">
        <v>6</v>
      </c>
      <c r="F725" s="92" t="s">
        <v>217</v>
      </c>
      <c r="G725" s="101">
        <f>IF(F725="I",IFERROR(VLOOKUP(C725,Consolidado!B:H,7,FALSE),0),0)</f>
        <v>4288123636</v>
      </c>
      <c r="H725" s="93"/>
      <c r="I725" s="276">
        <v>0</v>
      </c>
      <c r="J725" s="93"/>
      <c r="K725" s="101">
        <v>0</v>
      </c>
      <c r="L725" s="93"/>
      <c r="M725" s="276">
        <v>0</v>
      </c>
      <c r="N725" s="93"/>
      <c r="O725" s="101">
        <v>0</v>
      </c>
      <c r="P725" s="93"/>
      <c r="Q725" s="276">
        <v>0</v>
      </c>
    </row>
    <row r="726" spans="1:17" s="94" customFormat="1" ht="12" customHeight="1">
      <c r="A726" s="90" t="s">
        <v>149</v>
      </c>
      <c r="B726" s="90" t="s">
        <v>582</v>
      </c>
      <c r="C726" s="91">
        <v>51103012018</v>
      </c>
      <c r="D726" s="249" t="s">
        <v>754</v>
      </c>
      <c r="E726" s="92" t="s">
        <v>145</v>
      </c>
      <c r="F726" s="92" t="s">
        <v>217</v>
      </c>
      <c r="G726" s="101">
        <f>IF(F726="I",IFERROR(VLOOKUP(C726,Consolidado!B:H,7,FALSE),0),0)</f>
        <v>351672087</v>
      </c>
      <c r="H726" s="93"/>
      <c r="I726" s="276">
        <v>0</v>
      </c>
      <c r="J726" s="93"/>
      <c r="K726" s="101">
        <v>0</v>
      </c>
      <c r="L726" s="93"/>
      <c r="M726" s="276">
        <v>0</v>
      </c>
      <c r="N726" s="93"/>
      <c r="O726" s="101">
        <v>0</v>
      </c>
      <c r="P726" s="93"/>
      <c r="Q726" s="276">
        <v>0</v>
      </c>
    </row>
    <row r="727" spans="1:17" s="739" customFormat="1" ht="12" customHeight="1">
      <c r="A727" s="732" t="s">
        <v>149</v>
      </c>
      <c r="B727" s="732" t="s">
        <v>582</v>
      </c>
      <c r="C727" s="733">
        <v>51103012019</v>
      </c>
      <c r="D727" s="734" t="s">
        <v>1036</v>
      </c>
      <c r="E727" s="735" t="s">
        <v>6</v>
      </c>
      <c r="F727" s="735" t="s">
        <v>217</v>
      </c>
      <c r="G727" s="736">
        <f>IF(F727="I",IFERROR(VLOOKUP(C727,Consolidado!B:H,7,FALSE),0),0)</f>
        <v>59614416</v>
      </c>
      <c r="H727" s="737"/>
      <c r="I727" s="738">
        <v>0</v>
      </c>
      <c r="J727" s="737"/>
      <c r="K727" s="736">
        <v>0</v>
      </c>
      <c r="L727" s="737"/>
      <c r="M727" s="738">
        <v>0</v>
      </c>
      <c r="N727" s="737"/>
      <c r="O727" s="736">
        <v>0</v>
      </c>
      <c r="P727" s="737"/>
      <c r="Q727" s="738">
        <v>0</v>
      </c>
    </row>
    <row r="728" spans="1:17" s="94" customFormat="1" ht="12" customHeight="1">
      <c r="A728" s="90" t="s">
        <v>149</v>
      </c>
      <c r="B728" s="90"/>
      <c r="C728" s="91">
        <v>51103012020</v>
      </c>
      <c r="D728" s="249" t="s">
        <v>1037</v>
      </c>
      <c r="E728" s="92" t="s">
        <v>145</v>
      </c>
      <c r="F728" s="92" t="s">
        <v>217</v>
      </c>
      <c r="G728" s="101">
        <f>IF(F728="I",IFERROR(VLOOKUP(C728,Consolidado!B:H,7,FALSE),0),0)</f>
        <v>0</v>
      </c>
      <c r="H728" s="93"/>
      <c r="I728" s="276">
        <v>0</v>
      </c>
      <c r="J728" s="93"/>
      <c r="K728" s="101">
        <v>0</v>
      </c>
      <c r="L728" s="93"/>
      <c r="M728" s="276">
        <v>0</v>
      </c>
      <c r="N728" s="93"/>
      <c r="O728" s="101">
        <v>0</v>
      </c>
      <c r="P728" s="93"/>
      <c r="Q728" s="276">
        <v>0</v>
      </c>
    </row>
    <row r="729" spans="1:17" s="94" customFormat="1" ht="12" customHeight="1">
      <c r="A729" s="90" t="s">
        <v>149</v>
      </c>
      <c r="B729" s="90"/>
      <c r="C729" s="91">
        <v>51103012021</v>
      </c>
      <c r="D729" s="249" t="s">
        <v>762</v>
      </c>
      <c r="E729" s="92" t="s">
        <v>6</v>
      </c>
      <c r="F729" s="92" t="s">
        <v>217</v>
      </c>
      <c r="G729" s="101">
        <f>IF(F729="I",IFERROR(VLOOKUP(C729,Consolidado!B:H,7,FALSE),0),0)</f>
        <v>0</v>
      </c>
      <c r="H729" s="93"/>
      <c r="I729" s="276">
        <v>0</v>
      </c>
      <c r="J729" s="93"/>
      <c r="K729" s="101">
        <v>0</v>
      </c>
      <c r="L729" s="93"/>
      <c r="M729" s="276">
        <v>0</v>
      </c>
      <c r="N729" s="93"/>
      <c r="O729" s="101">
        <v>0</v>
      </c>
      <c r="P729" s="93"/>
      <c r="Q729" s="276">
        <v>0</v>
      </c>
    </row>
    <row r="730" spans="1:17" s="94" customFormat="1" ht="12" customHeight="1">
      <c r="A730" s="90" t="s">
        <v>149</v>
      </c>
      <c r="B730" s="90"/>
      <c r="C730" s="91">
        <v>51103012022</v>
      </c>
      <c r="D730" s="249" t="s">
        <v>928</v>
      </c>
      <c r="E730" s="92" t="s">
        <v>145</v>
      </c>
      <c r="F730" s="92" t="s">
        <v>217</v>
      </c>
      <c r="G730" s="101">
        <f>IF(F730="I",IFERROR(VLOOKUP(C730,Consolidado!B:H,7,FALSE),0),0)</f>
        <v>0</v>
      </c>
      <c r="H730" s="93"/>
      <c r="I730" s="276">
        <v>0</v>
      </c>
      <c r="J730" s="93"/>
      <c r="K730" s="101">
        <v>0</v>
      </c>
      <c r="L730" s="93"/>
      <c r="M730" s="276">
        <v>0</v>
      </c>
      <c r="N730" s="93"/>
      <c r="O730" s="101">
        <v>0</v>
      </c>
      <c r="P730" s="93"/>
      <c r="Q730" s="276">
        <v>0</v>
      </c>
    </row>
    <row r="731" spans="1:17" s="94" customFormat="1" ht="12" customHeight="1">
      <c r="A731" s="90" t="s">
        <v>149</v>
      </c>
      <c r="B731" s="90"/>
      <c r="C731" s="91">
        <v>51103012023</v>
      </c>
      <c r="D731" s="249" t="s">
        <v>1038</v>
      </c>
      <c r="E731" s="92" t="s">
        <v>6</v>
      </c>
      <c r="F731" s="92" t="s">
        <v>217</v>
      </c>
      <c r="G731" s="101">
        <f>IF(F731="I",IFERROR(VLOOKUP(C731,Consolidado!B:H,7,FALSE),0),0)</f>
        <v>0</v>
      </c>
      <c r="H731" s="93"/>
      <c r="I731" s="276">
        <v>0</v>
      </c>
      <c r="J731" s="93"/>
      <c r="K731" s="101">
        <v>0</v>
      </c>
      <c r="L731" s="93"/>
      <c r="M731" s="276">
        <v>0</v>
      </c>
      <c r="N731" s="93"/>
      <c r="O731" s="101">
        <v>0</v>
      </c>
      <c r="P731" s="93"/>
      <c r="Q731" s="276">
        <v>0</v>
      </c>
    </row>
    <row r="732" spans="1:17" s="94" customFormat="1" ht="12" customHeight="1">
      <c r="A732" s="90" t="s">
        <v>149</v>
      </c>
      <c r="B732" s="90"/>
      <c r="C732" s="91">
        <v>51103012024</v>
      </c>
      <c r="D732" s="249" t="s">
        <v>1039</v>
      </c>
      <c r="E732" s="92" t="s">
        <v>145</v>
      </c>
      <c r="F732" s="92" t="s">
        <v>217</v>
      </c>
      <c r="G732" s="101">
        <f>IF(F732="I",IFERROR(VLOOKUP(C732,Consolidado!B:H,7,FALSE),0),0)</f>
        <v>0</v>
      </c>
      <c r="H732" s="93"/>
      <c r="I732" s="276">
        <v>0</v>
      </c>
      <c r="J732" s="93"/>
      <c r="K732" s="101">
        <v>0</v>
      </c>
      <c r="L732" s="93"/>
      <c r="M732" s="276">
        <v>0</v>
      </c>
      <c r="N732" s="93"/>
      <c r="O732" s="101">
        <v>0</v>
      </c>
      <c r="P732" s="93"/>
      <c r="Q732" s="276">
        <v>0</v>
      </c>
    </row>
    <row r="733" spans="1:17" s="94" customFormat="1" ht="12" customHeight="1">
      <c r="A733" s="90" t="s">
        <v>149</v>
      </c>
      <c r="B733" s="90"/>
      <c r="C733" s="91">
        <v>51103012025</v>
      </c>
      <c r="D733" s="249" t="s">
        <v>1040</v>
      </c>
      <c r="E733" s="92" t="s">
        <v>6</v>
      </c>
      <c r="F733" s="92" t="s">
        <v>217</v>
      </c>
      <c r="G733" s="101">
        <f>IF(F733="I",IFERROR(VLOOKUP(C733,Consolidado!B:H,7,FALSE),0),0)</f>
        <v>0</v>
      </c>
      <c r="H733" s="93"/>
      <c r="I733" s="276">
        <v>0</v>
      </c>
      <c r="J733" s="93"/>
      <c r="K733" s="101">
        <v>0</v>
      </c>
      <c r="L733" s="93"/>
      <c r="M733" s="276">
        <v>0</v>
      </c>
      <c r="N733" s="93"/>
      <c r="O733" s="101">
        <v>0</v>
      </c>
      <c r="P733" s="93"/>
      <c r="Q733" s="276">
        <v>0</v>
      </c>
    </row>
    <row r="734" spans="1:17" s="94" customFormat="1" ht="12" customHeight="1">
      <c r="A734" s="90" t="s">
        <v>149</v>
      </c>
      <c r="B734" s="90"/>
      <c r="C734" s="91">
        <v>51103012026</v>
      </c>
      <c r="D734" s="249" t="s">
        <v>1041</v>
      </c>
      <c r="E734" s="92" t="s">
        <v>145</v>
      </c>
      <c r="F734" s="92" t="s">
        <v>217</v>
      </c>
      <c r="G734" s="101">
        <f>IF(F734="I",IFERROR(VLOOKUP(C734,Consolidado!B:H,7,FALSE),0),0)</f>
        <v>0</v>
      </c>
      <c r="H734" s="93"/>
      <c r="I734" s="276">
        <v>0</v>
      </c>
      <c r="J734" s="93"/>
      <c r="K734" s="101">
        <v>0</v>
      </c>
      <c r="L734" s="93"/>
      <c r="M734" s="276">
        <v>0</v>
      </c>
      <c r="N734" s="93"/>
      <c r="O734" s="101">
        <v>0</v>
      </c>
      <c r="P734" s="93"/>
      <c r="Q734" s="276">
        <v>0</v>
      </c>
    </row>
    <row r="735" spans="1:17" s="94" customFormat="1" ht="12" customHeight="1">
      <c r="A735" s="90" t="s">
        <v>149</v>
      </c>
      <c r="B735" s="90"/>
      <c r="C735" s="91">
        <v>51103012027</v>
      </c>
      <c r="D735" s="249" t="s">
        <v>1042</v>
      </c>
      <c r="E735" s="92" t="s">
        <v>6</v>
      </c>
      <c r="F735" s="92" t="s">
        <v>217</v>
      </c>
      <c r="G735" s="101">
        <f>IF(F735="I",IFERROR(VLOOKUP(C735,Consolidado!B:H,7,FALSE),0),0)</f>
        <v>0</v>
      </c>
      <c r="H735" s="93"/>
      <c r="I735" s="276">
        <v>0</v>
      </c>
      <c r="J735" s="93"/>
      <c r="K735" s="101">
        <v>0</v>
      </c>
      <c r="L735" s="93"/>
      <c r="M735" s="276">
        <v>0</v>
      </c>
      <c r="N735" s="93"/>
      <c r="O735" s="101">
        <v>0</v>
      </c>
      <c r="P735" s="93"/>
      <c r="Q735" s="276">
        <v>0</v>
      </c>
    </row>
    <row r="736" spans="1:17" s="94" customFormat="1" ht="12" customHeight="1">
      <c r="A736" s="90" t="s">
        <v>149</v>
      </c>
      <c r="B736" s="90"/>
      <c r="C736" s="91">
        <v>51103012028</v>
      </c>
      <c r="D736" s="249" t="s">
        <v>1043</v>
      </c>
      <c r="E736" s="92" t="s">
        <v>145</v>
      </c>
      <c r="F736" s="92" t="s">
        <v>217</v>
      </c>
      <c r="G736" s="101">
        <f>IF(F736="I",IFERROR(VLOOKUP(C736,Consolidado!B:H,7,FALSE),0),0)</f>
        <v>0</v>
      </c>
      <c r="H736" s="93"/>
      <c r="I736" s="276">
        <v>0</v>
      </c>
      <c r="J736" s="93"/>
      <c r="K736" s="101">
        <v>0</v>
      </c>
      <c r="L736" s="93"/>
      <c r="M736" s="276">
        <v>0</v>
      </c>
      <c r="N736" s="93"/>
      <c r="O736" s="101">
        <v>0</v>
      </c>
      <c r="P736" s="93"/>
      <c r="Q736" s="276">
        <v>0</v>
      </c>
    </row>
    <row r="737" spans="1:17" s="94" customFormat="1" ht="12" customHeight="1">
      <c r="A737" s="90" t="s">
        <v>149</v>
      </c>
      <c r="B737" s="90" t="s">
        <v>582</v>
      </c>
      <c r="C737" s="91">
        <v>51103012029</v>
      </c>
      <c r="D737" s="249" t="s">
        <v>626</v>
      </c>
      <c r="E737" s="92" t="s">
        <v>6</v>
      </c>
      <c r="F737" s="92" t="s">
        <v>217</v>
      </c>
      <c r="G737" s="101">
        <f>IF(F737="I",IFERROR(VLOOKUP(C737,Consolidado!B:H,7,FALSE),0),0)</f>
        <v>533996195</v>
      </c>
      <c r="H737" s="93"/>
      <c r="I737" s="276">
        <v>0</v>
      </c>
      <c r="J737" s="93"/>
      <c r="K737" s="101">
        <v>0</v>
      </c>
      <c r="L737" s="93"/>
      <c r="M737" s="276">
        <v>0</v>
      </c>
      <c r="N737" s="93"/>
      <c r="O737" s="101">
        <v>0</v>
      </c>
      <c r="P737" s="93"/>
      <c r="Q737" s="276">
        <v>0</v>
      </c>
    </row>
    <row r="738" spans="1:17" s="94" customFormat="1" ht="12" customHeight="1">
      <c r="A738" s="90" t="s">
        <v>149</v>
      </c>
      <c r="B738" s="90"/>
      <c r="C738" s="91">
        <v>51103012030</v>
      </c>
      <c r="D738" s="249" t="s">
        <v>861</v>
      </c>
      <c r="E738" s="92" t="s">
        <v>145</v>
      </c>
      <c r="F738" s="92" t="s">
        <v>217</v>
      </c>
      <c r="G738" s="101">
        <f>IF(F738="I",IFERROR(VLOOKUP(C738,Consolidado!B:H,7,FALSE),0),0)</f>
        <v>0</v>
      </c>
      <c r="H738" s="93"/>
      <c r="I738" s="276">
        <v>0</v>
      </c>
      <c r="J738" s="93"/>
      <c r="K738" s="101">
        <v>0</v>
      </c>
      <c r="L738" s="93"/>
      <c r="M738" s="276">
        <v>0</v>
      </c>
      <c r="N738" s="93"/>
      <c r="O738" s="101">
        <v>0</v>
      </c>
      <c r="P738" s="93"/>
      <c r="Q738" s="276">
        <v>0</v>
      </c>
    </row>
    <row r="739" spans="1:17" s="94" customFormat="1" ht="12" customHeight="1">
      <c r="A739" s="90" t="s">
        <v>149</v>
      </c>
      <c r="B739" s="90"/>
      <c r="C739" s="91">
        <v>51103012031</v>
      </c>
      <c r="D739" s="249" t="s">
        <v>919</v>
      </c>
      <c r="E739" s="92" t="s">
        <v>6</v>
      </c>
      <c r="F739" s="92" t="s">
        <v>217</v>
      </c>
      <c r="G739" s="101">
        <f>IF(F739="I",IFERROR(VLOOKUP(C739,Consolidado!B:H,7,FALSE),0),0)</f>
        <v>0</v>
      </c>
      <c r="H739" s="93"/>
      <c r="I739" s="276">
        <v>0</v>
      </c>
      <c r="J739" s="93"/>
      <c r="K739" s="101">
        <v>0</v>
      </c>
      <c r="L739" s="93"/>
      <c r="M739" s="276">
        <v>0</v>
      </c>
      <c r="N739" s="93"/>
      <c r="O739" s="101">
        <v>0</v>
      </c>
      <c r="P739" s="93"/>
      <c r="Q739" s="276">
        <v>0</v>
      </c>
    </row>
    <row r="740" spans="1:17" s="94" customFormat="1" ht="12" customHeight="1">
      <c r="A740" s="90" t="s">
        <v>149</v>
      </c>
      <c r="B740" s="90" t="s">
        <v>582</v>
      </c>
      <c r="C740" s="91">
        <v>51103012032</v>
      </c>
      <c r="D740" s="249" t="s">
        <v>764</v>
      </c>
      <c r="E740" s="92" t="s">
        <v>6</v>
      </c>
      <c r="F740" s="92" t="s">
        <v>217</v>
      </c>
      <c r="G740" s="101">
        <f>IF(F740="I",IFERROR(VLOOKUP(C740,Consolidado!B:H,7,FALSE),0),0)</f>
        <v>168257336</v>
      </c>
      <c r="H740" s="93"/>
      <c r="I740" s="276">
        <v>0</v>
      </c>
      <c r="J740" s="93"/>
      <c r="K740" s="101">
        <v>0</v>
      </c>
      <c r="L740" s="93"/>
      <c r="M740" s="276">
        <v>0</v>
      </c>
      <c r="N740" s="93"/>
      <c r="O740" s="101">
        <v>0</v>
      </c>
      <c r="P740" s="93"/>
      <c r="Q740" s="276">
        <v>0</v>
      </c>
    </row>
    <row r="741" spans="1:17" s="94" customFormat="1" ht="12" customHeight="1">
      <c r="A741" s="90" t="s">
        <v>149</v>
      </c>
      <c r="B741" s="90"/>
      <c r="C741" s="91">
        <v>51103012033</v>
      </c>
      <c r="D741" s="249" t="s">
        <v>1047</v>
      </c>
      <c r="E741" s="92" t="s">
        <v>145</v>
      </c>
      <c r="F741" s="92" t="s">
        <v>217</v>
      </c>
      <c r="G741" s="101">
        <f>IF(F741="I",IFERROR(VLOOKUP(C741,Consolidado!B:H,7,FALSE),0),0)</f>
        <v>0</v>
      </c>
      <c r="H741" s="93"/>
      <c r="I741" s="276">
        <v>0</v>
      </c>
      <c r="J741" s="93"/>
      <c r="K741" s="101">
        <v>0</v>
      </c>
      <c r="L741" s="93"/>
      <c r="M741" s="276">
        <v>0</v>
      </c>
      <c r="N741" s="93"/>
      <c r="O741" s="101">
        <v>0</v>
      </c>
      <c r="P741" s="93"/>
      <c r="Q741" s="276">
        <v>0</v>
      </c>
    </row>
    <row r="742" spans="1:17" s="94" customFormat="1" ht="12" customHeight="1">
      <c r="A742" s="90" t="s">
        <v>149</v>
      </c>
      <c r="B742" s="90"/>
      <c r="C742" s="91">
        <v>511030130</v>
      </c>
      <c r="D742" s="249" t="s">
        <v>1344</v>
      </c>
      <c r="E742" s="92" t="s">
        <v>6</v>
      </c>
      <c r="F742" s="92" t="s">
        <v>216</v>
      </c>
      <c r="G742" s="101">
        <f>IF(F742="I",IFERROR(VLOOKUP(C742,Consolidado!B:H,7,FALSE),0),0)</f>
        <v>0</v>
      </c>
      <c r="H742" s="93"/>
      <c r="I742" s="276">
        <v>0</v>
      </c>
      <c r="J742" s="93"/>
      <c r="K742" s="101">
        <v>0</v>
      </c>
      <c r="L742" s="93"/>
      <c r="M742" s="276">
        <v>0</v>
      </c>
      <c r="N742" s="93"/>
      <c r="O742" s="101">
        <v>0</v>
      </c>
      <c r="P742" s="93"/>
      <c r="Q742" s="276">
        <v>0</v>
      </c>
    </row>
    <row r="743" spans="1:17" s="94" customFormat="1" ht="12" customHeight="1">
      <c r="A743" s="90" t="s">
        <v>149</v>
      </c>
      <c r="B743" s="90" t="s">
        <v>582</v>
      </c>
      <c r="C743" s="91">
        <v>51103013001</v>
      </c>
      <c r="D743" s="249" t="s">
        <v>1345</v>
      </c>
      <c r="E743" s="92" t="s">
        <v>6</v>
      </c>
      <c r="F743" s="92" t="s">
        <v>217</v>
      </c>
      <c r="G743" s="101">
        <f>IF(F743="I",IFERROR(VLOOKUP(C743,Consolidado!B:H,7,FALSE),0),0)</f>
        <v>170000000</v>
      </c>
      <c r="H743" s="93"/>
      <c r="I743" s="276">
        <v>0</v>
      </c>
      <c r="J743" s="93"/>
      <c r="K743" s="101">
        <v>0</v>
      </c>
      <c r="L743" s="93"/>
      <c r="M743" s="276">
        <v>0</v>
      </c>
      <c r="N743" s="93"/>
      <c r="O743" s="101">
        <v>0</v>
      </c>
      <c r="P743" s="93"/>
      <c r="Q743" s="276">
        <v>0</v>
      </c>
    </row>
    <row r="744" spans="1:17" s="94" customFormat="1" ht="12" customHeight="1">
      <c r="A744" s="90" t="s">
        <v>149</v>
      </c>
      <c r="B744" s="90"/>
      <c r="C744" s="91">
        <v>51104</v>
      </c>
      <c r="D744" s="249" t="s">
        <v>785</v>
      </c>
      <c r="E744" s="92" t="s">
        <v>6</v>
      </c>
      <c r="F744" s="92" t="s">
        <v>216</v>
      </c>
      <c r="G744" s="101">
        <f>IF(F744="I",IFERROR(VLOOKUP(C744,Consolidado!B:H,7,FALSE),0),0)</f>
        <v>0</v>
      </c>
      <c r="H744" s="93"/>
      <c r="I744" s="276">
        <v>0</v>
      </c>
      <c r="J744" s="93"/>
      <c r="K744" s="101">
        <v>0</v>
      </c>
      <c r="L744" s="93"/>
      <c r="M744" s="276">
        <v>0</v>
      </c>
      <c r="N744" s="93"/>
      <c r="O744" s="101">
        <v>0</v>
      </c>
      <c r="P744" s="93"/>
      <c r="Q744" s="276">
        <v>0</v>
      </c>
    </row>
    <row r="745" spans="1:17" s="94" customFormat="1" ht="12" customHeight="1">
      <c r="A745" s="90" t="s">
        <v>149</v>
      </c>
      <c r="B745" s="90" t="s">
        <v>582</v>
      </c>
      <c r="C745" s="91">
        <v>5110401</v>
      </c>
      <c r="D745" s="249" t="s">
        <v>785</v>
      </c>
      <c r="E745" s="92" t="s">
        <v>6</v>
      </c>
      <c r="F745" s="92" t="s">
        <v>217</v>
      </c>
      <c r="G745" s="101">
        <f>IF(F745="I",IFERROR(VLOOKUP(C745,Consolidado!B:H,7,FALSE),0),0)</f>
        <v>6819682</v>
      </c>
      <c r="H745" s="93"/>
      <c r="I745" s="276">
        <v>0</v>
      </c>
      <c r="J745" s="93"/>
      <c r="K745" s="101">
        <v>0</v>
      </c>
      <c r="L745" s="93"/>
      <c r="M745" s="276">
        <v>0</v>
      </c>
      <c r="N745" s="93"/>
      <c r="O745" s="101">
        <v>0</v>
      </c>
      <c r="P745" s="93"/>
      <c r="Q745" s="276">
        <v>0</v>
      </c>
    </row>
    <row r="746" spans="1:17" s="94" customFormat="1" ht="12" customHeight="1">
      <c r="A746" s="90" t="s">
        <v>149</v>
      </c>
      <c r="B746" s="90"/>
      <c r="C746" s="91">
        <v>512</v>
      </c>
      <c r="D746" s="249" t="s">
        <v>189</v>
      </c>
      <c r="E746" s="92" t="s">
        <v>6</v>
      </c>
      <c r="F746" s="92" t="s">
        <v>216</v>
      </c>
      <c r="G746" s="101">
        <f>IF(F746="I",IFERROR(VLOOKUP(C746,Consolidado!B:H,7,FALSE),0),0)</f>
        <v>0</v>
      </c>
      <c r="H746" s="93"/>
      <c r="I746" s="276">
        <v>0</v>
      </c>
      <c r="J746" s="93"/>
      <c r="K746" s="101">
        <v>0</v>
      </c>
      <c r="L746" s="93"/>
      <c r="M746" s="276">
        <v>0</v>
      </c>
      <c r="N746" s="93"/>
      <c r="O746" s="101">
        <v>0</v>
      </c>
      <c r="P746" s="93"/>
      <c r="Q746" s="276">
        <v>0</v>
      </c>
    </row>
    <row r="747" spans="1:17" s="94" customFormat="1" ht="12" customHeight="1">
      <c r="A747" s="90" t="s">
        <v>149</v>
      </c>
      <c r="B747" s="90" t="s">
        <v>41</v>
      </c>
      <c r="C747" s="91">
        <v>51201</v>
      </c>
      <c r="D747" s="249" t="s">
        <v>786</v>
      </c>
      <c r="E747" s="92" t="s">
        <v>6</v>
      </c>
      <c r="F747" s="92" t="s">
        <v>217</v>
      </c>
      <c r="G747" s="101">
        <f>IF(F747="I",IFERROR(VLOOKUP(C747,Consolidado!B:H,7,FALSE),0),0)</f>
        <v>120000000</v>
      </c>
      <c r="H747" s="93"/>
      <c r="I747" s="276">
        <v>0</v>
      </c>
      <c r="J747" s="93"/>
      <c r="K747" s="101">
        <v>0</v>
      </c>
      <c r="L747" s="93"/>
      <c r="M747" s="276">
        <v>0</v>
      </c>
      <c r="N747" s="93"/>
      <c r="O747" s="101">
        <v>0</v>
      </c>
      <c r="P747" s="93"/>
      <c r="Q747" s="276">
        <v>0</v>
      </c>
    </row>
    <row r="748" spans="1:17" s="94" customFormat="1" ht="12" customHeight="1">
      <c r="A748" s="90" t="s">
        <v>149</v>
      </c>
      <c r="B748" s="90"/>
      <c r="C748" s="91">
        <v>51202</v>
      </c>
      <c r="D748" s="249" t="s">
        <v>1066</v>
      </c>
      <c r="E748" s="92" t="s">
        <v>6</v>
      </c>
      <c r="F748" s="92" t="s">
        <v>217</v>
      </c>
      <c r="G748" s="101">
        <f>IF(F748="I",IFERROR(VLOOKUP(C748,Consolidado!B:H,7,FALSE),0),0)</f>
        <v>0</v>
      </c>
      <c r="H748" s="93"/>
      <c r="I748" s="276">
        <v>0</v>
      </c>
      <c r="J748" s="93"/>
      <c r="K748" s="101">
        <v>0</v>
      </c>
      <c r="L748" s="93"/>
      <c r="M748" s="276">
        <v>0</v>
      </c>
      <c r="N748" s="93"/>
      <c r="O748" s="101">
        <v>0</v>
      </c>
      <c r="P748" s="93"/>
      <c r="Q748" s="276">
        <v>0</v>
      </c>
    </row>
    <row r="749" spans="1:17" s="94" customFormat="1" ht="12" customHeight="1">
      <c r="A749" s="90" t="s">
        <v>149</v>
      </c>
      <c r="B749" s="90" t="s">
        <v>42</v>
      </c>
      <c r="C749" s="91">
        <v>51203</v>
      </c>
      <c r="D749" s="249" t="s">
        <v>135</v>
      </c>
      <c r="E749" s="92" t="s">
        <v>6</v>
      </c>
      <c r="F749" s="92" t="s">
        <v>217</v>
      </c>
      <c r="G749" s="101">
        <f>IF(F749="I",IFERROR(VLOOKUP(C749,Consolidado!B:H,7,FALSE),0),0)</f>
        <v>0</v>
      </c>
      <c r="H749" s="93"/>
      <c r="I749" s="276">
        <v>0</v>
      </c>
      <c r="J749" s="93"/>
      <c r="K749" s="101">
        <v>0</v>
      </c>
      <c r="L749" s="93"/>
      <c r="M749" s="276">
        <v>0</v>
      </c>
      <c r="N749" s="93"/>
      <c r="O749" s="101">
        <v>0</v>
      </c>
      <c r="P749" s="93"/>
      <c r="Q749" s="276">
        <v>0</v>
      </c>
    </row>
    <row r="750" spans="1:17" s="94" customFormat="1" ht="12" customHeight="1">
      <c r="A750" s="90" t="s">
        <v>149</v>
      </c>
      <c r="B750" s="90" t="s">
        <v>42</v>
      </c>
      <c r="C750" s="91">
        <v>51204</v>
      </c>
      <c r="D750" s="249" t="s">
        <v>787</v>
      </c>
      <c r="E750" s="92" t="s">
        <v>6</v>
      </c>
      <c r="F750" s="92" t="s">
        <v>217</v>
      </c>
      <c r="G750" s="101">
        <f>IF(F750="I",IFERROR(VLOOKUP(C750,Consolidado!B:H,7,FALSE),0),0)</f>
        <v>36000000</v>
      </c>
      <c r="H750" s="93"/>
      <c r="I750" s="276">
        <v>0</v>
      </c>
      <c r="J750" s="93"/>
      <c r="K750" s="101">
        <v>0</v>
      </c>
      <c r="L750" s="93"/>
      <c r="M750" s="276">
        <v>0</v>
      </c>
      <c r="N750" s="93"/>
      <c r="O750" s="101">
        <v>0</v>
      </c>
      <c r="P750" s="93"/>
      <c r="Q750" s="276">
        <v>0</v>
      </c>
    </row>
    <row r="751" spans="1:17" s="94" customFormat="1" ht="12" customHeight="1">
      <c r="A751" s="90" t="s">
        <v>149</v>
      </c>
      <c r="B751" s="90"/>
      <c r="C751" s="91">
        <v>51205</v>
      </c>
      <c r="D751" s="249" t="s">
        <v>1067</v>
      </c>
      <c r="E751" s="92" t="s">
        <v>6</v>
      </c>
      <c r="F751" s="92" t="s">
        <v>217</v>
      </c>
      <c r="G751" s="101">
        <f>IF(F751="I",IFERROR(VLOOKUP(C751,Consolidado!B:H,7,FALSE),0),0)</f>
        <v>0</v>
      </c>
      <c r="H751" s="93"/>
      <c r="I751" s="276">
        <v>0</v>
      </c>
      <c r="J751" s="93"/>
      <c r="K751" s="101">
        <v>0</v>
      </c>
      <c r="L751" s="93"/>
      <c r="M751" s="276">
        <v>0</v>
      </c>
      <c r="N751" s="93"/>
      <c r="O751" s="101">
        <v>0</v>
      </c>
      <c r="P751" s="93"/>
      <c r="Q751" s="276">
        <v>0</v>
      </c>
    </row>
    <row r="752" spans="1:17" s="94" customFormat="1" ht="12" customHeight="1">
      <c r="A752" s="90" t="s">
        <v>149</v>
      </c>
      <c r="B752" s="90" t="s">
        <v>42</v>
      </c>
      <c r="C752" s="91">
        <v>51206</v>
      </c>
      <c r="D752" s="249" t="s">
        <v>190</v>
      </c>
      <c r="E752" s="92" t="s">
        <v>6</v>
      </c>
      <c r="F752" s="92" t="s">
        <v>217</v>
      </c>
      <c r="G752" s="101">
        <f>IF(F752="I",IFERROR(VLOOKUP(C752,Consolidado!B:H,7,FALSE),0),0)</f>
        <v>20000000</v>
      </c>
      <c r="H752" s="93"/>
      <c r="I752" s="276">
        <v>0</v>
      </c>
      <c r="J752" s="93"/>
      <c r="K752" s="101">
        <v>0</v>
      </c>
      <c r="L752" s="93"/>
      <c r="M752" s="276">
        <v>0</v>
      </c>
      <c r="N752" s="93"/>
      <c r="O752" s="101">
        <v>0</v>
      </c>
      <c r="P752" s="93"/>
      <c r="Q752" s="276">
        <v>0</v>
      </c>
    </row>
    <row r="753" spans="1:17" s="94" customFormat="1" ht="12" customHeight="1">
      <c r="A753" s="90" t="s">
        <v>149</v>
      </c>
      <c r="B753" s="90" t="s">
        <v>42</v>
      </c>
      <c r="C753" s="91">
        <v>51207</v>
      </c>
      <c r="D753" s="249" t="s">
        <v>244</v>
      </c>
      <c r="E753" s="92" t="s">
        <v>6</v>
      </c>
      <c r="F753" s="92" t="s">
        <v>217</v>
      </c>
      <c r="G753" s="101">
        <f>IF(F753="I",IFERROR(VLOOKUP(C753,Consolidado!B:H,7,FALSE),0),0)</f>
        <v>374480960</v>
      </c>
      <c r="H753" s="93"/>
      <c r="I753" s="276">
        <v>0</v>
      </c>
      <c r="J753" s="93"/>
      <c r="K753" s="101">
        <v>0</v>
      </c>
      <c r="L753" s="93"/>
      <c r="M753" s="276">
        <v>0</v>
      </c>
      <c r="N753" s="93"/>
      <c r="O753" s="101">
        <v>0</v>
      </c>
      <c r="P753" s="93"/>
      <c r="Q753" s="276">
        <v>0</v>
      </c>
    </row>
    <row r="754" spans="1:17" s="94" customFormat="1" ht="12" customHeight="1">
      <c r="A754" s="90" t="s">
        <v>149</v>
      </c>
      <c r="B754" s="90"/>
      <c r="C754" s="91">
        <v>51210</v>
      </c>
      <c r="D754" s="249" t="s">
        <v>1068</v>
      </c>
      <c r="E754" s="92" t="s">
        <v>6</v>
      </c>
      <c r="F754" s="92" t="s">
        <v>217</v>
      </c>
      <c r="G754" s="101">
        <f>IF(F754="I",IFERROR(VLOOKUP(C754,Consolidado!B:H,7,FALSE),0),0)</f>
        <v>0</v>
      </c>
      <c r="H754" s="93"/>
      <c r="I754" s="276">
        <v>0</v>
      </c>
      <c r="J754" s="93"/>
      <c r="K754" s="101">
        <v>0</v>
      </c>
      <c r="L754" s="93"/>
      <c r="M754" s="276">
        <v>0</v>
      </c>
      <c r="N754" s="93"/>
      <c r="O754" s="101">
        <v>0</v>
      </c>
      <c r="P754" s="93"/>
      <c r="Q754" s="276">
        <v>0</v>
      </c>
    </row>
    <row r="755" spans="1:17" s="94" customFormat="1" ht="12" customHeight="1">
      <c r="A755" s="90" t="s">
        <v>149</v>
      </c>
      <c r="B755" s="90"/>
      <c r="C755" s="91">
        <v>513</v>
      </c>
      <c r="D755" s="249" t="s">
        <v>14</v>
      </c>
      <c r="E755" s="92" t="s">
        <v>6</v>
      </c>
      <c r="F755" s="92" t="s">
        <v>216</v>
      </c>
      <c r="G755" s="101">
        <f>IF(F755="I",IFERROR(VLOOKUP(C755,Consolidado!B:H,7,FALSE),0),0)</f>
        <v>0</v>
      </c>
      <c r="H755" s="93"/>
      <c r="I755" s="276">
        <v>0</v>
      </c>
      <c r="J755" s="93"/>
      <c r="K755" s="101">
        <v>0</v>
      </c>
      <c r="L755" s="93"/>
      <c r="M755" s="276">
        <v>0</v>
      </c>
      <c r="N755" s="93"/>
      <c r="O755" s="101">
        <v>0</v>
      </c>
      <c r="P755" s="93"/>
      <c r="Q755" s="276">
        <v>0</v>
      </c>
    </row>
    <row r="756" spans="1:17" s="94" customFormat="1" ht="12" customHeight="1">
      <c r="A756" s="90" t="s">
        <v>149</v>
      </c>
      <c r="B756" s="90"/>
      <c r="C756" s="91">
        <v>51301</v>
      </c>
      <c r="D756" s="249" t="s">
        <v>191</v>
      </c>
      <c r="E756" s="92" t="s">
        <v>6</v>
      </c>
      <c r="F756" s="92" t="s">
        <v>216</v>
      </c>
      <c r="G756" s="101">
        <f>IF(F756="I",IFERROR(VLOOKUP(C756,Consolidado!B:H,7,FALSE),0),0)</f>
        <v>0</v>
      </c>
      <c r="H756" s="93"/>
      <c r="I756" s="276">
        <v>0</v>
      </c>
      <c r="J756" s="93"/>
      <c r="K756" s="101">
        <v>0</v>
      </c>
      <c r="L756" s="93"/>
      <c r="M756" s="276">
        <v>0</v>
      </c>
      <c r="N756" s="93"/>
      <c r="O756" s="101">
        <v>0</v>
      </c>
      <c r="P756" s="93"/>
      <c r="Q756" s="276">
        <v>0</v>
      </c>
    </row>
    <row r="757" spans="1:17" s="94" customFormat="1" ht="12" customHeight="1">
      <c r="A757" s="90" t="s">
        <v>149</v>
      </c>
      <c r="B757" s="90" t="s">
        <v>100</v>
      </c>
      <c r="C757" s="91">
        <v>5130101</v>
      </c>
      <c r="D757" s="249" t="s">
        <v>130</v>
      </c>
      <c r="E757" s="92" t="s">
        <v>6</v>
      </c>
      <c r="F757" s="92" t="s">
        <v>217</v>
      </c>
      <c r="G757" s="101">
        <f>IF(F757="I",IFERROR(VLOOKUP(C757,Consolidado!B:H,7,FALSE),0),0)</f>
        <v>1173392386</v>
      </c>
      <c r="H757" s="93"/>
      <c r="I757" s="276">
        <v>0</v>
      </c>
      <c r="J757" s="93"/>
      <c r="K757" s="101">
        <v>0</v>
      </c>
      <c r="L757" s="93"/>
      <c r="M757" s="276">
        <v>0</v>
      </c>
      <c r="N757" s="93"/>
      <c r="O757" s="101">
        <v>0</v>
      </c>
      <c r="P757" s="93"/>
      <c r="Q757" s="276">
        <v>0</v>
      </c>
    </row>
    <row r="758" spans="1:17" s="94" customFormat="1" ht="12" customHeight="1">
      <c r="A758" s="90" t="s">
        <v>149</v>
      </c>
      <c r="B758" s="90"/>
      <c r="C758" s="91">
        <v>5130102</v>
      </c>
      <c r="D758" s="249" t="s">
        <v>1069</v>
      </c>
      <c r="E758" s="92" t="s">
        <v>6</v>
      </c>
      <c r="F758" s="92" t="s">
        <v>217</v>
      </c>
      <c r="G758" s="101">
        <f>IF(F758="I",IFERROR(VLOOKUP(C758,Consolidado!B:H,7,FALSE),0),0)</f>
        <v>0</v>
      </c>
      <c r="H758" s="93"/>
      <c r="I758" s="276">
        <v>0</v>
      </c>
      <c r="J758" s="93"/>
      <c r="K758" s="101">
        <v>0</v>
      </c>
      <c r="L758" s="93"/>
      <c r="M758" s="276">
        <v>0</v>
      </c>
      <c r="N758" s="93"/>
      <c r="O758" s="101">
        <v>0</v>
      </c>
      <c r="P758" s="93"/>
      <c r="Q758" s="276">
        <v>0</v>
      </c>
    </row>
    <row r="759" spans="1:17" s="94" customFormat="1" ht="12" customHeight="1">
      <c r="A759" s="90" t="s">
        <v>149</v>
      </c>
      <c r="B759" s="90"/>
      <c r="C759" s="91">
        <v>5130103</v>
      </c>
      <c r="D759" s="249" t="s">
        <v>1070</v>
      </c>
      <c r="E759" s="92" t="s">
        <v>6</v>
      </c>
      <c r="F759" s="92" t="s">
        <v>217</v>
      </c>
      <c r="G759" s="101">
        <f>IF(F759="I",IFERROR(VLOOKUP(C759,Consolidado!B:H,7,FALSE),0),0)</f>
        <v>0</v>
      </c>
      <c r="H759" s="93"/>
      <c r="I759" s="276">
        <v>0</v>
      </c>
      <c r="J759" s="93"/>
      <c r="K759" s="101">
        <v>0</v>
      </c>
      <c r="L759" s="93"/>
      <c r="M759" s="276">
        <v>0</v>
      </c>
      <c r="N759" s="93"/>
      <c r="O759" s="101">
        <v>0</v>
      </c>
      <c r="P759" s="93"/>
      <c r="Q759" s="276">
        <v>0</v>
      </c>
    </row>
    <row r="760" spans="1:17" s="94" customFormat="1" ht="12" customHeight="1">
      <c r="A760" s="90" t="s">
        <v>149</v>
      </c>
      <c r="B760" s="90" t="s">
        <v>100</v>
      </c>
      <c r="C760" s="91">
        <v>5130104</v>
      </c>
      <c r="D760" s="249" t="s">
        <v>132</v>
      </c>
      <c r="E760" s="92" t="s">
        <v>6</v>
      </c>
      <c r="F760" s="92" t="s">
        <v>217</v>
      </c>
      <c r="G760" s="101">
        <f>IF(F760="I",IFERROR(VLOOKUP(C760,Consolidado!B:H,7,FALSE),0),0)</f>
        <v>109169041</v>
      </c>
      <c r="H760" s="93"/>
      <c r="I760" s="276">
        <v>0</v>
      </c>
      <c r="J760" s="93"/>
      <c r="K760" s="101">
        <v>0</v>
      </c>
      <c r="L760" s="93"/>
      <c r="M760" s="276">
        <v>0</v>
      </c>
      <c r="N760" s="93"/>
      <c r="O760" s="101">
        <v>0</v>
      </c>
      <c r="P760" s="93"/>
      <c r="Q760" s="276">
        <v>0</v>
      </c>
    </row>
    <row r="761" spans="1:17" s="94" customFormat="1" ht="12" customHeight="1">
      <c r="A761" s="90" t="s">
        <v>149</v>
      </c>
      <c r="B761" s="90" t="s">
        <v>100</v>
      </c>
      <c r="C761" s="91">
        <v>5130105</v>
      </c>
      <c r="D761" s="249" t="s">
        <v>133</v>
      </c>
      <c r="E761" s="92" t="s">
        <v>6</v>
      </c>
      <c r="F761" s="92" t="s">
        <v>217</v>
      </c>
      <c r="G761" s="101">
        <f>IF(F761="I",IFERROR(VLOOKUP(C761,Consolidado!B:H,7,FALSE),0),0)</f>
        <v>45886673</v>
      </c>
      <c r="H761" s="93"/>
      <c r="I761" s="276">
        <v>0</v>
      </c>
      <c r="J761" s="93"/>
      <c r="K761" s="101">
        <v>0</v>
      </c>
      <c r="L761" s="93"/>
      <c r="M761" s="276">
        <v>0</v>
      </c>
      <c r="N761" s="93"/>
      <c r="O761" s="101">
        <v>0</v>
      </c>
      <c r="P761" s="93"/>
      <c r="Q761" s="276">
        <v>0</v>
      </c>
    </row>
    <row r="762" spans="1:17" s="94" customFormat="1" ht="12" customHeight="1">
      <c r="A762" s="90" t="s">
        <v>149</v>
      </c>
      <c r="B762" s="90"/>
      <c r="C762" s="91">
        <v>5130106</v>
      </c>
      <c r="D762" s="249" t="s">
        <v>1071</v>
      </c>
      <c r="E762" s="92" t="s">
        <v>6</v>
      </c>
      <c r="F762" s="92" t="s">
        <v>217</v>
      </c>
      <c r="G762" s="101">
        <f>IF(F762="I",IFERROR(VLOOKUP(C762,Consolidado!B:H,7,FALSE),0),0)</f>
        <v>0</v>
      </c>
      <c r="H762" s="93"/>
      <c r="I762" s="276">
        <v>0</v>
      </c>
      <c r="J762" s="93"/>
      <c r="K762" s="101">
        <v>0</v>
      </c>
      <c r="L762" s="93"/>
      <c r="M762" s="276">
        <v>0</v>
      </c>
      <c r="N762" s="93"/>
      <c r="O762" s="101">
        <v>0</v>
      </c>
      <c r="P762" s="93"/>
      <c r="Q762" s="276">
        <v>0</v>
      </c>
    </row>
    <row r="763" spans="1:17" s="94" customFormat="1" ht="12" customHeight="1">
      <c r="A763" s="90" t="s">
        <v>149</v>
      </c>
      <c r="B763" s="90"/>
      <c r="C763" s="91">
        <v>51302</v>
      </c>
      <c r="D763" s="249" t="s">
        <v>788</v>
      </c>
      <c r="E763" s="92" t="s">
        <v>6</v>
      </c>
      <c r="F763" s="92" t="s">
        <v>216</v>
      </c>
      <c r="G763" s="101">
        <f>IF(F763="I",IFERROR(VLOOKUP(C763,Consolidado!B:H,7,FALSE),0),0)</f>
        <v>0</v>
      </c>
      <c r="H763" s="93"/>
      <c r="I763" s="276">
        <v>0</v>
      </c>
      <c r="J763" s="93"/>
      <c r="K763" s="101">
        <v>0</v>
      </c>
      <c r="L763" s="93"/>
      <c r="M763" s="276">
        <v>0</v>
      </c>
      <c r="N763" s="93"/>
      <c r="O763" s="101">
        <v>0</v>
      </c>
      <c r="P763" s="93"/>
      <c r="Q763" s="276">
        <v>0</v>
      </c>
    </row>
    <row r="764" spans="1:17" s="94" customFormat="1" ht="12" customHeight="1">
      <c r="A764" s="90" t="s">
        <v>149</v>
      </c>
      <c r="B764" s="90" t="s">
        <v>583</v>
      </c>
      <c r="C764" s="91">
        <v>5130201</v>
      </c>
      <c r="D764" s="249" t="s">
        <v>789</v>
      </c>
      <c r="E764" s="92" t="s">
        <v>6</v>
      </c>
      <c r="F764" s="92" t="s">
        <v>217</v>
      </c>
      <c r="G764" s="101">
        <f>IF(F764="I",IFERROR(VLOOKUP(C764,Consolidado!B:H,7,FALSE),0),0)</f>
        <v>221275753</v>
      </c>
      <c r="H764" s="93"/>
      <c r="I764" s="276">
        <v>0</v>
      </c>
      <c r="J764" s="93"/>
      <c r="K764" s="101">
        <v>0</v>
      </c>
      <c r="L764" s="93"/>
      <c r="M764" s="276">
        <v>0</v>
      </c>
      <c r="N764" s="93"/>
      <c r="O764" s="101">
        <v>0</v>
      </c>
      <c r="P764" s="93"/>
      <c r="Q764" s="276">
        <v>0</v>
      </c>
    </row>
    <row r="765" spans="1:17" s="94" customFormat="1" ht="12" customHeight="1">
      <c r="A765" s="90" t="s">
        <v>149</v>
      </c>
      <c r="B765" s="90"/>
      <c r="C765" s="91">
        <v>5130202</v>
      </c>
      <c r="D765" s="249" t="s">
        <v>1072</v>
      </c>
      <c r="E765" s="92" t="s">
        <v>6</v>
      </c>
      <c r="F765" s="92" t="s">
        <v>217</v>
      </c>
      <c r="G765" s="101">
        <f>IF(F765="I",IFERROR(VLOOKUP(C765,Consolidado!B:H,7,FALSE),0),0)</f>
        <v>0</v>
      </c>
      <c r="H765" s="93"/>
      <c r="I765" s="276">
        <v>0</v>
      </c>
      <c r="J765" s="93"/>
      <c r="K765" s="101">
        <v>0</v>
      </c>
      <c r="L765" s="93"/>
      <c r="M765" s="276">
        <v>0</v>
      </c>
      <c r="N765" s="93"/>
      <c r="O765" s="101">
        <v>0</v>
      </c>
      <c r="P765" s="93"/>
      <c r="Q765" s="276">
        <v>0</v>
      </c>
    </row>
    <row r="766" spans="1:17" s="94" customFormat="1" ht="12" customHeight="1">
      <c r="A766" s="90" t="s">
        <v>149</v>
      </c>
      <c r="B766" s="90" t="s">
        <v>100</v>
      </c>
      <c r="C766" s="91">
        <v>5130203</v>
      </c>
      <c r="D766" s="249" t="s">
        <v>790</v>
      </c>
      <c r="E766" s="92" t="s">
        <v>6</v>
      </c>
      <c r="F766" s="92" t="s">
        <v>217</v>
      </c>
      <c r="G766" s="101">
        <f>IF(F766="I",IFERROR(VLOOKUP(C766,Consolidado!B:H,7,FALSE),0),0)</f>
        <v>250000000</v>
      </c>
      <c r="H766" s="93"/>
      <c r="I766" s="276">
        <v>0</v>
      </c>
      <c r="J766" s="93"/>
      <c r="K766" s="101">
        <v>0</v>
      </c>
      <c r="L766" s="93"/>
      <c r="M766" s="276">
        <v>0</v>
      </c>
      <c r="N766" s="93"/>
      <c r="O766" s="101">
        <v>0</v>
      </c>
      <c r="P766" s="93"/>
      <c r="Q766" s="276">
        <v>0</v>
      </c>
    </row>
    <row r="767" spans="1:17" s="94" customFormat="1" ht="12" customHeight="1">
      <c r="A767" s="90" t="s">
        <v>149</v>
      </c>
      <c r="B767" s="90" t="s">
        <v>583</v>
      </c>
      <c r="C767" s="91">
        <v>5130204</v>
      </c>
      <c r="D767" s="249" t="s">
        <v>458</v>
      </c>
      <c r="E767" s="92" t="s">
        <v>6</v>
      </c>
      <c r="F767" s="92" t="s">
        <v>217</v>
      </c>
      <c r="G767" s="101">
        <f>IF(F767="I",IFERROR(VLOOKUP(C767,Consolidado!B:H,7,FALSE),0),0)</f>
        <v>18000000</v>
      </c>
      <c r="H767" s="93"/>
      <c r="I767" s="276">
        <v>0</v>
      </c>
      <c r="J767" s="93"/>
      <c r="K767" s="101">
        <v>0</v>
      </c>
      <c r="L767" s="93"/>
      <c r="M767" s="276">
        <v>0</v>
      </c>
      <c r="N767" s="93"/>
      <c r="O767" s="101">
        <v>0</v>
      </c>
      <c r="P767" s="93"/>
      <c r="Q767" s="276">
        <v>0</v>
      </c>
    </row>
    <row r="768" spans="1:17" s="94" customFormat="1" ht="12" customHeight="1">
      <c r="A768" s="90" t="s">
        <v>149</v>
      </c>
      <c r="B768" s="90"/>
      <c r="C768" s="91">
        <v>5130205</v>
      </c>
      <c r="D768" s="249" t="s">
        <v>1073</v>
      </c>
      <c r="E768" s="92" t="s">
        <v>6</v>
      </c>
      <c r="F768" s="92" t="s">
        <v>217</v>
      </c>
      <c r="G768" s="101">
        <f>IF(F768="I",IFERROR(VLOOKUP(C768,Consolidado!B:H,7,FALSE),0),0)</f>
        <v>0</v>
      </c>
      <c r="H768" s="93"/>
      <c r="I768" s="276">
        <v>0</v>
      </c>
      <c r="J768" s="93"/>
      <c r="K768" s="101">
        <v>0</v>
      </c>
      <c r="L768" s="93"/>
      <c r="M768" s="276">
        <v>0</v>
      </c>
      <c r="N768" s="93"/>
      <c r="O768" s="101">
        <v>0</v>
      </c>
      <c r="P768" s="93"/>
      <c r="Q768" s="276">
        <v>0</v>
      </c>
    </row>
    <row r="769" spans="1:17" s="94" customFormat="1" ht="12" customHeight="1">
      <c r="A769" s="90" t="s">
        <v>149</v>
      </c>
      <c r="B769" s="90" t="s">
        <v>583</v>
      </c>
      <c r="C769" s="91">
        <v>5130206</v>
      </c>
      <c r="D769" s="249" t="s">
        <v>791</v>
      </c>
      <c r="E769" s="92" t="s">
        <v>6</v>
      </c>
      <c r="F769" s="92" t="s">
        <v>217</v>
      </c>
      <c r="G769" s="101">
        <f>IF(F769="I",IFERROR(VLOOKUP(C769,Consolidado!B:H,7,FALSE),0),0)</f>
        <v>51950776</v>
      </c>
      <c r="H769" s="93"/>
      <c r="I769" s="276">
        <v>0</v>
      </c>
      <c r="J769" s="93"/>
      <c r="K769" s="101">
        <v>0</v>
      </c>
      <c r="L769" s="93"/>
      <c r="M769" s="276">
        <v>0</v>
      </c>
      <c r="N769" s="93"/>
      <c r="O769" s="101">
        <v>0</v>
      </c>
      <c r="P769" s="93"/>
      <c r="Q769" s="276">
        <v>0</v>
      </c>
    </row>
    <row r="770" spans="1:17" s="94" customFormat="1" ht="12" customHeight="1">
      <c r="A770" s="90" t="s">
        <v>149</v>
      </c>
      <c r="B770" s="90" t="s">
        <v>583</v>
      </c>
      <c r="C770" s="91">
        <v>5130207</v>
      </c>
      <c r="D770" s="249" t="s">
        <v>353</v>
      </c>
      <c r="E770" s="92" t="s">
        <v>6</v>
      </c>
      <c r="F770" s="92" t="s">
        <v>217</v>
      </c>
      <c r="G770" s="101">
        <f>IF(F770="I",IFERROR(VLOOKUP(C770,Consolidado!B:H,7,FALSE),0),0)</f>
        <v>74331818</v>
      </c>
      <c r="H770" s="93"/>
      <c r="I770" s="276">
        <v>0</v>
      </c>
      <c r="J770" s="93"/>
      <c r="K770" s="101">
        <v>0</v>
      </c>
      <c r="L770" s="93"/>
      <c r="M770" s="276">
        <v>0</v>
      </c>
      <c r="N770" s="93"/>
      <c r="O770" s="101">
        <v>0</v>
      </c>
      <c r="P770" s="93"/>
      <c r="Q770" s="276">
        <v>0</v>
      </c>
    </row>
    <row r="771" spans="1:17" s="94" customFormat="1" ht="12" customHeight="1">
      <c r="A771" s="90" t="s">
        <v>149</v>
      </c>
      <c r="B771" s="90" t="s">
        <v>583</v>
      </c>
      <c r="C771" s="91">
        <v>5130208</v>
      </c>
      <c r="D771" s="249" t="s">
        <v>352</v>
      </c>
      <c r="E771" s="92" t="s">
        <v>6</v>
      </c>
      <c r="F771" s="92" t="s">
        <v>217</v>
      </c>
      <c r="G771" s="101">
        <f>IF(F771="I",IFERROR(VLOOKUP(C771,Consolidado!B:H,7,FALSE),0),0)</f>
        <v>0</v>
      </c>
      <c r="H771" s="93"/>
      <c r="I771" s="276">
        <v>0</v>
      </c>
      <c r="J771" s="93"/>
      <c r="K771" s="101">
        <v>0</v>
      </c>
      <c r="L771" s="93"/>
      <c r="M771" s="276">
        <v>0</v>
      </c>
      <c r="N771" s="93"/>
      <c r="O771" s="101">
        <v>0</v>
      </c>
      <c r="P771" s="93"/>
      <c r="Q771" s="276">
        <v>0</v>
      </c>
    </row>
    <row r="772" spans="1:17" s="94" customFormat="1" ht="12" customHeight="1">
      <c r="A772" s="90" t="s">
        <v>149</v>
      </c>
      <c r="B772" s="90"/>
      <c r="C772" s="91">
        <v>51303</v>
      </c>
      <c r="D772" s="249" t="s">
        <v>131</v>
      </c>
      <c r="E772" s="92" t="s">
        <v>6</v>
      </c>
      <c r="F772" s="92" t="s">
        <v>216</v>
      </c>
      <c r="G772" s="101">
        <f>IF(F772="I",IFERROR(VLOOKUP(C772,Consolidado!B:H,7,FALSE),0),0)</f>
        <v>0</v>
      </c>
      <c r="H772" s="93"/>
      <c r="I772" s="276">
        <v>0</v>
      </c>
      <c r="J772" s="93"/>
      <c r="K772" s="101">
        <v>0</v>
      </c>
      <c r="L772" s="93"/>
      <c r="M772" s="276">
        <v>0</v>
      </c>
      <c r="N772" s="93"/>
      <c r="O772" s="101">
        <v>0</v>
      </c>
      <c r="P772" s="93"/>
      <c r="Q772" s="276">
        <v>0</v>
      </c>
    </row>
    <row r="773" spans="1:17" s="94" customFormat="1" ht="12" customHeight="1">
      <c r="A773" s="90" t="s">
        <v>149</v>
      </c>
      <c r="B773" s="90" t="s">
        <v>100</v>
      </c>
      <c r="C773" s="91">
        <v>5130301</v>
      </c>
      <c r="D773" s="249" t="s">
        <v>215</v>
      </c>
      <c r="E773" s="92" t="s">
        <v>6</v>
      </c>
      <c r="F773" s="92" t="s">
        <v>217</v>
      </c>
      <c r="G773" s="101">
        <f>IF(F773="I",IFERROR(VLOOKUP(C773,Consolidado!B:H,7,FALSE),0),0)</f>
        <v>306203040</v>
      </c>
      <c r="H773" s="93"/>
      <c r="I773" s="276">
        <v>0</v>
      </c>
      <c r="J773" s="93"/>
      <c r="K773" s="101">
        <v>0</v>
      </c>
      <c r="L773" s="93"/>
      <c r="M773" s="276">
        <v>0</v>
      </c>
      <c r="N773" s="93"/>
      <c r="O773" s="101">
        <v>0</v>
      </c>
      <c r="P773" s="93"/>
      <c r="Q773" s="276">
        <v>0</v>
      </c>
    </row>
    <row r="774" spans="1:17" s="94" customFormat="1" ht="12" customHeight="1">
      <c r="A774" s="90" t="s">
        <v>149</v>
      </c>
      <c r="B774" s="90"/>
      <c r="C774" s="91">
        <v>5130302</v>
      </c>
      <c r="D774" s="249" t="s">
        <v>1074</v>
      </c>
      <c r="E774" s="92" t="s">
        <v>6</v>
      </c>
      <c r="F774" s="92" t="s">
        <v>217</v>
      </c>
      <c r="G774" s="101">
        <f>IF(F774="I",IFERROR(VLOOKUP(C774,Consolidado!B:H,7,FALSE),0),0)</f>
        <v>0</v>
      </c>
      <c r="H774" s="93"/>
      <c r="I774" s="276">
        <v>0</v>
      </c>
      <c r="J774" s="93"/>
      <c r="K774" s="101">
        <v>0</v>
      </c>
      <c r="L774" s="93"/>
      <c r="M774" s="276">
        <v>0</v>
      </c>
      <c r="N774" s="93"/>
      <c r="O774" s="101">
        <v>0</v>
      </c>
      <c r="P774" s="93"/>
      <c r="Q774" s="276">
        <v>0</v>
      </c>
    </row>
    <row r="775" spans="1:17" s="94" customFormat="1" ht="12" customHeight="1">
      <c r="A775" s="90" t="s">
        <v>149</v>
      </c>
      <c r="B775" s="90" t="s">
        <v>100</v>
      </c>
      <c r="C775" s="91">
        <v>5130303</v>
      </c>
      <c r="D775" s="249" t="s">
        <v>792</v>
      </c>
      <c r="E775" s="92" t="s">
        <v>6</v>
      </c>
      <c r="F775" s="92" t="s">
        <v>217</v>
      </c>
      <c r="G775" s="101">
        <f>IF(F775="I",IFERROR(VLOOKUP(C775,Consolidado!B:H,7,FALSE),0),0)</f>
        <v>21053051</v>
      </c>
      <c r="H775" s="93"/>
      <c r="I775" s="276">
        <v>0</v>
      </c>
      <c r="J775" s="93"/>
      <c r="K775" s="101">
        <v>0</v>
      </c>
      <c r="L775" s="93"/>
      <c r="M775" s="276">
        <v>0</v>
      </c>
      <c r="N775" s="93"/>
      <c r="O775" s="101">
        <v>0</v>
      </c>
      <c r="P775" s="93"/>
      <c r="Q775" s="276">
        <v>0</v>
      </c>
    </row>
    <row r="776" spans="1:17" s="94" customFormat="1" ht="12" customHeight="1">
      <c r="A776" s="90" t="s">
        <v>149</v>
      </c>
      <c r="B776" s="90" t="s">
        <v>100</v>
      </c>
      <c r="C776" s="91">
        <v>5130304</v>
      </c>
      <c r="D776" s="249" t="s">
        <v>131</v>
      </c>
      <c r="E776" s="92" t="s">
        <v>6</v>
      </c>
      <c r="F776" s="92" t="s">
        <v>217</v>
      </c>
      <c r="G776" s="101">
        <f>IF(F776="I",IFERROR(VLOOKUP(C776,Consolidado!B:H,7,FALSE),0),0)</f>
        <v>121786112</v>
      </c>
      <c r="H776" s="93"/>
      <c r="I776" s="276">
        <v>0</v>
      </c>
      <c r="J776" s="93"/>
      <c r="K776" s="101">
        <v>0</v>
      </c>
      <c r="L776" s="93"/>
      <c r="M776" s="276">
        <v>0</v>
      </c>
      <c r="N776" s="93"/>
      <c r="O776" s="101">
        <v>0</v>
      </c>
      <c r="P776" s="93"/>
      <c r="Q776" s="276">
        <v>0</v>
      </c>
    </row>
    <row r="777" spans="1:17" s="94" customFormat="1" ht="12" customHeight="1">
      <c r="A777" s="90" t="s">
        <v>149</v>
      </c>
      <c r="B777" s="90"/>
      <c r="C777" s="91">
        <v>51304</v>
      </c>
      <c r="D777" s="249" t="s">
        <v>151</v>
      </c>
      <c r="E777" s="92" t="s">
        <v>6</v>
      </c>
      <c r="F777" s="92" t="s">
        <v>216</v>
      </c>
      <c r="G777" s="101">
        <f>IF(F777="I",IFERROR(VLOOKUP(C777,Consolidado!B:H,7,FALSE),0),0)</f>
        <v>0</v>
      </c>
      <c r="H777" s="93"/>
      <c r="I777" s="276">
        <v>0</v>
      </c>
      <c r="J777" s="93"/>
      <c r="K777" s="101">
        <v>0</v>
      </c>
      <c r="L777" s="93"/>
      <c r="M777" s="276">
        <v>0</v>
      </c>
      <c r="N777" s="93"/>
      <c r="O777" s="101">
        <v>0</v>
      </c>
      <c r="P777" s="93"/>
      <c r="Q777" s="276">
        <v>0</v>
      </c>
    </row>
    <row r="778" spans="1:17" s="94" customFormat="1" ht="12" customHeight="1">
      <c r="A778" s="90" t="s">
        <v>149</v>
      </c>
      <c r="B778" s="90" t="s">
        <v>100</v>
      </c>
      <c r="C778" s="91">
        <v>5130401</v>
      </c>
      <c r="D778" s="249" t="s">
        <v>1017</v>
      </c>
      <c r="E778" s="92" t="s">
        <v>6</v>
      </c>
      <c r="F778" s="92" t="s">
        <v>217</v>
      </c>
      <c r="G778" s="101">
        <f>IF(F778="I",IFERROR(VLOOKUP(C778,Consolidado!B:H,7,FALSE),0),0)</f>
        <v>60000000</v>
      </c>
      <c r="H778" s="93"/>
      <c r="I778" s="276">
        <v>0</v>
      </c>
      <c r="J778" s="93"/>
      <c r="K778" s="101">
        <v>0</v>
      </c>
      <c r="L778" s="93"/>
      <c r="M778" s="276">
        <v>0</v>
      </c>
      <c r="N778" s="93"/>
      <c r="O778" s="101">
        <v>0</v>
      </c>
      <c r="P778" s="93"/>
      <c r="Q778" s="276">
        <v>0</v>
      </c>
    </row>
    <row r="779" spans="1:17" s="94" customFormat="1" ht="12" customHeight="1">
      <c r="A779" s="90" t="s">
        <v>149</v>
      </c>
      <c r="B779" s="90" t="s">
        <v>100</v>
      </c>
      <c r="C779" s="91">
        <v>5130402</v>
      </c>
      <c r="D779" s="249" t="s">
        <v>138</v>
      </c>
      <c r="E779" s="92" t="s">
        <v>6</v>
      </c>
      <c r="F779" s="92" t="s">
        <v>217</v>
      </c>
      <c r="G779" s="101">
        <f>IF(F779="I",IFERROR(VLOOKUP(C779,Consolidado!B:H,7,FALSE),0),0)</f>
        <v>200000000</v>
      </c>
      <c r="H779" s="93"/>
      <c r="I779" s="276">
        <v>0</v>
      </c>
      <c r="J779" s="93"/>
      <c r="K779" s="101">
        <v>0</v>
      </c>
      <c r="L779" s="93"/>
      <c r="M779" s="276">
        <v>0</v>
      </c>
      <c r="N779" s="93"/>
      <c r="O779" s="101">
        <v>0</v>
      </c>
      <c r="P779" s="93"/>
      <c r="Q779" s="276">
        <v>0</v>
      </c>
    </row>
    <row r="780" spans="1:17" s="94" customFormat="1" ht="12" customHeight="1">
      <c r="A780" s="90" t="s">
        <v>149</v>
      </c>
      <c r="B780" s="90"/>
      <c r="C780" s="91">
        <v>5130403</v>
      </c>
      <c r="D780" s="249" t="s">
        <v>1075</v>
      </c>
      <c r="E780" s="92" t="s">
        <v>6</v>
      </c>
      <c r="F780" s="92" t="s">
        <v>217</v>
      </c>
      <c r="G780" s="101">
        <f>IF(F780="I",IFERROR(VLOOKUP(C780,Consolidado!B:H,7,FALSE),0),0)</f>
        <v>0</v>
      </c>
      <c r="H780" s="93"/>
      <c r="I780" s="276">
        <v>0</v>
      </c>
      <c r="J780" s="93"/>
      <c r="K780" s="101">
        <v>0</v>
      </c>
      <c r="L780" s="93"/>
      <c r="M780" s="276">
        <v>0</v>
      </c>
      <c r="N780" s="93"/>
      <c r="O780" s="101">
        <v>0</v>
      </c>
      <c r="P780" s="93"/>
      <c r="Q780" s="276">
        <v>0</v>
      </c>
    </row>
    <row r="781" spans="1:17" s="94" customFormat="1" ht="12" customHeight="1">
      <c r="A781" s="90" t="s">
        <v>149</v>
      </c>
      <c r="B781" s="90" t="s">
        <v>100</v>
      </c>
      <c r="C781" s="91">
        <v>5130404</v>
      </c>
      <c r="D781" s="249" t="s">
        <v>793</v>
      </c>
      <c r="E781" s="92" t="s">
        <v>6</v>
      </c>
      <c r="F781" s="92" t="s">
        <v>217</v>
      </c>
      <c r="G781" s="101">
        <f>IF(F781="I",IFERROR(VLOOKUP(C781,Consolidado!B:H,7,FALSE),0),0)</f>
        <v>3815804</v>
      </c>
      <c r="H781" s="93"/>
      <c r="I781" s="276">
        <v>0</v>
      </c>
      <c r="J781" s="93"/>
      <c r="K781" s="101">
        <v>0</v>
      </c>
      <c r="L781" s="93"/>
      <c r="M781" s="276">
        <v>0</v>
      </c>
      <c r="N781" s="93"/>
      <c r="O781" s="101">
        <v>0</v>
      </c>
      <c r="P781" s="93"/>
      <c r="Q781" s="276">
        <v>0</v>
      </c>
    </row>
    <row r="782" spans="1:17" s="94" customFormat="1" ht="12" customHeight="1">
      <c r="A782" s="90" t="s">
        <v>149</v>
      </c>
      <c r="B782" s="90" t="s">
        <v>100</v>
      </c>
      <c r="C782" s="91">
        <v>5130405</v>
      </c>
      <c r="D782" s="249" t="s">
        <v>794</v>
      </c>
      <c r="E782" s="92" t="s">
        <v>6</v>
      </c>
      <c r="F782" s="92" t="s">
        <v>217</v>
      </c>
      <c r="G782" s="101">
        <f>IF(F782="I",IFERROR(VLOOKUP(C782,Consolidado!B:H,7,FALSE),0),0)</f>
        <v>391999438</v>
      </c>
      <c r="H782" s="93"/>
      <c r="I782" s="276">
        <v>0</v>
      </c>
      <c r="J782" s="93"/>
      <c r="K782" s="101">
        <v>0</v>
      </c>
      <c r="L782" s="93"/>
      <c r="M782" s="276">
        <v>0</v>
      </c>
      <c r="N782" s="93"/>
      <c r="O782" s="101">
        <v>0</v>
      </c>
      <c r="P782" s="93"/>
      <c r="Q782" s="276">
        <v>0</v>
      </c>
    </row>
    <row r="783" spans="1:17" s="94" customFormat="1" ht="12" customHeight="1">
      <c r="A783" s="90" t="s">
        <v>149</v>
      </c>
      <c r="B783" s="90" t="s">
        <v>46</v>
      </c>
      <c r="C783" s="91">
        <v>5130406</v>
      </c>
      <c r="D783" s="249" t="s">
        <v>795</v>
      </c>
      <c r="E783" s="92" t="s">
        <v>6</v>
      </c>
      <c r="F783" s="92" t="s">
        <v>217</v>
      </c>
      <c r="G783" s="101">
        <f>IF(F783="I",IFERROR(VLOOKUP(C783,Consolidado!B:H,7,FALSE),0),0)</f>
        <v>0</v>
      </c>
      <c r="H783" s="93"/>
      <c r="I783" s="276">
        <v>0</v>
      </c>
      <c r="J783" s="93"/>
      <c r="K783" s="101">
        <v>0</v>
      </c>
      <c r="L783" s="93"/>
      <c r="M783" s="276">
        <v>0</v>
      </c>
      <c r="N783" s="93"/>
      <c r="O783" s="101">
        <v>0</v>
      </c>
      <c r="P783" s="93"/>
      <c r="Q783" s="276">
        <v>0</v>
      </c>
    </row>
    <row r="784" spans="1:17" s="94" customFormat="1" ht="12" customHeight="1">
      <c r="A784" s="90" t="s">
        <v>149</v>
      </c>
      <c r="B784" s="90"/>
      <c r="C784" s="91">
        <v>5130407</v>
      </c>
      <c r="D784" s="249" t="s">
        <v>1076</v>
      </c>
      <c r="E784" s="92" t="s">
        <v>6</v>
      </c>
      <c r="F784" s="92" t="s">
        <v>217</v>
      </c>
      <c r="G784" s="101">
        <f>IF(F784="I",IFERROR(VLOOKUP(C784,Consolidado!B:H,7,FALSE),0),0)</f>
        <v>0</v>
      </c>
      <c r="H784" s="93"/>
      <c r="I784" s="276">
        <v>0</v>
      </c>
      <c r="J784" s="93"/>
      <c r="K784" s="101">
        <v>0</v>
      </c>
      <c r="L784" s="93"/>
      <c r="M784" s="276">
        <v>0</v>
      </c>
      <c r="N784" s="93"/>
      <c r="O784" s="101">
        <v>0</v>
      </c>
      <c r="P784" s="93"/>
      <c r="Q784" s="276">
        <v>0</v>
      </c>
    </row>
    <row r="785" spans="1:17" s="94" customFormat="1" ht="12" customHeight="1">
      <c r="A785" s="90" t="s">
        <v>149</v>
      </c>
      <c r="B785" s="90"/>
      <c r="C785" s="91">
        <v>51305</v>
      </c>
      <c r="D785" s="249" t="s">
        <v>796</v>
      </c>
      <c r="E785" s="92" t="s">
        <v>6</v>
      </c>
      <c r="F785" s="92" t="s">
        <v>216</v>
      </c>
      <c r="G785" s="101">
        <f>IF(F785="I",IFERROR(VLOOKUP(C785,Consolidado!B:H,7,FALSE),0),0)</f>
        <v>0</v>
      </c>
      <c r="H785" s="93"/>
      <c r="I785" s="276">
        <v>0</v>
      </c>
      <c r="J785" s="93"/>
      <c r="K785" s="101">
        <v>0</v>
      </c>
      <c r="L785" s="93"/>
      <c r="M785" s="276">
        <v>0</v>
      </c>
      <c r="N785" s="93"/>
      <c r="O785" s="101">
        <v>0</v>
      </c>
      <c r="P785" s="93"/>
      <c r="Q785" s="276">
        <v>0</v>
      </c>
    </row>
    <row r="786" spans="1:17" s="94" customFormat="1" ht="12" customHeight="1">
      <c r="A786" s="90" t="s">
        <v>149</v>
      </c>
      <c r="B786" s="90"/>
      <c r="C786" s="91">
        <v>5130501</v>
      </c>
      <c r="D786" s="249" t="s">
        <v>797</v>
      </c>
      <c r="E786" s="92" t="s">
        <v>6</v>
      </c>
      <c r="F786" s="92" t="s">
        <v>216</v>
      </c>
      <c r="G786" s="101">
        <f>IF(F786="I",IFERROR(VLOOKUP(C786,Consolidado!B:H,7,FALSE),0),0)</f>
        <v>0</v>
      </c>
      <c r="H786" s="93"/>
      <c r="I786" s="276">
        <v>0</v>
      </c>
      <c r="J786" s="93"/>
      <c r="K786" s="101">
        <v>0</v>
      </c>
      <c r="L786" s="93"/>
      <c r="M786" s="276">
        <v>0</v>
      </c>
      <c r="N786" s="93"/>
      <c r="O786" s="101">
        <v>0</v>
      </c>
      <c r="P786" s="93"/>
      <c r="Q786" s="276">
        <v>0</v>
      </c>
    </row>
    <row r="787" spans="1:17" s="94" customFormat="1" ht="12" customHeight="1">
      <c r="A787" s="90" t="s">
        <v>149</v>
      </c>
      <c r="B787" s="90" t="s">
        <v>101</v>
      </c>
      <c r="C787" s="91">
        <v>513050101</v>
      </c>
      <c r="D787" s="249" t="s">
        <v>798</v>
      </c>
      <c r="E787" s="92" t="s">
        <v>6</v>
      </c>
      <c r="F787" s="92" t="s">
        <v>217</v>
      </c>
      <c r="G787" s="101">
        <f>IF(F787="I",IFERROR(VLOOKUP(C787,Consolidado!B:H,7,FALSE),0),0)</f>
        <v>294240</v>
      </c>
      <c r="H787" s="93"/>
      <c r="I787" s="276">
        <v>0</v>
      </c>
      <c r="J787" s="93"/>
      <c r="K787" s="101">
        <v>0</v>
      </c>
      <c r="L787" s="93"/>
      <c r="M787" s="276">
        <v>0</v>
      </c>
      <c r="N787" s="93"/>
      <c r="O787" s="101">
        <v>0</v>
      </c>
      <c r="P787" s="93"/>
      <c r="Q787" s="276">
        <v>0</v>
      </c>
    </row>
    <row r="788" spans="1:17" s="94" customFormat="1" ht="12" customHeight="1">
      <c r="A788" s="90" t="s">
        <v>149</v>
      </c>
      <c r="B788" s="90"/>
      <c r="C788" s="91">
        <v>513050102</v>
      </c>
      <c r="D788" s="249" t="s">
        <v>1077</v>
      </c>
      <c r="E788" s="92" t="s">
        <v>6</v>
      </c>
      <c r="F788" s="92" t="s">
        <v>217</v>
      </c>
      <c r="G788" s="101">
        <f>IF(F788="I",IFERROR(VLOOKUP(C788,Consolidado!B:H,7,FALSE),0),0)</f>
        <v>0</v>
      </c>
      <c r="H788" s="93"/>
      <c r="I788" s="276">
        <v>0</v>
      </c>
      <c r="J788" s="93"/>
      <c r="K788" s="101">
        <v>0</v>
      </c>
      <c r="L788" s="93"/>
      <c r="M788" s="276">
        <v>0</v>
      </c>
      <c r="N788" s="93"/>
      <c r="O788" s="101">
        <v>0</v>
      </c>
      <c r="P788" s="93"/>
      <c r="Q788" s="276">
        <v>0</v>
      </c>
    </row>
    <row r="789" spans="1:17" s="94" customFormat="1" ht="12" customHeight="1">
      <c r="A789" s="90" t="s">
        <v>149</v>
      </c>
      <c r="B789" s="90" t="s">
        <v>101</v>
      </c>
      <c r="C789" s="91">
        <v>513050103</v>
      </c>
      <c r="D789" s="249" t="s">
        <v>799</v>
      </c>
      <c r="E789" s="92" t="s">
        <v>6</v>
      </c>
      <c r="F789" s="92" t="s">
        <v>217</v>
      </c>
      <c r="G789" s="101">
        <f>IF(F789="I",IFERROR(VLOOKUP(C789,Consolidado!B:H,7,FALSE),0),0)</f>
        <v>1461504</v>
      </c>
      <c r="H789" s="93"/>
      <c r="I789" s="276">
        <v>0</v>
      </c>
      <c r="J789" s="93"/>
      <c r="K789" s="101">
        <v>0</v>
      </c>
      <c r="L789" s="93"/>
      <c r="M789" s="276">
        <v>0</v>
      </c>
      <c r="N789" s="93"/>
      <c r="O789" s="101">
        <v>0</v>
      </c>
      <c r="P789" s="93"/>
      <c r="Q789" s="276">
        <v>0</v>
      </c>
    </row>
    <row r="790" spans="1:17" s="94" customFormat="1" ht="12" customHeight="1">
      <c r="A790" s="90" t="s">
        <v>149</v>
      </c>
      <c r="B790" s="90"/>
      <c r="C790" s="91">
        <v>513050104</v>
      </c>
      <c r="D790" s="249" t="s">
        <v>1078</v>
      </c>
      <c r="E790" s="92" t="s">
        <v>6</v>
      </c>
      <c r="F790" s="92" t="s">
        <v>217</v>
      </c>
      <c r="G790" s="101">
        <f>IF(F790="I",IFERROR(VLOOKUP(C790,Consolidado!B:H,7,FALSE),0),0)</f>
        <v>0</v>
      </c>
      <c r="H790" s="93"/>
      <c r="I790" s="276">
        <v>0</v>
      </c>
      <c r="J790" s="93"/>
      <c r="K790" s="101">
        <v>0</v>
      </c>
      <c r="L790" s="93"/>
      <c r="M790" s="276">
        <v>0</v>
      </c>
      <c r="N790" s="93"/>
      <c r="O790" s="101">
        <v>0</v>
      </c>
      <c r="P790" s="93"/>
      <c r="Q790" s="276">
        <v>0</v>
      </c>
    </row>
    <row r="791" spans="1:17" s="94" customFormat="1" ht="12" customHeight="1">
      <c r="A791" s="90" t="s">
        <v>149</v>
      </c>
      <c r="B791" s="90"/>
      <c r="C791" s="91">
        <v>513050105</v>
      </c>
      <c r="D791" s="249" t="s">
        <v>1079</v>
      </c>
      <c r="E791" s="92" t="s">
        <v>6</v>
      </c>
      <c r="F791" s="92" t="s">
        <v>217</v>
      </c>
      <c r="G791" s="101">
        <f>IF(F791="I",IFERROR(VLOOKUP(C791,Consolidado!B:H,7,FALSE),0),0)</f>
        <v>0</v>
      </c>
      <c r="H791" s="93"/>
      <c r="I791" s="276">
        <v>0</v>
      </c>
      <c r="J791" s="93"/>
      <c r="K791" s="101">
        <v>0</v>
      </c>
      <c r="L791" s="93"/>
      <c r="M791" s="276">
        <v>0</v>
      </c>
      <c r="N791" s="93"/>
      <c r="O791" s="101">
        <v>0</v>
      </c>
      <c r="P791" s="93"/>
      <c r="Q791" s="276">
        <v>0</v>
      </c>
    </row>
    <row r="792" spans="1:17" s="94" customFormat="1" ht="12" customHeight="1">
      <c r="A792" s="90" t="s">
        <v>149</v>
      </c>
      <c r="B792" s="90"/>
      <c r="C792" s="91">
        <v>513050106</v>
      </c>
      <c r="D792" s="249" t="s">
        <v>1080</v>
      </c>
      <c r="E792" s="92" t="s">
        <v>6</v>
      </c>
      <c r="F792" s="92" t="s">
        <v>217</v>
      </c>
      <c r="G792" s="101">
        <f>IF(F792="I",IFERROR(VLOOKUP(C792,Consolidado!B:H,7,FALSE),0),0)</f>
        <v>0</v>
      </c>
      <c r="H792" s="93"/>
      <c r="I792" s="276">
        <v>0</v>
      </c>
      <c r="J792" s="93"/>
      <c r="K792" s="101">
        <v>0</v>
      </c>
      <c r="L792" s="93"/>
      <c r="M792" s="276">
        <v>0</v>
      </c>
      <c r="N792" s="93"/>
      <c r="O792" s="101">
        <v>0</v>
      </c>
      <c r="P792" s="93"/>
      <c r="Q792" s="276">
        <v>0</v>
      </c>
    </row>
    <row r="793" spans="1:17" s="94" customFormat="1" ht="12" customHeight="1">
      <c r="A793" s="90" t="s">
        <v>149</v>
      </c>
      <c r="B793" s="90"/>
      <c r="C793" s="91">
        <v>513050107</v>
      </c>
      <c r="D793" s="249" t="s">
        <v>978</v>
      </c>
      <c r="E793" s="92" t="s">
        <v>6</v>
      </c>
      <c r="F793" s="92" t="s">
        <v>217</v>
      </c>
      <c r="G793" s="101">
        <f>IF(F793="I",IFERROR(VLOOKUP(C793,Consolidado!B:H,7,FALSE),0),0)</f>
        <v>0</v>
      </c>
      <c r="H793" s="93"/>
      <c r="I793" s="276">
        <v>0</v>
      </c>
      <c r="J793" s="93"/>
      <c r="K793" s="101">
        <v>0</v>
      </c>
      <c r="L793" s="93"/>
      <c r="M793" s="276">
        <v>0</v>
      </c>
      <c r="N793" s="93"/>
      <c r="O793" s="101">
        <v>0</v>
      </c>
      <c r="P793" s="93"/>
      <c r="Q793" s="276">
        <v>0</v>
      </c>
    </row>
    <row r="794" spans="1:17" s="94" customFormat="1" ht="12" customHeight="1">
      <c r="A794" s="90" t="s">
        <v>149</v>
      </c>
      <c r="B794" s="90"/>
      <c r="C794" s="91">
        <v>513050108</v>
      </c>
      <c r="D794" s="249" t="s">
        <v>979</v>
      </c>
      <c r="E794" s="92" t="s">
        <v>6</v>
      </c>
      <c r="F794" s="92" t="s">
        <v>217</v>
      </c>
      <c r="G794" s="101">
        <f>IF(F794="I",IFERROR(VLOOKUP(C794,Consolidado!B:H,7,FALSE),0),0)</f>
        <v>0</v>
      </c>
      <c r="H794" s="93"/>
      <c r="I794" s="276">
        <v>0</v>
      </c>
      <c r="J794" s="93"/>
      <c r="K794" s="101">
        <v>0</v>
      </c>
      <c r="L794" s="93"/>
      <c r="M794" s="276">
        <v>0</v>
      </c>
      <c r="N794" s="93"/>
      <c r="O794" s="101">
        <v>0</v>
      </c>
      <c r="P794" s="93"/>
      <c r="Q794" s="276">
        <v>0</v>
      </c>
    </row>
    <row r="795" spans="1:17" s="94" customFormat="1" ht="12" customHeight="1">
      <c r="A795" s="90" t="s">
        <v>149</v>
      </c>
      <c r="B795" s="90"/>
      <c r="C795" s="91">
        <v>5130502</v>
      </c>
      <c r="D795" s="249" t="s">
        <v>800</v>
      </c>
      <c r="E795" s="92" t="s">
        <v>6</v>
      </c>
      <c r="F795" s="92" t="s">
        <v>216</v>
      </c>
      <c r="G795" s="101">
        <f>IF(F795="I",IFERROR(VLOOKUP(C795,Consolidado!B:H,7,FALSE),0),0)</f>
        <v>0</v>
      </c>
      <c r="H795" s="93"/>
      <c r="I795" s="276">
        <v>0</v>
      </c>
      <c r="J795" s="93"/>
      <c r="K795" s="101">
        <v>0</v>
      </c>
      <c r="L795" s="93"/>
      <c r="M795" s="276">
        <v>0</v>
      </c>
      <c r="N795" s="93"/>
      <c r="O795" s="101">
        <v>0</v>
      </c>
      <c r="P795" s="93"/>
      <c r="Q795" s="276">
        <v>0</v>
      </c>
    </row>
    <row r="796" spans="1:17" s="94" customFormat="1" ht="12" customHeight="1">
      <c r="A796" s="90" t="s">
        <v>149</v>
      </c>
      <c r="B796" s="90" t="s">
        <v>101</v>
      </c>
      <c r="C796" s="91">
        <v>513050201</v>
      </c>
      <c r="D796" s="249" t="s">
        <v>801</v>
      </c>
      <c r="E796" s="92" t="s">
        <v>6</v>
      </c>
      <c r="F796" s="92" t="s">
        <v>217</v>
      </c>
      <c r="G796" s="101">
        <f>IF(F796="I",IFERROR(VLOOKUP(C796,Consolidado!B:H,7,FALSE),0),0)</f>
        <v>43598634</v>
      </c>
      <c r="H796" s="93"/>
      <c r="I796" s="276">
        <v>0</v>
      </c>
      <c r="J796" s="93"/>
      <c r="K796" s="101">
        <v>0</v>
      </c>
      <c r="L796" s="93"/>
      <c r="M796" s="276">
        <v>0</v>
      </c>
      <c r="N796" s="93"/>
      <c r="O796" s="101">
        <v>0</v>
      </c>
      <c r="P796" s="93"/>
      <c r="Q796" s="276">
        <v>0</v>
      </c>
    </row>
    <row r="797" spans="1:17" s="94" customFormat="1" ht="12" customHeight="1">
      <c r="A797" s="90" t="s">
        <v>149</v>
      </c>
      <c r="B797" s="90" t="s">
        <v>101</v>
      </c>
      <c r="C797" s="91">
        <v>513050202</v>
      </c>
      <c r="D797" s="249" t="s">
        <v>802</v>
      </c>
      <c r="E797" s="92" t="s">
        <v>6</v>
      </c>
      <c r="F797" s="92" t="s">
        <v>217</v>
      </c>
      <c r="G797" s="101">
        <f>IF(F797="I",IFERROR(VLOOKUP(C797,Consolidado!B:H,7,FALSE),0),0)</f>
        <v>66492786</v>
      </c>
      <c r="H797" s="93"/>
      <c r="I797" s="276">
        <v>0</v>
      </c>
      <c r="J797" s="93"/>
      <c r="K797" s="101">
        <v>0</v>
      </c>
      <c r="L797" s="93"/>
      <c r="M797" s="276">
        <v>0</v>
      </c>
      <c r="N797" s="93"/>
      <c r="O797" s="101">
        <v>0</v>
      </c>
      <c r="P797" s="93"/>
      <c r="Q797" s="276">
        <v>0</v>
      </c>
    </row>
    <row r="798" spans="1:17" s="94" customFormat="1" ht="12" customHeight="1">
      <c r="A798" s="90" t="s">
        <v>149</v>
      </c>
      <c r="B798" s="90" t="s">
        <v>101</v>
      </c>
      <c r="C798" s="91">
        <v>513050203</v>
      </c>
      <c r="D798" s="249" t="s">
        <v>803</v>
      </c>
      <c r="E798" s="92" t="s">
        <v>6</v>
      </c>
      <c r="F798" s="92" t="s">
        <v>217</v>
      </c>
      <c r="G798" s="101">
        <f>IF(F798="I",IFERROR(VLOOKUP(C798,Consolidado!B:H,7,FALSE),0),0)</f>
        <v>44695572</v>
      </c>
      <c r="H798" s="93"/>
      <c r="I798" s="276">
        <v>0</v>
      </c>
      <c r="J798" s="93"/>
      <c r="K798" s="101">
        <v>0</v>
      </c>
      <c r="L798" s="93"/>
      <c r="M798" s="276">
        <v>0</v>
      </c>
      <c r="N798" s="93"/>
      <c r="O798" s="101">
        <v>0</v>
      </c>
      <c r="P798" s="93"/>
      <c r="Q798" s="276">
        <v>0</v>
      </c>
    </row>
    <row r="799" spans="1:17" s="94" customFormat="1" ht="12" customHeight="1">
      <c r="A799" s="90" t="s">
        <v>149</v>
      </c>
      <c r="B799" s="90" t="s">
        <v>101</v>
      </c>
      <c r="C799" s="91">
        <v>513050204</v>
      </c>
      <c r="D799" s="249" t="s">
        <v>804</v>
      </c>
      <c r="E799" s="92" t="s">
        <v>6</v>
      </c>
      <c r="F799" s="92" t="s">
        <v>217</v>
      </c>
      <c r="G799" s="101">
        <f>IF(F799="I",IFERROR(VLOOKUP(C799,Consolidado!B:H,7,FALSE),0),0)</f>
        <v>640002</v>
      </c>
      <c r="H799" s="93"/>
      <c r="I799" s="276">
        <v>0</v>
      </c>
      <c r="J799" s="93"/>
      <c r="K799" s="101">
        <v>0</v>
      </c>
      <c r="L799" s="93"/>
      <c r="M799" s="276">
        <v>0</v>
      </c>
      <c r="N799" s="93"/>
      <c r="O799" s="101">
        <v>0</v>
      </c>
      <c r="P799" s="93"/>
      <c r="Q799" s="276">
        <v>0</v>
      </c>
    </row>
    <row r="800" spans="1:17" s="94" customFormat="1" ht="12" customHeight="1">
      <c r="A800" s="90" t="s">
        <v>149</v>
      </c>
      <c r="B800" s="90"/>
      <c r="C800" s="91">
        <v>51306</v>
      </c>
      <c r="D800" s="249" t="s">
        <v>136</v>
      </c>
      <c r="E800" s="92" t="s">
        <v>6</v>
      </c>
      <c r="F800" s="92" t="s">
        <v>216</v>
      </c>
      <c r="G800" s="101">
        <f>IF(F800="I",IFERROR(VLOOKUP(C800,Consolidado!B:H,7,FALSE),0),0)</f>
        <v>0</v>
      </c>
      <c r="H800" s="93"/>
      <c r="I800" s="276">
        <v>0</v>
      </c>
      <c r="J800" s="93"/>
      <c r="K800" s="101">
        <v>0</v>
      </c>
      <c r="L800" s="93"/>
      <c r="M800" s="276">
        <v>0</v>
      </c>
      <c r="N800" s="93"/>
      <c r="O800" s="101">
        <v>0</v>
      </c>
      <c r="P800" s="93"/>
      <c r="Q800" s="276">
        <v>0</v>
      </c>
    </row>
    <row r="801" spans="1:17" s="739" customFormat="1" ht="12" customHeight="1">
      <c r="A801" s="732" t="s">
        <v>149</v>
      </c>
      <c r="B801" s="732" t="s">
        <v>48</v>
      </c>
      <c r="C801" s="733">
        <v>5130601</v>
      </c>
      <c r="D801" s="734" t="s">
        <v>1081</v>
      </c>
      <c r="E801" s="735" t="s">
        <v>6</v>
      </c>
      <c r="F801" s="735" t="s">
        <v>217</v>
      </c>
      <c r="G801" s="736">
        <f>IF(F801="I",IFERROR(VLOOKUP(C801,Consolidado!B:H,7,FALSE),0),0)</f>
        <v>322727</v>
      </c>
      <c r="H801" s="737"/>
      <c r="I801" s="738">
        <v>0</v>
      </c>
      <c r="J801" s="737"/>
      <c r="K801" s="736">
        <v>0</v>
      </c>
      <c r="L801" s="737"/>
      <c r="M801" s="738">
        <v>0</v>
      </c>
      <c r="N801" s="737"/>
      <c r="O801" s="736">
        <v>0</v>
      </c>
      <c r="P801" s="737"/>
      <c r="Q801" s="738">
        <v>0</v>
      </c>
    </row>
    <row r="802" spans="1:17" s="94" customFormat="1" ht="12" customHeight="1">
      <c r="A802" s="90" t="s">
        <v>149</v>
      </c>
      <c r="B802" s="90"/>
      <c r="C802" s="91">
        <v>5130602</v>
      </c>
      <c r="D802" s="249" t="s">
        <v>1082</v>
      </c>
      <c r="E802" s="92" t="s">
        <v>6</v>
      </c>
      <c r="F802" s="92" t="s">
        <v>217</v>
      </c>
      <c r="G802" s="101">
        <f>IF(F802="I",IFERROR(VLOOKUP(C802,Consolidado!B:H,7,FALSE),0),0)</f>
        <v>0</v>
      </c>
      <c r="H802" s="93"/>
      <c r="I802" s="276">
        <v>0</v>
      </c>
      <c r="J802" s="93"/>
      <c r="K802" s="101">
        <v>0</v>
      </c>
      <c r="L802" s="93"/>
      <c r="M802" s="276">
        <v>0</v>
      </c>
      <c r="N802" s="93"/>
      <c r="O802" s="101">
        <v>0</v>
      </c>
      <c r="P802" s="93"/>
      <c r="Q802" s="276">
        <v>0</v>
      </c>
    </row>
    <row r="803" spans="1:17" s="94" customFormat="1" ht="12" customHeight="1">
      <c r="A803" s="90" t="s">
        <v>149</v>
      </c>
      <c r="B803" s="90" t="s">
        <v>48</v>
      </c>
      <c r="C803" s="91">
        <v>5130603</v>
      </c>
      <c r="D803" s="249" t="s">
        <v>805</v>
      </c>
      <c r="E803" s="92" t="s">
        <v>6</v>
      </c>
      <c r="F803" s="92" t="s">
        <v>217</v>
      </c>
      <c r="G803" s="101">
        <f>IF(F803="I",IFERROR(VLOOKUP(C803,Consolidado!B:H,7,FALSE),0),0)</f>
        <v>54685524</v>
      </c>
      <c r="H803" s="93"/>
      <c r="I803" s="276">
        <v>0</v>
      </c>
      <c r="J803" s="93"/>
      <c r="K803" s="101">
        <v>0</v>
      </c>
      <c r="L803" s="93"/>
      <c r="M803" s="276">
        <v>0</v>
      </c>
      <c r="N803" s="93"/>
      <c r="O803" s="101">
        <v>0</v>
      </c>
      <c r="P803" s="93"/>
      <c r="Q803" s="276">
        <v>0</v>
      </c>
    </row>
    <row r="804" spans="1:17" s="94" customFormat="1" ht="12" customHeight="1">
      <c r="A804" s="90" t="s">
        <v>149</v>
      </c>
      <c r="B804" s="90"/>
      <c r="C804" s="91">
        <v>5130604</v>
      </c>
      <c r="D804" s="249" t="s">
        <v>971</v>
      </c>
      <c r="E804" s="92" t="s">
        <v>6</v>
      </c>
      <c r="F804" s="92" t="s">
        <v>217</v>
      </c>
      <c r="G804" s="101">
        <f>IF(F804="I",IFERROR(VLOOKUP(C804,Consolidado!B:H,7,FALSE),0),0)</f>
        <v>0</v>
      </c>
      <c r="H804" s="93"/>
      <c r="I804" s="276">
        <v>0</v>
      </c>
      <c r="J804" s="93"/>
      <c r="K804" s="101">
        <v>0</v>
      </c>
      <c r="L804" s="93"/>
      <c r="M804" s="276">
        <v>0</v>
      </c>
      <c r="N804" s="93"/>
      <c r="O804" s="101">
        <v>0</v>
      </c>
      <c r="P804" s="93"/>
      <c r="Q804" s="276">
        <v>0</v>
      </c>
    </row>
    <row r="805" spans="1:17" s="94" customFormat="1" ht="12" customHeight="1">
      <c r="A805" s="90" t="s">
        <v>149</v>
      </c>
      <c r="B805" s="90" t="s">
        <v>48</v>
      </c>
      <c r="C805" s="91">
        <v>5130605</v>
      </c>
      <c r="D805" s="249" t="s">
        <v>193</v>
      </c>
      <c r="E805" s="92" t="s">
        <v>6</v>
      </c>
      <c r="F805" s="92" t="s">
        <v>217</v>
      </c>
      <c r="G805" s="101">
        <f>IF(F805="I",IFERROR(VLOOKUP(C805,Consolidado!B:H,7,FALSE),0),0)</f>
        <v>600000</v>
      </c>
      <c r="H805" s="93"/>
      <c r="I805" s="276">
        <v>0</v>
      </c>
      <c r="J805" s="93"/>
      <c r="K805" s="101">
        <v>0</v>
      </c>
      <c r="L805" s="93"/>
      <c r="M805" s="276">
        <v>0</v>
      </c>
      <c r="N805" s="93"/>
      <c r="O805" s="101">
        <v>0</v>
      </c>
      <c r="P805" s="93"/>
      <c r="Q805" s="276">
        <v>0</v>
      </c>
    </row>
    <row r="806" spans="1:17" s="94" customFormat="1" ht="12" customHeight="1">
      <c r="A806" s="90" t="s">
        <v>149</v>
      </c>
      <c r="B806" s="90"/>
      <c r="C806" s="91">
        <v>51307</v>
      </c>
      <c r="D806" s="249" t="s">
        <v>1083</v>
      </c>
      <c r="E806" s="92" t="s">
        <v>6</v>
      </c>
      <c r="F806" s="92" t="s">
        <v>216</v>
      </c>
      <c r="G806" s="101">
        <f>IF(F806="I",IFERROR(VLOOKUP(C806,Consolidado!B:H,7,FALSE),0),0)</f>
        <v>0</v>
      </c>
      <c r="H806" s="93"/>
      <c r="I806" s="276">
        <v>0</v>
      </c>
      <c r="J806" s="93"/>
      <c r="K806" s="101">
        <v>0</v>
      </c>
      <c r="L806" s="93"/>
      <c r="M806" s="276">
        <v>0</v>
      </c>
      <c r="N806" s="93"/>
      <c r="O806" s="101">
        <v>0</v>
      </c>
      <c r="P806" s="93"/>
      <c r="Q806" s="276">
        <v>0</v>
      </c>
    </row>
    <row r="807" spans="1:17" s="94" customFormat="1" ht="12" customHeight="1">
      <c r="A807" s="90" t="s">
        <v>149</v>
      </c>
      <c r="B807" s="90" t="s">
        <v>46</v>
      </c>
      <c r="C807" s="91">
        <v>5130701</v>
      </c>
      <c r="D807" s="249" t="s">
        <v>795</v>
      </c>
      <c r="E807" s="92" t="s">
        <v>6</v>
      </c>
      <c r="F807" s="92" t="s">
        <v>217</v>
      </c>
      <c r="G807" s="101">
        <f>IF(F807="I",IFERROR(VLOOKUP(C807,Consolidado!B:H,7,FALSE),0),0)</f>
        <v>25388196</v>
      </c>
      <c r="H807" s="93"/>
      <c r="I807" s="276">
        <v>0</v>
      </c>
      <c r="J807" s="93"/>
      <c r="K807" s="101">
        <v>0</v>
      </c>
      <c r="L807" s="93"/>
      <c r="M807" s="276">
        <v>0</v>
      </c>
      <c r="N807" s="93"/>
      <c r="O807" s="101">
        <v>0</v>
      </c>
      <c r="P807" s="93"/>
      <c r="Q807" s="276">
        <v>0</v>
      </c>
    </row>
    <row r="808" spans="1:17" s="94" customFormat="1" ht="12" customHeight="1">
      <c r="A808" s="90" t="s">
        <v>149</v>
      </c>
      <c r="B808" s="90" t="s">
        <v>46</v>
      </c>
      <c r="C808" s="91">
        <v>5130702</v>
      </c>
      <c r="D808" s="249" t="s">
        <v>1076</v>
      </c>
      <c r="E808" s="92" t="s">
        <v>6</v>
      </c>
      <c r="F808" s="92" t="s">
        <v>217</v>
      </c>
      <c r="G808" s="101">
        <f>IF(F808="I",IFERROR(VLOOKUP(C808,Consolidado!B:H,7,FALSE),0),0)</f>
        <v>227273</v>
      </c>
      <c r="H808" s="93"/>
      <c r="I808" s="276">
        <v>0</v>
      </c>
      <c r="J808" s="93"/>
      <c r="K808" s="101">
        <v>0</v>
      </c>
      <c r="L808" s="93"/>
      <c r="M808" s="276">
        <v>0</v>
      </c>
      <c r="N808" s="93"/>
      <c r="O808" s="101">
        <v>0</v>
      </c>
      <c r="P808" s="93"/>
      <c r="Q808" s="276">
        <v>0</v>
      </c>
    </row>
    <row r="809" spans="1:17" s="94" customFormat="1" ht="12" customHeight="1">
      <c r="A809" s="90" t="s">
        <v>149</v>
      </c>
      <c r="B809" s="250"/>
      <c r="C809" s="91">
        <v>51308</v>
      </c>
      <c r="D809" s="249" t="s">
        <v>47</v>
      </c>
      <c r="E809" s="92" t="s">
        <v>6</v>
      </c>
      <c r="F809" s="92" t="s">
        <v>216</v>
      </c>
      <c r="G809" s="101">
        <f>IF(F809="I",IFERROR(VLOOKUP(C809,Consolidado!B:H,7,FALSE),0),0)</f>
        <v>0</v>
      </c>
      <c r="H809" s="93"/>
      <c r="I809" s="276">
        <v>0</v>
      </c>
      <c r="J809" s="93"/>
      <c r="K809" s="101">
        <v>0</v>
      </c>
      <c r="L809" s="93"/>
      <c r="M809" s="276">
        <v>0</v>
      </c>
      <c r="N809" s="93"/>
      <c r="O809" s="101">
        <v>0</v>
      </c>
      <c r="P809" s="93"/>
      <c r="Q809" s="276">
        <v>0</v>
      </c>
    </row>
    <row r="810" spans="1:17" s="94" customFormat="1" ht="12" customHeight="1">
      <c r="A810" s="90" t="s">
        <v>149</v>
      </c>
      <c r="B810" s="90" t="s">
        <v>47</v>
      </c>
      <c r="C810" s="91">
        <v>5130801</v>
      </c>
      <c r="D810" s="249" t="s">
        <v>806</v>
      </c>
      <c r="E810" s="92" t="s">
        <v>6</v>
      </c>
      <c r="F810" s="92" t="s">
        <v>217</v>
      </c>
      <c r="G810" s="101">
        <f>IF(F810="I",IFERROR(VLOOKUP(C810,Consolidado!B:H,7,FALSE),0),0)</f>
        <v>3512443</v>
      </c>
      <c r="H810" s="93"/>
      <c r="I810" s="276">
        <v>0</v>
      </c>
      <c r="J810" s="93"/>
      <c r="K810" s="101">
        <v>0</v>
      </c>
      <c r="L810" s="93"/>
      <c r="M810" s="276">
        <v>0</v>
      </c>
      <c r="N810" s="93"/>
      <c r="O810" s="101">
        <v>0</v>
      </c>
      <c r="P810" s="93"/>
      <c r="Q810" s="276">
        <v>0</v>
      </c>
    </row>
    <row r="811" spans="1:17" s="94" customFormat="1" ht="12" customHeight="1">
      <c r="A811" s="90" t="s">
        <v>149</v>
      </c>
      <c r="B811" s="90"/>
      <c r="C811" s="91">
        <v>51309</v>
      </c>
      <c r="D811" s="249" t="s">
        <v>50</v>
      </c>
      <c r="E811" s="92" t="s">
        <v>6</v>
      </c>
      <c r="F811" s="92" t="s">
        <v>216</v>
      </c>
      <c r="G811" s="101">
        <f>IF(F811="I",IFERROR(VLOOKUP(C811,Consolidado!B:H,7,FALSE),0),0)</f>
        <v>0</v>
      </c>
      <c r="H811" s="93"/>
      <c r="I811" s="276">
        <v>0</v>
      </c>
      <c r="J811" s="93"/>
      <c r="K811" s="101">
        <v>0</v>
      </c>
      <c r="L811" s="93"/>
      <c r="M811" s="276">
        <v>0</v>
      </c>
      <c r="N811" s="93"/>
      <c r="O811" s="101">
        <v>0</v>
      </c>
      <c r="P811" s="93"/>
      <c r="Q811" s="276">
        <v>0</v>
      </c>
    </row>
    <row r="812" spans="1:17" s="94" customFormat="1" ht="12" customHeight="1">
      <c r="A812" s="90" t="s">
        <v>149</v>
      </c>
      <c r="B812" s="90"/>
      <c r="C812" s="91">
        <v>5130901</v>
      </c>
      <c r="D812" s="249" t="s">
        <v>1084</v>
      </c>
      <c r="E812" s="92" t="s">
        <v>6</v>
      </c>
      <c r="F812" s="92" t="s">
        <v>217</v>
      </c>
      <c r="G812" s="101">
        <f>IF(F812="I",IFERROR(VLOOKUP(C812,Consolidado!B:H,7,FALSE),0),0)</f>
        <v>0</v>
      </c>
      <c r="H812" s="93"/>
      <c r="I812" s="276">
        <v>0</v>
      </c>
      <c r="J812" s="93"/>
      <c r="K812" s="101">
        <v>0</v>
      </c>
      <c r="L812" s="93"/>
      <c r="M812" s="276">
        <v>0</v>
      </c>
      <c r="N812" s="93"/>
      <c r="O812" s="101">
        <v>0</v>
      </c>
      <c r="P812" s="93"/>
      <c r="Q812" s="276">
        <v>0</v>
      </c>
    </row>
    <row r="813" spans="1:17" s="94" customFormat="1" ht="12" customHeight="1">
      <c r="A813" s="90" t="s">
        <v>149</v>
      </c>
      <c r="B813" s="90" t="s">
        <v>50</v>
      </c>
      <c r="C813" s="91">
        <v>5130902</v>
      </c>
      <c r="D813" s="249" t="s">
        <v>807</v>
      </c>
      <c r="E813" s="92" t="s">
        <v>6</v>
      </c>
      <c r="F813" s="92" t="s">
        <v>217</v>
      </c>
      <c r="G813" s="101">
        <f>IF(F813="I",IFERROR(VLOOKUP(C813,Consolidado!B:H,7,FALSE),0),0)</f>
        <v>18831300</v>
      </c>
      <c r="H813" s="93"/>
      <c r="I813" s="276">
        <v>0</v>
      </c>
      <c r="J813" s="93"/>
      <c r="K813" s="101">
        <v>0</v>
      </c>
      <c r="L813" s="93"/>
      <c r="M813" s="276">
        <v>0</v>
      </c>
      <c r="N813" s="93"/>
      <c r="O813" s="101">
        <v>0</v>
      </c>
      <c r="P813" s="93"/>
      <c r="Q813" s="276">
        <v>0</v>
      </c>
    </row>
    <row r="814" spans="1:17" s="94" customFormat="1" ht="12" customHeight="1">
      <c r="A814" s="90" t="s">
        <v>149</v>
      </c>
      <c r="B814" s="90"/>
      <c r="C814" s="91">
        <v>5130903</v>
      </c>
      <c r="D814" s="249" t="s">
        <v>1085</v>
      </c>
      <c r="E814" s="92" t="s">
        <v>6</v>
      </c>
      <c r="F814" s="92" t="s">
        <v>217</v>
      </c>
      <c r="G814" s="101">
        <f>IF(F814="I",IFERROR(VLOOKUP(C814,Consolidado!B:H,7,FALSE),0),0)</f>
        <v>0</v>
      </c>
      <c r="H814" s="93"/>
      <c r="I814" s="276">
        <v>0</v>
      </c>
      <c r="J814" s="93"/>
      <c r="K814" s="101">
        <v>0</v>
      </c>
      <c r="L814" s="93"/>
      <c r="M814" s="276">
        <v>0</v>
      </c>
      <c r="N814" s="93"/>
      <c r="O814" s="101">
        <v>0</v>
      </c>
      <c r="P814" s="93"/>
      <c r="Q814" s="276">
        <v>0</v>
      </c>
    </row>
    <row r="815" spans="1:17" s="94" customFormat="1" ht="12" customHeight="1">
      <c r="A815" s="90" t="s">
        <v>149</v>
      </c>
      <c r="B815" s="90" t="s">
        <v>50</v>
      </c>
      <c r="C815" s="91">
        <v>5130904</v>
      </c>
      <c r="D815" s="249" t="s">
        <v>808</v>
      </c>
      <c r="E815" s="92" t="s">
        <v>6</v>
      </c>
      <c r="F815" s="92" t="s">
        <v>217</v>
      </c>
      <c r="G815" s="101">
        <f>IF(F815="I",IFERROR(VLOOKUP(C815,Consolidado!B:H,7,FALSE),0),0)</f>
        <v>2767162</v>
      </c>
      <c r="H815" s="93"/>
      <c r="I815" s="276">
        <v>0</v>
      </c>
      <c r="J815" s="93"/>
      <c r="K815" s="101">
        <v>0</v>
      </c>
      <c r="L815" s="93"/>
      <c r="M815" s="276">
        <v>0</v>
      </c>
      <c r="N815" s="93"/>
      <c r="O815" s="101">
        <v>0</v>
      </c>
      <c r="P815" s="93"/>
      <c r="Q815" s="276">
        <v>0</v>
      </c>
    </row>
    <row r="816" spans="1:17" s="94" customFormat="1" ht="12" customHeight="1">
      <c r="A816" s="90" t="s">
        <v>149</v>
      </c>
      <c r="B816" s="90"/>
      <c r="C816" s="91">
        <v>51310</v>
      </c>
      <c r="D816" s="249" t="s">
        <v>201</v>
      </c>
      <c r="E816" s="92" t="s">
        <v>6</v>
      </c>
      <c r="F816" s="92" t="s">
        <v>216</v>
      </c>
      <c r="G816" s="101">
        <f>IF(F816="I",IFERROR(VLOOKUP(C816,Consolidado!B:H,7,FALSE),0),0)</f>
        <v>0</v>
      </c>
      <c r="H816" s="93"/>
      <c r="I816" s="276">
        <v>0</v>
      </c>
      <c r="J816" s="93"/>
      <c r="K816" s="101">
        <v>0</v>
      </c>
      <c r="L816" s="93"/>
      <c r="M816" s="276">
        <v>0</v>
      </c>
      <c r="N816" s="93"/>
      <c r="O816" s="101">
        <v>0</v>
      </c>
      <c r="P816" s="93"/>
      <c r="Q816" s="276">
        <v>0</v>
      </c>
    </row>
    <row r="817" spans="1:17" s="94" customFormat="1" ht="12" customHeight="1">
      <c r="A817" s="90" t="s">
        <v>149</v>
      </c>
      <c r="B817" s="90"/>
      <c r="C817" s="91">
        <v>5131001</v>
      </c>
      <c r="D817" s="249" t="s">
        <v>1086</v>
      </c>
      <c r="E817" s="92" t="s">
        <v>6</v>
      </c>
      <c r="F817" s="92" t="s">
        <v>217</v>
      </c>
      <c r="G817" s="101">
        <f>IF(F817="I",IFERROR(VLOOKUP(C817,Consolidado!B:H,7,FALSE),0),0)</f>
        <v>0</v>
      </c>
      <c r="H817" s="93"/>
      <c r="I817" s="276">
        <v>0</v>
      </c>
      <c r="J817" s="93"/>
      <c r="K817" s="101">
        <v>0</v>
      </c>
      <c r="L817" s="93"/>
      <c r="M817" s="276">
        <v>0</v>
      </c>
      <c r="N817" s="93"/>
      <c r="O817" s="101">
        <v>0</v>
      </c>
      <c r="P817" s="93"/>
      <c r="Q817" s="276">
        <v>0</v>
      </c>
    </row>
    <row r="818" spans="1:17" s="94" customFormat="1" ht="12" customHeight="1">
      <c r="A818" s="90" t="s">
        <v>149</v>
      </c>
      <c r="B818" s="90" t="s">
        <v>49</v>
      </c>
      <c r="C818" s="91">
        <v>5131002</v>
      </c>
      <c r="D818" s="249" t="s">
        <v>809</v>
      </c>
      <c r="E818" s="92" t="s">
        <v>6</v>
      </c>
      <c r="F818" s="92" t="s">
        <v>217</v>
      </c>
      <c r="G818" s="101">
        <f>IF(F818="I",IFERROR(VLOOKUP(C818,Consolidado!B:H,7,FALSE),0),0)</f>
        <v>9000000</v>
      </c>
      <c r="H818" s="93"/>
      <c r="I818" s="276">
        <v>0</v>
      </c>
      <c r="J818" s="93"/>
      <c r="K818" s="101">
        <v>0</v>
      </c>
      <c r="L818" s="93"/>
      <c r="M818" s="276">
        <v>0</v>
      </c>
      <c r="N818" s="93"/>
      <c r="O818" s="101">
        <v>0</v>
      </c>
      <c r="P818" s="93"/>
      <c r="Q818" s="276">
        <v>0</v>
      </c>
    </row>
    <row r="819" spans="1:17" s="94" customFormat="1" ht="12" customHeight="1">
      <c r="A819" s="90" t="s">
        <v>149</v>
      </c>
      <c r="B819" s="90"/>
      <c r="C819" s="91">
        <v>5131003</v>
      </c>
      <c r="D819" s="249" t="s">
        <v>1087</v>
      </c>
      <c r="E819" s="92" t="s">
        <v>6</v>
      </c>
      <c r="F819" s="92" t="s">
        <v>217</v>
      </c>
      <c r="G819" s="101">
        <f>IF(F819="I",IFERROR(VLOOKUP(C819,Consolidado!B:H,7,FALSE),0),0)</f>
        <v>0</v>
      </c>
      <c r="H819" s="93"/>
      <c r="I819" s="276">
        <v>0</v>
      </c>
      <c r="J819" s="93"/>
      <c r="K819" s="101">
        <v>0</v>
      </c>
      <c r="L819" s="93"/>
      <c r="M819" s="276">
        <v>0</v>
      </c>
      <c r="N819" s="93"/>
      <c r="O819" s="101">
        <v>0</v>
      </c>
      <c r="P819" s="93"/>
      <c r="Q819" s="276">
        <v>0</v>
      </c>
    </row>
    <row r="820" spans="1:17" s="94" customFormat="1" ht="12" customHeight="1">
      <c r="A820" s="90" t="s">
        <v>149</v>
      </c>
      <c r="B820" s="90"/>
      <c r="C820" s="91">
        <v>5131004</v>
      </c>
      <c r="D820" s="249" t="s">
        <v>1088</v>
      </c>
      <c r="E820" s="92" t="s">
        <v>6</v>
      </c>
      <c r="F820" s="92" t="s">
        <v>217</v>
      </c>
      <c r="G820" s="101">
        <f>IF(F820="I",IFERROR(VLOOKUP(C820,Consolidado!B:H,7,FALSE),0),0)</f>
        <v>0</v>
      </c>
      <c r="H820" s="93"/>
      <c r="I820" s="276">
        <v>0</v>
      </c>
      <c r="J820" s="93"/>
      <c r="K820" s="101">
        <v>0</v>
      </c>
      <c r="L820" s="93"/>
      <c r="M820" s="276">
        <v>0</v>
      </c>
      <c r="N820" s="93"/>
      <c r="O820" s="101">
        <v>0</v>
      </c>
      <c r="P820" s="93"/>
      <c r="Q820" s="276">
        <v>0</v>
      </c>
    </row>
    <row r="821" spans="1:17" s="94" customFormat="1" ht="12" customHeight="1">
      <c r="A821" s="90" t="s">
        <v>149</v>
      </c>
      <c r="B821" s="90"/>
      <c r="C821" s="91">
        <v>5131005</v>
      </c>
      <c r="D821" s="249" t="s">
        <v>1089</v>
      </c>
      <c r="E821" s="92" t="s">
        <v>6</v>
      </c>
      <c r="F821" s="92" t="s">
        <v>217</v>
      </c>
      <c r="G821" s="101">
        <f>IF(F821="I",IFERROR(VLOOKUP(C821,Consolidado!B:H,7,FALSE),0),0)</f>
        <v>0</v>
      </c>
      <c r="H821" s="93"/>
      <c r="I821" s="276">
        <v>0</v>
      </c>
      <c r="J821" s="93"/>
      <c r="K821" s="101">
        <v>0</v>
      </c>
      <c r="L821" s="93"/>
      <c r="M821" s="276">
        <v>0</v>
      </c>
      <c r="N821" s="93"/>
      <c r="O821" s="101">
        <v>0</v>
      </c>
      <c r="P821" s="93"/>
      <c r="Q821" s="276">
        <v>0</v>
      </c>
    </row>
    <row r="822" spans="1:17" s="94" customFormat="1" ht="12" customHeight="1">
      <c r="A822" s="90" t="s">
        <v>149</v>
      </c>
      <c r="B822" s="90" t="s">
        <v>49</v>
      </c>
      <c r="C822" s="91">
        <v>5131006</v>
      </c>
      <c r="D822" s="249" t="s">
        <v>810</v>
      </c>
      <c r="E822" s="92" t="s">
        <v>6</v>
      </c>
      <c r="F822" s="92" t="s">
        <v>217</v>
      </c>
      <c r="G822" s="101">
        <f>IF(F822="I",IFERROR(VLOOKUP(C822,Consolidado!B:H,7,FALSE),0),0)</f>
        <v>11257817</v>
      </c>
      <c r="H822" s="93"/>
      <c r="I822" s="276">
        <v>0</v>
      </c>
      <c r="J822" s="93"/>
      <c r="K822" s="101">
        <v>0</v>
      </c>
      <c r="L822" s="93"/>
      <c r="M822" s="276">
        <v>0</v>
      </c>
      <c r="N822" s="93"/>
      <c r="O822" s="101">
        <v>0</v>
      </c>
      <c r="P822" s="93"/>
      <c r="Q822" s="276">
        <v>0</v>
      </c>
    </row>
    <row r="823" spans="1:17" s="739" customFormat="1" ht="12" customHeight="1">
      <c r="A823" s="732" t="s">
        <v>149</v>
      </c>
      <c r="B823" s="732" t="s">
        <v>49</v>
      </c>
      <c r="C823" s="733">
        <v>5131007</v>
      </c>
      <c r="D823" s="734" t="s">
        <v>955</v>
      </c>
      <c r="E823" s="735" t="s">
        <v>6</v>
      </c>
      <c r="F823" s="735" t="s">
        <v>217</v>
      </c>
      <c r="G823" s="736">
        <f>IF(F823="I",IFERROR(VLOOKUP(C823,Consolidado!B:H,7,FALSE),0),0)</f>
        <v>1631744</v>
      </c>
      <c r="H823" s="737"/>
      <c r="I823" s="738">
        <v>0</v>
      </c>
      <c r="J823" s="737"/>
      <c r="K823" s="736">
        <v>0</v>
      </c>
      <c r="L823" s="737"/>
      <c r="M823" s="738">
        <v>0</v>
      </c>
      <c r="N823" s="737"/>
      <c r="O823" s="736">
        <v>0</v>
      </c>
      <c r="P823" s="737"/>
      <c r="Q823" s="738">
        <v>0</v>
      </c>
    </row>
    <row r="824" spans="1:17" s="94" customFormat="1" ht="12" customHeight="1">
      <c r="A824" s="90" t="s">
        <v>149</v>
      </c>
      <c r="B824" s="90" t="s">
        <v>49</v>
      </c>
      <c r="C824" s="91">
        <v>5131008</v>
      </c>
      <c r="D824" s="249" t="s">
        <v>1090</v>
      </c>
      <c r="E824" s="92" t="s">
        <v>6</v>
      </c>
      <c r="F824" s="92" t="s">
        <v>217</v>
      </c>
      <c r="G824" s="101">
        <f>IF(F824="I",IFERROR(VLOOKUP(C824,Consolidado!B:H,7,FALSE),0),0)</f>
        <v>0</v>
      </c>
      <c r="H824" s="93"/>
      <c r="I824" s="276">
        <v>0</v>
      </c>
      <c r="J824" s="93"/>
      <c r="K824" s="101">
        <v>0</v>
      </c>
      <c r="L824" s="93"/>
      <c r="M824" s="276">
        <v>0</v>
      </c>
      <c r="N824" s="93"/>
      <c r="O824" s="101">
        <v>0</v>
      </c>
      <c r="P824" s="93"/>
      <c r="Q824" s="276">
        <v>0</v>
      </c>
    </row>
    <row r="825" spans="1:17" s="94" customFormat="1" ht="12" customHeight="1">
      <c r="A825" s="90" t="s">
        <v>149</v>
      </c>
      <c r="B825" s="90"/>
      <c r="C825" s="91">
        <v>5131009</v>
      </c>
      <c r="D825" s="249" t="s">
        <v>1091</v>
      </c>
      <c r="E825" s="92" t="s">
        <v>6</v>
      </c>
      <c r="F825" s="92" t="s">
        <v>217</v>
      </c>
      <c r="G825" s="101">
        <f>IF(F825="I",IFERROR(VLOOKUP(C825,Consolidado!B:H,7,FALSE),0),0)</f>
        <v>0</v>
      </c>
      <c r="H825" s="93"/>
      <c r="I825" s="276">
        <v>0</v>
      </c>
      <c r="J825" s="93"/>
      <c r="K825" s="101">
        <v>0</v>
      </c>
      <c r="L825" s="93"/>
      <c r="M825" s="276">
        <v>0</v>
      </c>
      <c r="N825" s="93"/>
      <c r="O825" s="101">
        <v>0</v>
      </c>
      <c r="P825" s="93"/>
      <c r="Q825" s="276">
        <v>0</v>
      </c>
    </row>
    <row r="826" spans="1:17" s="94" customFormat="1" ht="12" customHeight="1">
      <c r="A826" s="90" t="s">
        <v>149</v>
      </c>
      <c r="B826" s="90" t="s">
        <v>583</v>
      </c>
      <c r="C826" s="91">
        <v>5131010</v>
      </c>
      <c r="D826" s="249" t="s">
        <v>137</v>
      </c>
      <c r="E826" s="92" t="s">
        <v>6</v>
      </c>
      <c r="F826" s="92" t="s">
        <v>217</v>
      </c>
      <c r="G826" s="101">
        <f>IF(F826="I",IFERROR(VLOOKUP(C826,Consolidado!B:H,7,FALSE),0),0)</f>
        <v>1412530</v>
      </c>
      <c r="H826" s="93"/>
      <c r="I826" s="276">
        <v>0</v>
      </c>
      <c r="J826" s="93"/>
      <c r="K826" s="101">
        <v>0</v>
      </c>
      <c r="L826" s="93"/>
      <c r="M826" s="276">
        <v>0</v>
      </c>
      <c r="N826" s="93"/>
      <c r="O826" s="101">
        <v>0</v>
      </c>
      <c r="P826" s="93"/>
      <c r="Q826" s="276">
        <v>0</v>
      </c>
    </row>
    <row r="827" spans="1:17" s="94" customFormat="1" ht="12" customHeight="1">
      <c r="A827" s="90" t="s">
        <v>149</v>
      </c>
      <c r="B827" s="90"/>
      <c r="C827" s="91">
        <v>5131011</v>
      </c>
      <c r="D827" s="249" t="s">
        <v>1092</v>
      </c>
      <c r="E827" s="92" t="s">
        <v>6</v>
      </c>
      <c r="F827" s="92" t="s">
        <v>217</v>
      </c>
      <c r="G827" s="101">
        <f>IF(F827="I",IFERROR(VLOOKUP(C827,Consolidado!B:H,7,FALSE),0),0)</f>
        <v>0</v>
      </c>
      <c r="H827" s="93"/>
      <c r="I827" s="276">
        <v>0</v>
      </c>
      <c r="J827" s="93"/>
      <c r="K827" s="101">
        <v>0</v>
      </c>
      <c r="L827" s="93"/>
      <c r="M827" s="276">
        <v>0</v>
      </c>
      <c r="N827" s="93"/>
      <c r="O827" s="101">
        <v>0</v>
      </c>
      <c r="P827" s="93"/>
      <c r="Q827" s="276">
        <v>0</v>
      </c>
    </row>
    <row r="828" spans="1:17" s="94" customFormat="1" ht="12" customHeight="1">
      <c r="A828" s="90" t="s">
        <v>149</v>
      </c>
      <c r="B828" s="90" t="s">
        <v>583</v>
      </c>
      <c r="C828" s="91">
        <v>5131012</v>
      </c>
      <c r="D828" s="249" t="s">
        <v>811</v>
      </c>
      <c r="E828" s="92" t="s">
        <v>6</v>
      </c>
      <c r="F828" s="92" t="s">
        <v>217</v>
      </c>
      <c r="G828" s="101">
        <f>IF(F828="I",IFERROR(VLOOKUP(C828,Consolidado!B:H,7,FALSE),0),0)</f>
        <v>9229090</v>
      </c>
      <c r="H828" s="93"/>
      <c r="I828" s="276">
        <v>0</v>
      </c>
      <c r="J828" s="93"/>
      <c r="K828" s="101">
        <v>0</v>
      </c>
      <c r="L828" s="93"/>
      <c r="M828" s="276">
        <v>0</v>
      </c>
      <c r="N828" s="93"/>
      <c r="O828" s="101">
        <v>0</v>
      </c>
      <c r="P828" s="93"/>
      <c r="Q828" s="276">
        <v>0</v>
      </c>
    </row>
    <row r="829" spans="1:17" s="94" customFormat="1" ht="12" customHeight="1">
      <c r="A829" s="90" t="s">
        <v>149</v>
      </c>
      <c r="B829" s="90"/>
      <c r="C829" s="91">
        <v>5131013</v>
      </c>
      <c r="D829" s="249" t="s">
        <v>1093</v>
      </c>
      <c r="E829" s="92" t="s">
        <v>6</v>
      </c>
      <c r="F829" s="92" t="s">
        <v>217</v>
      </c>
      <c r="G829" s="101">
        <f>IF(F829="I",IFERROR(VLOOKUP(C829,Consolidado!B:H,7,FALSE),0),0)</f>
        <v>0</v>
      </c>
      <c r="H829" s="93"/>
      <c r="I829" s="276">
        <v>0</v>
      </c>
      <c r="J829" s="93"/>
      <c r="K829" s="101">
        <v>0</v>
      </c>
      <c r="L829" s="93"/>
      <c r="M829" s="276">
        <v>0</v>
      </c>
      <c r="N829" s="93"/>
      <c r="O829" s="101">
        <v>0</v>
      </c>
      <c r="P829" s="93"/>
      <c r="Q829" s="276">
        <v>0</v>
      </c>
    </row>
    <row r="830" spans="1:17" s="94" customFormat="1" ht="12" customHeight="1">
      <c r="A830" s="90" t="s">
        <v>149</v>
      </c>
      <c r="B830" s="90" t="s">
        <v>49</v>
      </c>
      <c r="C830" s="91">
        <v>5131014</v>
      </c>
      <c r="D830" s="249" t="s">
        <v>812</v>
      </c>
      <c r="E830" s="92" t="s">
        <v>6</v>
      </c>
      <c r="F830" s="92" t="s">
        <v>217</v>
      </c>
      <c r="G830" s="101">
        <f>IF(F830="I",IFERROR(VLOOKUP(C830,Consolidado!B:H,7,FALSE),0),0)</f>
        <v>4418104</v>
      </c>
      <c r="H830" s="93"/>
      <c r="I830" s="276">
        <v>0</v>
      </c>
      <c r="J830" s="93"/>
      <c r="K830" s="101">
        <v>0</v>
      </c>
      <c r="L830" s="93"/>
      <c r="M830" s="276">
        <v>0</v>
      </c>
      <c r="N830" s="93"/>
      <c r="O830" s="101">
        <v>0</v>
      </c>
      <c r="P830" s="93"/>
      <c r="Q830" s="276">
        <v>0</v>
      </c>
    </row>
    <row r="831" spans="1:17" s="94" customFormat="1" ht="12" customHeight="1">
      <c r="A831" s="90" t="s">
        <v>149</v>
      </c>
      <c r="B831" s="90" t="s">
        <v>49</v>
      </c>
      <c r="C831" s="91">
        <v>5131015</v>
      </c>
      <c r="D831" s="249" t="s">
        <v>192</v>
      </c>
      <c r="E831" s="92" t="s">
        <v>6</v>
      </c>
      <c r="F831" s="92" t="s">
        <v>217</v>
      </c>
      <c r="G831" s="101">
        <f>IF(F831="I",IFERROR(VLOOKUP(C831,Consolidado!B:H,7,FALSE),0),0)</f>
        <v>10403182</v>
      </c>
      <c r="H831" s="93"/>
      <c r="I831" s="276">
        <v>0</v>
      </c>
      <c r="J831" s="93"/>
      <c r="K831" s="101">
        <v>0</v>
      </c>
      <c r="L831" s="93"/>
      <c r="M831" s="276">
        <v>0</v>
      </c>
      <c r="N831" s="93"/>
      <c r="O831" s="101">
        <v>0</v>
      </c>
      <c r="P831" s="93"/>
      <c r="Q831" s="276">
        <v>0</v>
      </c>
    </row>
    <row r="832" spans="1:17" s="739" customFormat="1" ht="12" customHeight="1">
      <c r="A832" s="732" t="s">
        <v>149</v>
      </c>
      <c r="B832" s="732" t="s">
        <v>49</v>
      </c>
      <c r="C832" s="733">
        <v>5131016</v>
      </c>
      <c r="D832" s="734" t="s">
        <v>194</v>
      </c>
      <c r="E832" s="735" t="s">
        <v>6</v>
      </c>
      <c r="F832" s="735" t="s">
        <v>217</v>
      </c>
      <c r="G832" s="736">
        <f>IF(F832="I",IFERROR(VLOOKUP(C832,Consolidado!B:H,7,FALSE),0),0)</f>
        <v>1692273</v>
      </c>
      <c r="H832" s="737"/>
      <c r="I832" s="738">
        <v>0</v>
      </c>
      <c r="J832" s="737"/>
      <c r="K832" s="736">
        <v>0</v>
      </c>
      <c r="L832" s="737"/>
      <c r="M832" s="738">
        <v>0</v>
      </c>
      <c r="N832" s="737"/>
      <c r="O832" s="736">
        <v>0</v>
      </c>
      <c r="P832" s="737"/>
      <c r="Q832" s="738">
        <v>0</v>
      </c>
    </row>
    <row r="833" spans="1:17" s="94" customFormat="1" ht="12" customHeight="1">
      <c r="A833" s="90" t="s">
        <v>149</v>
      </c>
      <c r="B833" s="90"/>
      <c r="C833" s="91">
        <v>5131017</v>
      </c>
      <c r="D833" s="249" t="s">
        <v>459</v>
      </c>
      <c r="E833" s="92" t="s">
        <v>6</v>
      </c>
      <c r="F833" s="92" t="s">
        <v>217</v>
      </c>
      <c r="G833" s="101">
        <f>IF(F833="I",IFERROR(VLOOKUP(C833,Consolidado!B:H,7,FALSE),0),0)</f>
        <v>0</v>
      </c>
      <c r="H833" s="93"/>
      <c r="I833" s="276">
        <v>0</v>
      </c>
      <c r="J833" s="93"/>
      <c r="K833" s="101">
        <v>0</v>
      </c>
      <c r="L833" s="93"/>
      <c r="M833" s="276">
        <v>0</v>
      </c>
      <c r="N833" s="93"/>
      <c r="O833" s="101">
        <v>0</v>
      </c>
      <c r="P833" s="93"/>
      <c r="Q833" s="276">
        <v>0</v>
      </c>
    </row>
    <row r="834" spans="1:17" s="94" customFormat="1" ht="12" customHeight="1">
      <c r="A834" s="90" t="s">
        <v>149</v>
      </c>
      <c r="B834" s="90" t="s">
        <v>583</v>
      </c>
      <c r="C834" s="91">
        <v>5131018</v>
      </c>
      <c r="D834" s="249" t="s">
        <v>813</v>
      </c>
      <c r="E834" s="92" t="s">
        <v>6</v>
      </c>
      <c r="F834" s="92" t="s">
        <v>217</v>
      </c>
      <c r="G834" s="101">
        <f>IF(F834="I",IFERROR(VLOOKUP(C834,Consolidado!B:H,7,FALSE),0),0)</f>
        <v>90000000</v>
      </c>
      <c r="H834" s="93"/>
      <c r="I834" s="276">
        <v>0</v>
      </c>
      <c r="J834" s="93"/>
      <c r="K834" s="101">
        <v>0</v>
      </c>
      <c r="L834" s="93"/>
      <c r="M834" s="276">
        <v>0</v>
      </c>
      <c r="N834" s="93"/>
      <c r="O834" s="101">
        <v>0</v>
      </c>
      <c r="P834" s="93"/>
      <c r="Q834" s="276">
        <v>0</v>
      </c>
    </row>
    <row r="835" spans="1:17" s="94" customFormat="1" ht="12" customHeight="1">
      <c r="A835" s="90" t="s">
        <v>149</v>
      </c>
      <c r="B835" s="90" t="s">
        <v>583</v>
      </c>
      <c r="C835" s="91">
        <v>5131019</v>
      </c>
      <c r="D835" s="249" t="s">
        <v>344</v>
      </c>
      <c r="E835" s="92" t="s">
        <v>6</v>
      </c>
      <c r="F835" s="92" t="s">
        <v>217</v>
      </c>
      <c r="G835" s="101">
        <f>IF(F835="I",IFERROR(VLOOKUP(C835,Consolidado!B:H,7,FALSE),0),0)</f>
        <v>2399999</v>
      </c>
      <c r="H835" s="93"/>
      <c r="I835" s="276">
        <v>0</v>
      </c>
      <c r="J835" s="93"/>
      <c r="K835" s="101">
        <v>0</v>
      </c>
      <c r="L835" s="93"/>
      <c r="M835" s="276">
        <v>0</v>
      </c>
      <c r="N835" s="93"/>
      <c r="O835" s="101">
        <v>0</v>
      </c>
      <c r="P835" s="93"/>
      <c r="Q835" s="276">
        <v>0</v>
      </c>
    </row>
    <row r="836" spans="1:17" s="94" customFormat="1" ht="12" customHeight="1">
      <c r="A836" s="90" t="s">
        <v>149</v>
      </c>
      <c r="B836" s="90" t="s">
        <v>583</v>
      </c>
      <c r="C836" s="91">
        <v>5010113003</v>
      </c>
      <c r="D836" s="249" t="s">
        <v>1190</v>
      </c>
      <c r="E836" s="92" t="s">
        <v>6</v>
      </c>
      <c r="F836" s="92" t="s">
        <v>217</v>
      </c>
      <c r="G836" s="101">
        <f>IF(F836="I",IFERROR(VLOOKUP(C836,Consolidado!B:H,7,FALSE),0),0)</f>
        <v>166160</v>
      </c>
      <c r="H836" s="93"/>
      <c r="I836" s="276">
        <v>0</v>
      </c>
      <c r="J836" s="93"/>
      <c r="K836" s="101">
        <v>0</v>
      </c>
      <c r="L836" s="93"/>
      <c r="M836" s="276">
        <v>0</v>
      </c>
      <c r="N836" s="93"/>
      <c r="O836" s="101">
        <v>0</v>
      </c>
      <c r="P836" s="93"/>
      <c r="Q836" s="276">
        <v>0</v>
      </c>
    </row>
    <row r="837" spans="1:17" s="739" customFormat="1" ht="12" customHeight="1">
      <c r="A837" s="732" t="s">
        <v>149</v>
      </c>
      <c r="B837" s="732" t="s">
        <v>583</v>
      </c>
      <c r="C837" s="733">
        <v>5131099</v>
      </c>
      <c r="D837" s="734" t="s">
        <v>1094</v>
      </c>
      <c r="E837" s="735" t="s">
        <v>6</v>
      </c>
      <c r="F837" s="735" t="s">
        <v>217</v>
      </c>
      <c r="G837" s="736">
        <f>IF(F837="I",IFERROR(VLOOKUP(C837,Consolidado!B:H,7,FALSE),0),0)</f>
        <v>550251</v>
      </c>
      <c r="H837" s="737"/>
      <c r="I837" s="738">
        <v>0</v>
      </c>
      <c r="J837" s="737"/>
      <c r="K837" s="736">
        <v>0</v>
      </c>
      <c r="L837" s="737"/>
      <c r="M837" s="738">
        <v>0</v>
      </c>
      <c r="N837" s="737"/>
      <c r="O837" s="736">
        <v>0</v>
      </c>
      <c r="P837" s="737"/>
      <c r="Q837" s="738">
        <v>0</v>
      </c>
    </row>
    <row r="838" spans="1:17" s="94" customFormat="1" ht="12" customHeight="1">
      <c r="A838" s="90" t="s">
        <v>149</v>
      </c>
      <c r="B838" s="90"/>
      <c r="C838" s="91">
        <v>514</v>
      </c>
      <c r="D838" s="249" t="s">
        <v>814</v>
      </c>
      <c r="E838" s="92" t="s">
        <v>6</v>
      </c>
      <c r="F838" s="92" t="s">
        <v>216</v>
      </c>
      <c r="G838" s="101">
        <f>IF(F838="I",IFERROR(VLOOKUP(C838,Consolidado!B:H,7,FALSE),0),0)</f>
        <v>0</v>
      </c>
      <c r="H838" s="93"/>
      <c r="I838" s="276">
        <v>0</v>
      </c>
      <c r="J838" s="93"/>
      <c r="K838" s="101">
        <v>0</v>
      </c>
      <c r="L838" s="93"/>
      <c r="M838" s="276">
        <v>0</v>
      </c>
      <c r="N838" s="93"/>
      <c r="O838" s="101">
        <v>0</v>
      </c>
      <c r="P838" s="93"/>
      <c r="Q838" s="276">
        <v>0</v>
      </c>
    </row>
    <row r="839" spans="1:17" s="94" customFormat="1">
      <c r="A839" s="90" t="s">
        <v>149</v>
      </c>
      <c r="B839" s="90"/>
      <c r="C839" s="91">
        <v>51401</v>
      </c>
      <c r="D839" s="249" t="s">
        <v>1095</v>
      </c>
      <c r="E839" s="92" t="s">
        <v>6</v>
      </c>
      <c r="F839" s="92" t="s">
        <v>217</v>
      </c>
      <c r="G839" s="101">
        <f>IF(F839="I",IFERROR(VLOOKUP(C839,Consolidado!B:H,7,FALSE),0),0)</f>
        <v>0</v>
      </c>
      <c r="H839" s="93"/>
      <c r="I839" s="276">
        <v>0</v>
      </c>
      <c r="J839" s="93"/>
      <c r="K839" s="101">
        <v>0</v>
      </c>
      <c r="L839" s="93"/>
      <c r="M839" s="276">
        <v>0</v>
      </c>
      <c r="N839" s="93"/>
      <c r="O839" s="101">
        <v>0</v>
      </c>
      <c r="P839" s="93"/>
      <c r="Q839" s="276">
        <v>0</v>
      </c>
    </row>
    <row r="840" spans="1:17" s="94" customFormat="1">
      <c r="A840" s="90" t="s">
        <v>149</v>
      </c>
      <c r="B840" s="90"/>
      <c r="C840" s="91">
        <v>51402</v>
      </c>
      <c r="D840" s="249" t="s">
        <v>1096</v>
      </c>
      <c r="E840" s="92" t="s">
        <v>6</v>
      </c>
      <c r="F840" s="92" t="s">
        <v>217</v>
      </c>
      <c r="G840" s="101">
        <f>IF(F840="I",IFERROR(VLOOKUP(C840,Consolidado!B:H,7,FALSE),0),0)</f>
        <v>0</v>
      </c>
      <c r="H840" s="93"/>
      <c r="I840" s="276">
        <v>0</v>
      </c>
      <c r="J840" s="93"/>
      <c r="K840" s="101">
        <v>0</v>
      </c>
      <c r="L840" s="93"/>
      <c r="M840" s="276">
        <v>0</v>
      </c>
      <c r="N840" s="93"/>
      <c r="O840" s="101">
        <v>0</v>
      </c>
      <c r="P840" s="93"/>
      <c r="Q840" s="276">
        <v>0</v>
      </c>
    </row>
    <row r="841" spans="1:17" s="94" customFormat="1">
      <c r="A841" s="90" t="s">
        <v>149</v>
      </c>
      <c r="B841" s="90" t="s">
        <v>156</v>
      </c>
      <c r="C841" s="91">
        <v>51403</v>
      </c>
      <c r="D841" s="249" t="s">
        <v>139</v>
      </c>
      <c r="E841" s="92" t="s">
        <v>6</v>
      </c>
      <c r="F841" s="92" t="s">
        <v>217</v>
      </c>
      <c r="G841" s="101">
        <f>IF(F841="I",IFERROR(VLOOKUP(C841,Consolidado!B:H,7,FALSE),0),0)</f>
        <v>0</v>
      </c>
      <c r="H841" s="93"/>
      <c r="I841" s="276">
        <v>0</v>
      </c>
      <c r="J841" s="93"/>
      <c r="K841" s="101">
        <v>0</v>
      </c>
      <c r="L841" s="93"/>
      <c r="M841" s="276">
        <v>0</v>
      </c>
      <c r="N841" s="93"/>
      <c r="O841" s="101">
        <v>0</v>
      </c>
      <c r="P841" s="93"/>
      <c r="Q841" s="276">
        <v>0</v>
      </c>
    </row>
    <row r="842" spans="1:17" s="94" customFormat="1" ht="12" customHeight="1">
      <c r="A842" s="90" t="s">
        <v>149</v>
      </c>
      <c r="B842" s="90" t="s">
        <v>156</v>
      </c>
      <c r="C842" s="91">
        <v>51404</v>
      </c>
      <c r="D842" s="249" t="s">
        <v>815</v>
      </c>
      <c r="E842" s="92" t="s">
        <v>6</v>
      </c>
      <c r="F842" s="92" t="s">
        <v>217</v>
      </c>
      <c r="G842" s="101">
        <f>IF(F842="I",IFERROR(VLOOKUP(C842,Consolidado!B:H,7,FALSE),0),0)</f>
        <v>148301269</v>
      </c>
      <c r="H842" s="93"/>
      <c r="I842" s="276">
        <v>0</v>
      </c>
      <c r="J842" s="93"/>
      <c r="K842" s="101">
        <v>0</v>
      </c>
      <c r="L842" s="93"/>
      <c r="M842" s="276">
        <v>0</v>
      </c>
      <c r="N842" s="93"/>
      <c r="O842" s="101">
        <v>0</v>
      </c>
      <c r="P842" s="93"/>
      <c r="Q842" s="276">
        <v>0</v>
      </c>
    </row>
    <row r="843" spans="1:17" s="94" customFormat="1" ht="12" customHeight="1">
      <c r="A843" s="90" t="s">
        <v>149</v>
      </c>
      <c r="B843" s="90" t="s">
        <v>583</v>
      </c>
      <c r="C843" s="91">
        <v>51405</v>
      </c>
      <c r="D843" s="249" t="s">
        <v>61</v>
      </c>
      <c r="E843" s="92" t="s">
        <v>6</v>
      </c>
      <c r="F843" s="92" t="s">
        <v>217</v>
      </c>
      <c r="G843" s="101">
        <f>IF(F843="I",IFERROR(VLOOKUP(C843,Consolidado!B:H,7,FALSE),0),0)</f>
        <v>7681264</v>
      </c>
      <c r="H843" s="93"/>
      <c r="I843" s="276">
        <v>0</v>
      </c>
      <c r="J843" s="93"/>
      <c r="K843" s="101">
        <v>0</v>
      </c>
      <c r="L843" s="93"/>
      <c r="M843" s="276">
        <v>0</v>
      </c>
      <c r="N843" s="93"/>
      <c r="O843" s="101">
        <v>0</v>
      </c>
      <c r="P843" s="93"/>
      <c r="Q843" s="276">
        <v>0</v>
      </c>
    </row>
    <row r="844" spans="1:17" s="94" customFormat="1" ht="12" customHeight="1">
      <c r="A844" s="90" t="s">
        <v>149</v>
      </c>
      <c r="B844" s="90" t="s">
        <v>583</v>
      </c>
      <c r="C844" s="91">
        <v>51406</v>
      </c>
      <c r="D844" s="249" t="s">
        <v>816</v>
      </c>
      <c r="E844" s="92" t="s">
        <v>6</v>
      </c>
      <c r="F844" s="92" t="s">
        <v>217</v>
      </c>
      <c r="G844" s="101">
        <f>IF(F844="I",IFERROR(VLOOKUP(C844,Consolidado!B:H,7,FALSE),0),0)</f>
        <v>7291384</v>
      </c>
      <c r="H844" s="93"/>
      <c r="I844" s="276">
        <v>0</v>
      </c>
      <c r="J844" s="93"/>
      <c r="K844" s="101">
        <v>0</v>
      </c>
      <c r="L844" s="93"/>
      <c r="M844" s="276">
        <v>0</v>
      </c>
      <c r="N844" s="93"/>
      <c r="O844" s="101">
        <v>0</v>
      </c>
      <c r="P844" s="93"/>
      <c r="Q844" s="276">
        <v>0</v>
      </c>
    </row>
    <row r="845" spans="1:17" s="94" customFormat="1" ht="12" customHeight="1">
      <c r="A845" s="90" t="s">
        <v>149</v>
      </c>
      <c r="B845" s="90"/>
      <c r="C845" s="91">
        <v>51407</v>
      </c>
      <c r="D845" s="249" t="s">
        <v>817</v>
      </c>
      <c r="E845" s="92" t="s">
        <v>6</v>
      </c>
      <c r="F845" s="92" t="s">
        <v>216</v>
      </c>
      <c r="G845" s="101">
        <f>IF(F845="I",IFERROR(VLOOKUP(C845,Consolidado!B:H,7,FALSE),0),0)</f>
        <v>0</v>
      </c>
      <c r="H845" s="93"/>
      <c r="I845" s="276">
        <v>0</v>
      </c>
      <c r="J845" s="93"/>
      <c r="K845" s="101">
        <v>0</v>
      </c>
      <c r="L845" s="93"/>
      <c r="M845" s="276">
        <v>0</v>
      </c>
      <c r="N845" s="93"/>
      <c r="O845" s="101">
        <v>0</v>
      </c>
      <c r="P845" s="93"/>
      <c r="Q845" s="276">
        <v>0</v>
      </c>
    </row>
    <row r="846" spans="1:17" s="94" customFormat="1" ht="12" customHeight="1">
      <c r="A846" s="90" t="s">
        <v>149</v>
      </c>
      <c r="B846" s="90" t="s">
        <v>157</v>
      </c>
      <c r="C846" s="91">
        <v>5140701</v>
      </c>
      <c r="D846" s="249" t="s">
        <v>773</v>
      </c>
      <c r="E846" s="92" t="s">
        <v>6</v>
      </c>
      <c r="F846" s="92" t="s">
        <v>217</v>
      </c>
      <c r="G846" s="101">
        <f>IF(F846="I",IFERROR(VLOOKUP(C846,Consolidado!B:H,7,FALSE),0),0)</f>
        <v>1892218942</v>
      </c>
      <c r="H846" s="93"/>
      <c r="I846" s="276">
        <v>0</v>
      </c>
      <c r="J846" s="93"/>
      <c r="K846" s="101">
        <v>0</v>
      </c>
      <c r="L846" s="93"/>
      <c r="M846" s="276">
        <v>0</v>
      </c>
      <c r="N846" s="93"/>
      <c r="O846" s="101">
        <v>0</v>
      </c>
      <c r="P846" s="93"/>
      <c r="Q846" s="276">
        <v>0</v>
      </c>
    </row>
    <row r="847" spans="1:17" s="94" customFormat="1" ht="12" customHeight="1">
      <c r="A847" s="90" t="s">
        <v>149</v>
      </c>
      <c r="B847" s="90" t="s">
        <v>157</v>
      </c>
      <c r="C847" s="91">
        <v>5140702</v>
      </c>
      <c r="D847" s="249" t="s">
        <v>774</v>
      </c>
      <c r="E847" s="92" t="s">
        <v>6</v>
      </c>
      <c r="F847" s="92" t="s">
        <v>217</v>
      </c>
      <c r="G847" s="101">
        <f>IF(F847="I",IFERROR(VLOOKUP(C847,Consolidado!B:H,7,FALSE),0),0)</f>
        <v>631451695</v>
      </c>
      <c r="H847" s="93"/>
      <c r="I847" s="276">
        <v>0</v>
      </c>
      <c r="J847" s="93"/>
      <c r="K847" s="101">
        <v>0</v>
      </c>
      <c r="L847" s="93"/>
      <c r="M847" s="276">
        <v>0</v>
      </c>
      <c r="N847" s="93"/>
      <c r="O847" s="101">
        <v>0</v>
      </c>
      <c r="P847" s="93"/>
      <c r="Q847" s="276">
        <v>0</v>
      </c>
    </row>
    <row r="848" spans="1:17" s="94" customFormat="1" ht="12" customHeight="1">
      <c r="A848" s="90" t="s">
        <v>149</v>
      </c>
      <c r="B848" s="90"/>
      <c r="C848" s="91">
        <v>515</v>
      </c>
      <c r="D848" s="249" t="s">
        <v>196</v>
      </c>
      <c r="E848" s="92" t="s">
        <v>6</v>
      </c>
      <c r="F848" s="92" t="s">
        <v>216</v>
      </c>
      <c r="G848" s="101">
        <f>IF(F848="I",IFERROR(VLOOKUP(C848,Consolidado!B:H,7,FALSE),0),0)</f>
        <v>0</v>
      </c>
      <c r="H848" s="93"/>
      <c r="I848" s="276">
        <v>0</v>
      </c>
      <c r="J848" s="93"/>
      <c r="K848" s="101">
        <v>0</v>
      </c>
      <c r="L848" s="93"/>
      <c r="M848" s="276">
        <v>0</v>
      </c>
      <c r="N848" s="93"/>
      <c r="O848" s="101">
        <v>0</v>
      </c>
      <c r="P848" s="93"/>
      <c r="Q848" s="276">
        <v>0</v>
      </c>
    </row>
    <row r="849" spans="1:17" s="94" customFormat="1" ht="12" customHeight="1">
      <c r="A849" s="90" t="s">
        <v>149</v>
      </c>
      <c r="B849" s="90" t="s">
        <v>587</v>
      </c>
      <c r="C849" s="91">
        <v>51501</v>
      </c>
      <c r="D849" s="249" t="s">
        <v>60</v>
      </c>
      <c r="E849" s="92" t="s">
        <v>6</v>
      </c>
      <c r="F849" s="92" t="s">
        <v>217</v>
      </c>
      <c r="G849" s="101">
        <f>IF(F849="I",IFERROR(VLOOKUP(C849,Consolidado!B:H,7,FALSE),0),0)</f>
        <v>171831568</v>
      </c>
      <c r="H849" s="93"/>
      <c r="I849" s="276">
        <v>0</v>
      </c>
      <c r="J849" s="93"/>
      <c r="K849" s="101">
        <v>0</v>
      </c>
      <c r="L849" s="93"/>
      <c r="M849" s="276">
        <v>0</v>
      </c>
      <c r="N849" s="93"/>
      <c r="O849" s="101">
        <v>0</v>
      </c>
      <c r="P849" s="93"/>
      <c r="Q849" s="276">
        <v>0</v>
      </c>
    </row>
    <row r="850" spans="1:17" s="94" customFormat="1" ht="12" customHeight="1">
      <c r="A850" s="90" t="s">
        <v>149</v>
      </c>
      <c r="B850" s="90" t="s">
        <v>583</v>
      </c>
      <c r="C850" s="91">
        <v>51502</v>
      </c>
      <c r="D850" s="249" t="s">
        <v>818</v>
      </c>
      <c r="E850" s="92" t="s">
        <v>6</v>
      </c>
      <c r="F850" s="92" t="s">
        <v>217</v>
      </c>
      <c r="G850" s="101">
        <f>IF(F850="I",IFERROR(VLOOKUP(C850,Consolidado!B:H,7,FALSE),0),0)</f>
        <v>33572094</v>
      </c>
      <c r="H850" s="93"/>
      <c r="I850" s="276">
        <v>0</v>
      </c>
      <c r="J850" s="93"/>
      <c r="K850" s="101">
        <v>0</v>
      </c>
      <c r="L850" s="93"/>
      <c r="M850" s="276">
        <v>0</v>
      </c>
      <c r="N850" s="93"/>
      <c r="O850" s="101">
        <v>0</v>
      </c>
      <c r="P850" s="93"/>
      <c r="Q850" s="276">
        <v>0</v>
      </c>
    </row>
    <row r="851" spans="1:17" s="94" customFormat="1" ht="12" customHeight="1">
      <c r="A851" s="90" t="s">
        <v>149</v>
      </c>
      <c r="B851" s="90"/>
      <c r="C851" s="91">
        <v>51503</v>
      </c>
      <c r="D851" s="249" t="s">
        <v>819</v>
      </c>
      <c r="E851" s="92" t="s">
        <v>6</v>
      </c>
      <c r="F851" s="92" t="s">
        <v>216</v>
      </c>
      <c r="G851" s="101">
        <f>IF(F851="I",IFERROR(VLOOKUP(C851,Consolidado!B:H,7,FALSE),0),0)</f>
        <v>0</v>
      </c>
      <c r="H851" s="93"/>
      <c r="I851" s="276">
        <v>0</v>
      </c>
      <c r="J851" s="93"/>
      <c r="K851" s="101">
        <v>0</v>
      </c>
      <c r="L851" s="93"/>
      <c r="M851" s="276">
        <v>0</v>
      </c>
      <c r="N851" s="93"/>
      <c r="O851" s="101">
        <v>0</v>
      </c>
      <c r="P851" s="93"/>
      <c r="Q851" s="276">
        <v>0</v>
      </c>
    </row>
    <row r="852" spans="1:17" s="94" customFormat="1" ht="12" customHeight="1">
      <c r="A852" s="90" t="s">
        <v>149</v>
      </c>
      <c r="B852" s="90" t="s">
        <v>583</v>
      </c>
      <c r="C852" s="91">
        <v>5150301</v>
      </c>
      <c r="D852" s="249" t="s">
        <v>820</v>
      </c>
      <c r="E852" s="92" t="s">
        <v>6</v>
      </c>
      <c r="F852" s="92" t="s">
        <v>217</v>
      </c>
      <c r="G852" s="101">
        <f>IF(F852="I",IFERROR(VLOOKUP(C852,Consolidado!B:H,7,FALSE),0),0)</f>
        <v>27054616</v>
      </c>
      <c r="H852" s="93"/>
      <c r="I852" s="276">
        <v>0</v>
      </c>
      <c r="J852" s="93"/>
      <c r="K852" s="101">
        <v>0</v>
      </c>
      <c r="L852" s="93"/>
      <c r="M852" s="276">
        <v>0</v>
      </c>
      <c r="N852" s="93"/>
      <c r="O852" s="101">
        <v>0</v>
      </c>
      <c r="P852" s="93"/>
      <c r="Q852" s="276">
        <v>0</v>
      </c>
    </row>
    <row r="853" spans="1:17" s="94" customFormat="1" ht="12" customHeight="1">
      <c r="A853" s="90" t="s">
        <v>149</v>
      </c>
      <c r="B853" s="90"/>
      <c r="C853" s="91">
        <v>5150302</v>
      </c>
      <c r="D853" s="249" t="s">
        <v>1097</v>
      </c>
      <c r="E853" s="92" t="s">
        <v>145</v>
      </c>
      <c r="F853" s="92" t="s">
        <v>217</v>
      </c>
      <c r="G853" s="101">
        <f>IF(F853="I",IFERROR(VLOOKUP(C853,Consolidado!B:H,7,FALSE),0),0)</f>
        <v>0</v>
      </c>
      <c r="H853" s="93"/>
      <c r="I853" s="276">
        <v>0</v>
      </c>
      <c r="J853" s="93"/>
      <c r="K853" s="101">
        <v>0</v>
      </c>
      <c r="L853" s="93"/>
      <c r="M853" s="276">
        <v>0</v>
      </c>
      <c r="N853" s="93"/>
      <c r="O853" s="101">
        <v>0</v>
      </c>
      <c r="P853" s="93"/>
      <c r="Q853" s="276">
        <v>0</v>
      </c>
    </row>
    <row r="854" spans="1:17" s="94" customFormat="1" ht="12" customHeight="1">
      <c r="A854" s="90" t="s">
        <v>149</v>
      </c>
      <c r="B854" s="90" t="s">
        <v>583</v>
      </c>
      <c r="C854" s="91">
        <v>51504</v>
      </c>
      <c r="D854" s="249" t="s">
        <v>821</v>
      </c>
      <c r="E854" s="92" t="s">
        <v>6</v>
      </c>
      <c r="F854" s="92" t="s">
        <v>217</v>
      </c>
      <c r="G854" s="101">
        <f>IF(F854="I",IFERROR(VLOOKUP(C854,Consolidado!B:H,7,FALSE),0),0)</f>
        <v>232190013</v>
      </c>
      <c r="H854" s="93"/>
      <c r="I854" s="276">
        <v>0</v>
      </c>
      <c r="J854" s="93"/>
      <c r="K854" s="101">
        <v>0</v>
      </c>
      <c r="L854" s="93"/>
      <c r="M854" s="276">
        <v>0</v>
      </c>
      <c r="N854" s="93"/>
      <c r="O854" s="101">
        <v>0</v>
      </c>
      <c r="P854" s="93"/>
      <c r="Q854" s="276">
        <v>0</v>
      </c>
    </row>
    <row r="855" spans="1:17" s="94" customFormat="1" ht="12" customHeight="1">
      <c r="A855" s="90" t="s">
        <v>149</v>
      </c>
      <c r="B855" s="90" t="s">
        <v>583</v>
      </c>
      <c r="C855" s="91">
        <v>51505</v>
      </c>
      <c r="D855" s="249" t="s">
        <v>1098</v>
      </c>
      <c r="E855" s="92" t="s">
        <v>6</v>
      </c>
      <c r="F855" s="92" t="s">
        <v>217</v>
      </c>
      <c r="G855" s="101">
        <f>IF(F855="I",IFERROR(VLOOKUP(C855,Consolidado!B:H,7,FALSE),0),0)</f>
        <v>4411650</v>
      </c>
      <c r="H855" s="93"/>
      <c r="I855" s="276">
        <v>0</v>
      </c>
      <c r="J855" s="93"/>
      <c r="K855" s="101">
        <v>0</v>
      </c>
      <c r="L855" s="93"/>
      <c r="M855" s="276">
        <v>0</v>
      </c>
      <c r="N855" s="93"/>
      <c r="O855" s="101">
        <v>0</v>
      </c>
      <c r="P855" s="93"/>
      <c r="Q855" s="276">
        <v>0</v>
      </c>
    </row>
    <row r="856" spans="1:17" s="94" customFormat="1" ht="12" customHeight="1">
      <c r="A856" s="90" t="s">
        <v>149</v>
      </c>
      <c r="B856" s="90"/>
      <c r="C856" s="91">
        <v>52</v>
      </c>
      <c r="D856" s="249" t="s">
        <v>195</v>
      </c>
      <c r="E856" s="92" t="s">
        <v>6</v>
      </c>
      <c r="F856" s="92" t="s">
        <v>216</v>
      </c>
      <c r="G856" s="101">
        <f>IF(F856="I",IFERROR(VLOOKUP(C856,Consolidado!B:H,7,FALSE),0),0)</f>
        <v>0</v>
      </c>
      <c r="H856" s="93"/>
      <c r="I856" s="276">
        <v>0</v>
      </c>
      <c r="J856" s="93"/>
      <c r="K856" s="101">
        <v>0</v>
      </c>
      <c r="L856" s="93"/>
      <c r="M856" s="276">
        <v>0</v>
      </c>
      <c r="N856" s="93"/>
      <c r="O856" s="101">
        <v>0</v>
      </c>
      <c r="P856" s="93"/>
      <c r="Q856" s="276">
        <v>0</v>
      </c>
    </row>
    <row r="857" spans="1:17" s="94" customFormat="1" ht="12" customHeight="1">
      <c r="A857" s="90" t="s">
        <v>149</v>
      </c>
      <c r="B857" s="90"/>
      <c r="C857" s="91">
        <v>5201</v>
      </c>
      <c r="D857" s="249" t="s">
        <v>1099</v>
      </c>
      <c r="E857" s="92" t="s">
        <v>6</v>
      </c>
      <c r="F857" s="92" t="s">
        <v>217</v>
      </c>
      <c r="G857" s="101">
        <f>IF(F857="I",IFERROR(VLOOKUP(C857,Consolidado!B:H,7,FALSE),0),0)</f>
        <v>0</v>
      </c>
      <c r="H857" s="93"/>
      <c r="I857" s="276">
        <v>0</v>
      </c>
      <c r="J857" s="93"/>
      <c r="K857" s="101">
        <v>0</v>
      </c>
      <c r="L857" s="93"/>
      <c r="M857" s="276">
        <v>0</v>
      </c>
      <c r="N857" s="93"/>
      <c r="O857" s="101">
        <v>0</v>
      </c>
      <c r="P857" s="93"/>
      <c r="Q857" s="276">
        <v>0</v>
      </c>
    </row>
    <row r="858" spans="1:17" s="94" customFormat="1" ht="12" customHeight="1">
      <c r="A858" s="90" t="s">
        <v>149</v>
      </c>
      <c r="B858" s="90"/>
      <c r="C858" s="91">
        <v>5202</v>
      </c>
      <c r="D858" s="249" t="s">
        <v>1100</v>
      </c>
      <c r="E858" s="92" t="s">
        <v>6</v>
      </c>
      <c r="F858" s="92" t="s">
        <v>217</v>
      </c>
      <c r="G858" s="101">
        <f>IF(F858="I",IFERROR(VLOOKUP(C858,Consolidado!B:H,7,FALSE),0),0)</f>
        <v>0</v>
      </c>
      <c r="H858" s="93"/>
      <c r="I858" s="276">
        <v>0</v>
      </c>
      <c r="J858" s="93"/>
      <c r="K858" s="101">
        <v>0</v>
      </c>
      <c r="L858" s="93"/>
      <c r="M858" s="276">
        <v>0</v>
      </c>
      <c r="N858" s="93"/>
      <c r="O858" s="101">
        <v>0</v>
      </c>
      <c r="P858" s="93"/>
      <c r="Q858" s="276">
        <v>0</v>
      </c>
    </row>
    <row r="859" spans="1:17" s="94" customFormat="1" ht="12" customHeight="1">
      <c r="A859" s="90" t="s">
        <v>149</v>
      </c>
      <c r="B859" s="90"/>
      <c r="C859" s="91">
        <v>5203</v>
      </c>
      <c r="D859" s="249" t="s">
        <v>982</v>
      </c>
      <c r="E859" s="92" t="s">
        <v>6</v>
      </c>
      <c r="F859" s="92" t="s">
        <v>217</v>
      </c>
      <c r="G859" s="101">
        <f>IF(F859="I",IFERROR(VLOOKUP(C859,Consolidado!B:H,7,FALSE),0),0)</f>
        <v>0</v>
      </c>
      <c r="H859" s="93"/>
      <c r="I859" s="276">
        <v>0</v>
      </c>
      <c r="J859" s="93"/>
      <c r="K859" s="101">
        <v>0</v>
      </c>
      <c r="L859" s="93"/>
      <c r="M859" s="276">
        <v>0</v>
      </c>
      <c r="N859" s="93"/>
      <c r="O859" s="101">
        <v>0</v>
      </c>
      <c r="P859" s="93"/>
      <c r="Q859" s="276">
        <v>0</v>
      </c>
    </row>
    <row r="860" spans="1:17" s="94" customFormat="1" ht="12" customHeight="1">
      <c r="A860" s="90" t="s">
        <v>149</v>
      </c>
      <c r="B860" s="90" t="s">
        <v>153</v>
      </c>
      <c r="C860" s="91">
        <v>5204</v>
      </c>
      <c r="D860" s="249" t="s">
        <v>822</v>
      </c>
      <c r="E860" s="92" t="s">
        <v>6</v>
      </c>
      <c r="F860" s="92" t="s">
        <v>217</v>
      </c>
      <c r="G860" s="101">
        <f>IF(F860="I",IFERROR(VLOOKUP(C860,Consolidado!B:H,7,FALSE),0),0)</f>
        <v>5798</v>
      </c>
      <c r="H860" s="93"/>
      <c r="I860" s="276">
        <v>0</v>
      </c>
      <c r="J860" s="93"/>
      <c r="K860" s="101">
        <v>0</v>
      </c>
      <c r="L860" s="93"/>
      <c r="M860" s="276">
        <v>0</v>
      </c>
      <c r="N860" s="93"/>
      <c r="O860" s="101">
        <v>0</v>
      </c>
      <c r="P860" s="93"/>
      <c r="Q860" s="276">
        <v>0</v>
      </c>
    </row>
    <row r="861" spans="1:17" s="94" customFormat="1" ht="12" customHeight="1">
      <c r="A861" s="90" t="s">
        <v>149</v>
      </c>
      <c r="B861" s="90"/>
      <c r="C861" s="91">
        <v>5205</v>
      </c>
      <c r="D861" s="249" t="s">
        <v>1101</v>
      </c>
      <c r="E861" s="92" t="s">
        <v>6</v>
      </c>
      <c r="F861" s="92" t="s">
        <v>217</v>
      </c>
      <c r="G861" s="101">
        <f>IF(F861="I",IFERROR(VLOOKUP(C861,Consolidado!B:H,7,FALSE),0),0)</f>
        <v>0</v>
      </c>
      <c r="H861" s="93"/>
      <c r="I861" s="276">
        <v>0</v>
      </c>
      <c r="J861" s="93"/>
      <c r="K861" s="101">
        <v>0</v>
      </c>
      <c r="L861" s="93"/>
      <c r="M861" s="276">
        <v>0</v>
      </c>
      <c r="N861" s="93"/>
      <c r="O861" s="101">
        <v>0</v>
      </c>
      <c r="P861" s="93"/>
      <c r="Q861" s="276">
        <v>0</v>
      </c>
    </row>
    <row r="862" spans="1:17" s="94" customFormat="1" ht="12" customHeight="1">
      <c r="A862" s="90" t="s">
        <v>149</v>
      </c>
      <c r="B862" s="90"/>
      <c r="C862" s="91">
        <v>5206</v>
      </c>
      <c r="D862" s="249" t="s">
        <v>1102</v>
      </c>
      <c r="E862" s="92" t="s">
        <v>6</v>
      </c>
      <c r="F862" s="92" t="s">
        <v>217</v>
      </c>
      <c r="G862" s="101">
        <f>IF(F862="I",IFERROR(VLOOKUP(C862,Consolidado!B:H,7,FALSE),0),0)</f>
        <v>0</v>
      </c>
      <c r="H862" s="93"/>
      <c r="I862" s="276">
        <v>0</v>
      </c>
      <c r="J862" s="93"/>
      <c r="K862" s="101">
        <v>0</v>
      </c>
      <c r="L862" s="93"/>
      <c r="M862" s="276">
        <v>0</v>
      </c>
      <c r="N862" s="93"/>
      <c r="O862" s="101">
        <v>0</v>
      </c>
      <c r="P862" s="93"/>
      <c r="Q862" s="276">
        <v>0</v>
      </c>
    </row>
    <row r="863" spans="1:17" s="94" customFormat="1" ht="12" customHeight="1">
      <c r="A863" s="90" t="s">
        <v>149</v>
      </c>
      <c r="B863" s="90"/>
      <c r="C863" s="91">
        <v>5207</v>
      </c>
      <c r="D863" s="249" t="s">
        <v>1103</v>
      </c>
      <c r="E863" s="92" t="s">
        <v>6</v>
      </c>
      <c r="F863" s="92" t="s">
        <v>217</v>
      </c>
      <c r="G863" s="101">
        <f>IF(F863="I",IFERROR(VLOOKUP(C863,Consolidado!B:H,7,FALSE),0),0)</f>
        <v>0</v>
      </c>
      <c r="H863" s="93"/>
      <c r="I863" s="276">
        <v>0</v>
      </c>
      <c r="J863" s="93"/>
      <c r="K863" s="101">
        <v>0</v>
      </c>
      <c r="L863" s="93"/>
      <c r="M863" s="276">
        <v>0</v>
      </c>
      <c r="N863" s="93"/>
      <c r="O863" s="101">
        <v>0</v>
      </c>
      <c r="P863" s="93"/>
      <c r="Q863" s="276">
        <v>0</v>
      </c>
    </row>
    <row r="864" spans="1:17" s="94" customFormat="1" ht="12" customHeight="1">
      <c r="A864" s="90" t="s">
        <v>21</v>
      </c>
      <c r="B864" s="90"/>
      <c r="C864" s="91">
        <v>6</v>
      </c>
      <c r="D864" s="249" t="s">
        <v>198</v>
      </c>
      <c r="E864" s="92" t="s">
        <v>6</v>
      </c>
      <c r="F864" s="92" t="s">
        <v>216</v>
      </c>
      <c r="G864" s="101">
        <f>IF(F864="I",IFERROR(VLOOKUP(C864,Consolidado!B:H,7,FALSE),0),0)</f>
        <v>0</v>
      </c>
      <c r="H864" s="93"/>
      <c r="I864" s="276">
        <v>0</v>
      </c>
      <c r="J864" s="93"/>
      <c r="K864" s="101">
        <v>0</v>
      </c>
      <c r="L864" s="93"/>
      <c r="M864" s="276">
        <v>0</v>
      </c>
      <c r="N864" s="93"/>
      <c r="O864" s="101">
        <v>0</v>
      </c>
      <c r="P864" s="93"/>
      <c r="Q864" s="276">
        <v>0</v>
      </c>
    </row>
    <row r="865" spans="1:17" s="94" customFormat="1" ht="12" customHeight="1">
      <c r="A865" s="90" t="s">
        <v>21</v>
      </c>
      <c r="B865" s="90"/>
      <c r="C865" s="91">
        <v>611</v>
      </c>
      <c r="D865" s="249" t="s">
        <v>1104</v>
      </c>
      <c r="E865" s="92" t="s">
        <v>6</v>
      </c>
      <c r="F865" s="92" t="s">
        <v>217</v>
      </c>
      <c r="G865" s="101">
        <f>IF(F865="I",IFERROR(VLOOKUP(C865,Consolidado!B:H,7,FALSE),0),0)</f>
        <v>0</v>
      </c>
      <c r="H865" s="93"/>
      <c r="I865" s="276">
        <v>0</v>
      </c>
      <c r="J865" s="93"/>
      <c r="K865" s="101">
        <v>0</v>
      </c>
      <c r="L865" s="93"/>
      <c r="M865" s="276">
        <v>0</v>
      </c>
      <c r="N865" s="93"/>
      <c r="O865" s="101">
        <v>0</v>
      </c>
      <c r="P865" s="93"/>
      <c r="Q865" s="276">
        <v>0</v>
      </c>
    </row>
    <row r="866" spans="1:17" s="94" customFormat="1" ht="12" customHeight="1">
      <c r="A866" s="90" t="s">
        <v>21</v>
      </c>
      <c r="B866" s="90" t="s">
        <v>87</v>
      </c>
      <c r="C866" s="91">
        <v>621</v>
      </c>
      <c r="D866" s="249" t="s">
        <v>426</v>
      </c>
      <c r="E866" s="92" t="s">
        <v>6</v>
      </c>
      <c r="F866" s="92" t="s">
        <v>217</v>
      </c>
      <c r="G866" s="101">
        <f>IF(F866="I",IFERROR(VLOOKUP(C866,Consolidado!B:H,7,FALSE),0),0)</f>
        <v>0</v>
      </c>
      <c r="H866" s="93"/>
      <c r="I866" s="276">
        <v>0</v>
      </c>
      <c r="J866" s="93"/>
      <c r="K866" s="101">
        <v>0</v>
      </c>
      <c r="L866" s="93"/>
      <c r="M866" s="276">
        <v>0</v>
      </c>
      <c r="N866" s="93"/>
      <c r="O866" s="101">
        <v>0</v>
      </c>
      <c r="P866" s="93"/>
      <c r="Q866" s="276">
        <v>0</v>
      </c>
    </row>
    <row r="867" spans="1:17" s="94" customFormat="1" ht="12" customHeight="1">
      <c r="A867" s="90" t="s">
        <v>21</v>
      </c>
      <c r="B867" s="90" t="s">
        <v>87</v>
      </c>
      <c r="C867" s="91">
        <v>622</v>
      </c>
      <c r="D867" s="249" t="s">
        <v>1105</v>
      </c>
      <c r="E867" s="92" t="s">
        <v>145</v>
      </c>
      <c r="F867" s="92" t="s">
        <v>217</v>
      </c>
      <c r="G867" s="101">
        <f>IF(F867="I",IFERROR(VLOOKUP(C867,Consolidado!B:H,7,FALSE),0),0)</f>
        <v>0</v>
      </c>
      <c r="H867" s="93"/>
      <c r="I867" s="276">
        <v>0</v>
      </c>
      <c r="J867" s="93"/>
      <c r="K867" s="101">
        <v>0</v>
      </c>
      <c r="L867" s="93"/>
      <c r="M867" s="276">
        <v>0</v>
      </c>
      <c r="N867" s="93"/>
      <c r="O867" s="101">
        <v>0</v>
      </c>
      <c r="P867" s="93"/>
      <c r="Q867" s="276">
        <v>0</v>
      </c>
    </row>
    <row r="868" spans="1:17" s="94" customFormat="1" ht="12" customHeight="1">
      <c r="A868" s="90" t="s">
        <v>21</v>
      </c>
      <c r="B868" s="90"/>
      <c r="C868" s="91">
        <v>631</v>
      </c>
      <c r="D868" s="249" t="s">
        <v>1106</v>
      </c>
      <c r="E868" s="92" t="s">
        <v>6</v>
      </c>
      <c r="F868" s="92" t="s">
        <v>217</v>
      </c>
      <c r="G868" s="101">
        <f>IF(F868="I",IFERROR(VLOOKUP(C868,Consolidado!B:H,7,FALSE),0),0)</f>
        <v>0</v>
      </c>
      <c r="H868" s="93"/>
      <c r="I868" s="276">
        <v>0</v>
      </c>
      <c r="J868" s="93"/>
      <c r="K868" s="101">
        <v>0</v>
      </c>
      <c r="L868" s="93"/>
      <c r="M868" s="276">
        <v>0</v>
      </c>
      <c r="N868" s="93"/>
      <c r="O868" s="101">
        <v>0</v>
      </c>
      <c r="P868" s="93"/>
      <c r="Q868" s="276">
        <v>0</v>
      </c>
    </row>
    <row r="869" spans="1:17" s="94" customFormat="1" ht="12" customHeight="1">
      <c r="A869" s="90" t="s">
        <v>21</v>
      </c>
      <c r="B869" s="90"/>
      <c r="C869" s="91">
        <v>641</v>
      </c>
      <c r="D869" s="249" t="s">
        <v>1107</v>
      </c>
      <c r="E869" s="92" t="s">
        <v>6</v>
      </c>
      <c r="F869" s="92" t="s">
        <v>217</v>
      </c>
      <c r="G869" s="101">
        <f>IF(F869="I",IFERROR(VLOOKUP(C869,Consolidado!B:H,7,FALSE),0),0)</f>
        <v>0</v>
      </c>
      <c r="H869" s="93"/>
      <c r="I869" s="276">
        <v>0</v>
      </c>
      <c r="J869" s="93"/>
      <c r="K869" s="101">
        <v>0</v>
      </c>
      <c r="L869" s="93"/>
      <c r="M869" s="276">
        <v>0</v>
      </c>
      <c r="N869" s="93"/>
      <c r="O869" s="101">
        <v>0</v>
      </c>
      <c r="P869" s="93"/>
      <c r="Q869" s="276">
        <v>0</v>
      </c>
    </row>
    <row r="870" spans="1:17" s="94" customFormat="1" ht="12" customHeight="1">
      <c r="A870" s="90" t="s">
        <v>21</v>
      </c>
      <c r="B870" s="90" t="s">
        <v>87</v>
      </c>
      <c r="C870" s="91">
        <v>651</v>
      </c>
      <c r="D870" s="249" t="s">
        <v>141</v>
      </c>
      <c r="E870" s="92" t="s">
        <v>6</v>
      </c>
      <c r="F870" s="92" t="s">
        <v>217</v>
      </c>
      <c r="G870" s="101">
        <f>IF(F870="I",IFERROR(VLOOKUP(C870,Consolidado!B:H,7,FALSE),0),0)</f>
        <v>0</v>
      </c>
      <c r="H870" s="93"/>
      <c r="I870" s="276">
        <v>0</v>
      </c>
      <c r="J870" s="93"/>
      <c r="K870" s="101">
        <v>0</v>
      </c>
      <c r="L870" s="93"/>
      <c r="M870" s="276">
        <v>0</v>
      </c>
      <c r="N870" s="93"/>
      <c r="O870" s="101">
        <v>0</v>
      </c>
      <c r="P870" s="93"/>
      <c r="Q870" s="276">
        <v>0</v>
      </c>
    </row>
    <row r="871" spans="1:17" s="94" customFormat="1" ht="12" customHeight="1">
      <c r="A871" s="90" t="s">
        <v>21</v>
      </c>
      <c r="B871" s="90" t="s">
        <v>87</v>
      </c>
      <c r="C871" s="91">
        <v>661</v>
      </c>
      <c r="D871" s="249" t="s">
        <v>142</v>
      </c>
      <c r="E871" s="92" t="s">
        <v>6</v>
      </c>
      <c r="F871" s="92" t="s">
        <v>217</v>
      </c>
      <c r="G871" s="101">
        <f>IF(F871="I",IFERROR(VLOOKUP(C871,Consolidado!B:H,7,FALSE),0),0)</f>
        <v>0</v>
      </c>
      <c r="H871" s="93"/>
      <c r="I871" s="276">
        <v>0</v>
      </c>
      <c r="J871" s="93"/>
      <c r="K871" s="101">
        <v>0</v>
      </c>
      <c r="L871" s="93"/>
      <c r="M871" s="276">
        <v>0</v>
      </c>
      <c r="N871" s="93"/>
      <c r="O871" s="101">
        <v>0</v>
      </c>
      <c r="P871" s="93"/>
      <c r="Q871" s="276">
        <v>0</v>
      </c>
    </row>
    <row r="872" spans="1:17" s="94" customFormat="1" ht="12" customHeight="1">
      <c r="A872" s="90" t="s">
        <v>21</v>
      </c>
      <c r="B872" s="90"/>
      <c r="C872" s="91">
        <v>7</v>
      </c>
      <c r="D872" s="249" t="s">
        <v>199</v>
      </c>
      <c r="E872" s="92" t="s">
        <v>6</v>
      </c>
      <c r="F872" s="92" t="s">
        <v>216</v>
      </c>
      <c r="G872" s="101">
        <f>IF(F872="I",IFERROR(VLOOKUP(C872,Consolidado!B:H,7,FALSE),0),0)</f>
        <v>0</v>
      </c>
      <c r="H872" s="93"/>
      <c r="I872" s="276">
        <v>0</v>
      </c>
      <c r="J872" s="93"/>
      <c r="K872" s="101">
        <v>0</v>
      </c>
      <c r="L872" s="93"/>
      <c r="M872" s="276">
        <v>0</v>
      </c>
      <c r="N872" s="93"/>
      <c r="O872" s="101">
        <v>0</v>
      </c>
      <c r="P872" s="93"/>
      <c r="Q872" s="276">
        <v>0</v>
      </c>
    </row>
    <row r="873" spans="1:17" s="94" customFormat="1" ht="12" customHeight="1">
      <c r="A873" s="90" t="s">
        <v>21</v>
      </c>
      <c r="B873" s="90"/>
      <c r="C873" s="91">
        <v>711</v>
      </c>
      <c r="D873" s="249" t="s">
        <v>1108</v>
      </c>
      <c r="E873" s="92" t="s">
        <v>6</v>
      </c>
      <c r="F873" s="92" t="s">
        <v>217</v>
      </c>
      <c r="G873" s="101">
        <f>IF(F873="I",IFERROR(VLOOKUP(C873,Consolidado!B:H,7,FALSE),0),0)</f>
        <v>0</v>
      </c>
      <c r="H873" s="93"/>
      <c r="I873" s="276">
        <v>0</v>
      </c>
      <c r="J873" s="93"/>
      <c r="K873" s="101">
        <v>0</v>
      </c>
      <c r="L873" s="93"/>
      <c r="M873" s="276">
        <v>0</v>
      </c>
      <c r="N873" s="93"/>
      <c r="O873" s="101">
        <v>0</v>
      </c>
      <c r="P873" s="93"/>
      <c r="Q873" s="276">
        <v>0</v>
      </c>
    </row>
    <row r="874" spans="1:17" s="94" customFormat="1" ht="12" customHeight="1">
      <c r="A874" s="90" t="s">
        <v>21</v>
      </c>
      <c r="B874" s="90" t="s">
        <v>88</v>
      </c>
      <c r="C874" s="91">
        <v>721</v>
      </c>
      <c r="D874" s="249" t="s">
        <v>1109</v>
      </c>
      <c r="E874" s="92" t="s">
        <v>6</v>
      </c>
      <c r="F874" s="92" t="s">
        <v>217</v>
      </c>
      <c r="G874" s="101">
        <f>IF(F874="I",IFERROR(VLOOKUP(C874,Consolidado!B:H,7,FALSE),0),0)</f>
        <v>0</v>
      </c>
      <c r="H874" s="93"/>
      <c r="I874" s="276">
        <v>0</v>
      </c>
      <c r="J874" s="93"/>
      <c r="K874" s="101">
        <v>0</v>
      </c>
      <c r="L874" s="93"/>
      <c r="M874" s="276">
        <v>0</v>
      </c>
      <c r="N874" s="93"/>
      <c r="O874" s="101">
        <v>0</v>
      </c>
      <c r="P874" s="93"/>
      <c r="Q874" s="276">
        <v>0</v>
      </c>
    </row>
    <row r="875" spans="1:17" s="94" customFormat="1" ht="12" customHeight="1">
      <c r="A875" s="90" t="s">
        <v>21</v>
      </c>
      <c r="B875" s="90" t="s">
        <v>88</v>
      </c>
      <c r="C875" s="91">
        <v>722</v>
      </c>
      <c r="D875" s="249" t="s">
        <v>214</v>
      </c>
      <c r="E875" s="92" t="s">
        <v>6</v>
      </c>
      <c r="F875" s="92" t="s">
        <v>217</v>
      </c>
      <c r="G875" s="101">
        <f>IF(F875="I",IFERROR(VLOOKUP(C875,Consolidado!B:H,7,FALSE),0),0)</f>
        <v>0</v>
      </c>
      <c r="H875" s="93"/>
      <c r="I875" s="276">
        <v>0</v>
      </c>
      <c r="J875" s="93"/>
      <c r="K875" s="101">
        <v>0</v>
      </c>
      <c r="L875" s="93"/>
      <c r="M875" s="276">
        <v>0</v>
      </c>
      <c r="N875" s="93"/>
      <c r="O875" s="101">
        <v>0</v>
      </c>
      <c r="P875" s="93"/>
      <c r="Q875" s="276">
        <v>0</v>
      </c>
    </row>
    <row r="876" spans="1:17" s="94" customFormat="1" ht="12" customHeight="1">
      <c r="A876" s="90" t="s">
        <v>21</v>
      </c>
      <c r="B876" s="90"/>
      <c r="C876" s="91">
        <v>731</v>
      </c>
      <c r="D876" s="249" t="s">
        <v>1110</v>
      </c>
      <c r="E876" s="92" t="s">
        <v>6</v>
      </c>
      <c r="F876" s="92" t="s">
        <v>217</v>
      </c>
      <c r="G876" s="101">
        <f>IF(F876="I",IFERROR(VLOOKUP(C876,Consolidado!B:H,7,FALSE),0),0)</f>
        <v>0</v>
      </c>
      <c r="H876" s="93"/>
      <c r="I876" s="276">
        <v>0</v>
      </c>
      <c r="J876" s="93"/>
      <c r="K876" s="101">
        <v>0</v>
      </c>
      <c r="L876" s="93"/>
      <c r="M876" s="276">
        <v>0</v>
      </c>
      <c r="N876" s="93"/>
      <c r="O876" s="101">
        <v>0</v>
      </c>
      <c r="P876" s="93"/>
      <c r="Q876" s="276">
        <v>0</v>
      </c>
    </row>
    <row r="877" spans="1:17" s="94" customFormat="1" ht="12" customHeight="1">
      <c r="A877" s="90" t="s">
        <v>21</v>
      </c>
      <c r="B877" s="90"/>
      <c r="C877" s="91">
        <v>741</v>
      </c>
      <c r="D877" s="249" t="s">
        <v>1111</v>
      </c>
      <c r="E877" s="92" t="s">
        <v>6</v>
      </c>
      <c r="F877" s="92" t="s">
        <v>217</v>
      </c>
      <c r="G877" s="101">
        <f>IF(F877="I",IFERROR(VLOOKUP(C877,Consolidado!B:H,7,FALSE),0),0)</f>
        <v>0</v>
      </c>
      <c r="H877" s="93"/>
      <c r="I877" s="276">
        <v>0</v>
      </c>
      <c r="J877" s="93"/>
      <c r="K877" s="101">
        <v>0</v>
      </c>
      <c r="L877" s="93"/>
      <c r="M877" s="276">
        <v>0</v>
      </c>
      <c r="N877" s="93"/>
      <c r="O877" s="101">
        <v>0</v>
      </c>
      <c r="P877" s="93"/>
      <c r="Q877" s="276">
        <v>0</v>
      </c>
    </row>
    <row r="878" spans="1:17" s="94" customFormat="1" ht="12" customHeight="1">
      <c r="A878" s="90" t="s">
        <v>21</v>
      </c>
      <c r="B878" s="90" t="s">
        <v>88</v>
      </c>
      <c r="C878" s="91">
        <v>751</v>
      </c>
      <c r="D878" s="249" t="s">
        <v>143</v>
      </c>
      <c r="E878" s="92" t="s">
        <v>6</v>
      </c>
      <c r="F878" s="92" t="s">
        <v>217</v>
      </c>
      <c r="G878" s="101">
        <f>IF(F878="I",IFERROR(VLOOKUP(C878,Consolidado!B:H,7,FALSE),0),0)</f>
        <v>0</v>
      </c>
      <c r="H878" s="93"/>
      <c r="I878" s="276">
        <v>0</v>
      </c>
      <c r="J878" s="93"/>
      <c r="K878" s="101">
        <v>0</v>
      </c>
      <c r="L878" s="93"/>
      <c r="M878" s="276">
        <v>0</v>
      </c>
      <c r="N878" s="93"/>
      <c r="O878" s="101">
        <v>0</v>
      </c>
      <c r="P878" s="93"/>
      <c r="Q878" s="276">
        <v>0</v>
      </c>
    </row>
    <row r="879" spans="1:17" s="94" customFormat="1" ht="12" customHeight="1">
      <c r="A879" s="90" t="s">
        <v>21</v>
      </c>
      <c r="B879" s="90" t="s">
        <v>88</v>
      </c>
      <c r="C879" s="91">
        <v>761</v>
      </c>
      <c r="D879" s="249" t="s">
        <v>144</v>
      </c>
      <c r="E879" s="92" t="s">
        <v>6</v>
      </c>
      <c r="F879" s="92" t="s">
        <v>217</v>
      </c>
      <c r="G879" s="101">
        <f>IF(F879="I",IFERROR(VLOOKUP(C879,Consolidado!B:H,7,FALSE),0),0)</f>
        <v>0</v>
      </c>
      <c r="H879" s="93"/>
      <c r="I879" s="276">
        <v>0</v>
      </c>
      <c r="J879" s="93"/>
      <c r="K879" s="101">
        <v>0</v>
      </c>
      <c r="L879" s="93"/>
      <c r="M879" s="276">
        <v>0</v>
      </c>
      <c r="N879" s="93"/>
      <c r="O879" s="101">
        <v>0</v>
      </c>
      <c r="P879" s="93"/>
      <c r="Q879" s="276">
        <v>0</v>
      </c>
    </row>
    <row r="880" spans="1:17">
      <c r="I880" s="277"/>
      <c r="M880" s="277"/>
      <c r="Q880" s="277"/>
    </row>
    <row r="881" spans="4:17">
      <c r="E881" s="95" t="s">
        <v>3</v>
      </c>
      <c r="F881" s="95"/>
      <c r="G881" s="102">
        <f>SUMIF(A:A,E881,G:G)</f>
        <v>58321676310</v>
      </c>
      <c r="I881" s="278">
        <f>SUMIF(A:A,E881,I:I)</f>
        <v>0</v>
      </c>
      <c r="J881" s="97"/>
      <c r="K881" s="102">
        <f>SUMIF(A:A,E881,K:K)</f>
        <v>0</v>
      </c>
      <c r="M881" s="278">
        <f>SUMIF(A:A,E881,M:M)</f>
        <v>0</v>
      </c>
      <c r="N881" s="97"/>
      <c r="O881" s="102">
        <v>0</v>
      </c>
      <c r="Q881" s="278">
        <v>0</v>
      </c>
    </row>
    <row r="882" spans="4:17">
      <c r="E882" s="95" t="s">
        <v>8</v>
      </c>
      <c r="F882" s="95"/>
      <c r="G882" s="102">
        <f>SUMIF(A:A,E882,G:G)</f>
        <v>39006172018</v>
      </c>
      <c r="I882" s="278">
        <f>SUMIF(A:A,E882,I:I)</f>
        <v>0</v>
      </c>
      <c r="J882" s="97"/>
      <c r="K882" s="102">
        <f>SUMIF(A:A,E882,K:K)</f>
        <v>0</v>
      </c>
      <c r="M882" s="278">
        <f>SUMIF(A:A,E882,M:M)</f>
        <v>0</v>
      </c>
      <c r="N882" s="97"/>
      <c r="O882" s="102">
        <v>0</v>
      </c>
      <c r="Q882" s="278">
        <v>0</v>
      </c>
    </row>
    <row r="883" spans="4:17">
      <c r="E883" s="95" t="s">
        <v>20</v>
      </c>
      <c r="F883" s="95"/>
      <c r="G883" s="102">
        <f>SUMIF(A:A,E883,G:G)</f>
        <v>19315504292.105301</v>
      </c>
      <c r="I883" s="278">
        <f>SUMIF(A:A,E883,I:I)</f>
        <v>0</v>
      </c>
      <c r="J883" s="97"/>
      <c r="K883" s="102">
        <f>SUMIF(A:A,E883,K:K)</f>
        <v>0</v>
      </c>
      <c r="M883" s="278">
        <f>SUMIF(A:A,E883,M:M)</f>
        <v>0</v>
      </c>
      <c r="N883" s="97"/>
      <c r="O883" s="102">
        <v>0</v>
      </c>
      <c r="Q883" s="278">
        <v>0</v>
      </c>
    </row>
    <row r="884" spans="4:17">
      <c r="E884" s="98" t="s">
        <v>203</v>
      </c>
      <c r="F884" s="98"/>
      <c r="G884" s="99">
        <f>+G881-G882-G883</f>
        <v>-0.1053009033203125</v>
      </c>
      <c r="H884" s="81" t="s">
        <v>200</v>
      </c>
      <c r="I884" s="277">
        <f>+I881-I882-I883</f>
        <v>0</v>
      </c>
      <c r="J884" s="81" t="s">
        <v>200</v>
      </c>
      <c r="K884" s="99">
        <f>+K881-K882-K883</f>
        <v>0</v>
      </c>
      <c r="M884" s="277">
        <f>+M881-M882-M883</f>
        <v>0</v>
      </c>
      <c r="O884" s="99">
        <f>+O881-O882-O883</f>
        <v>0</v>
      </c>
      <c r="Q884" s="277">
        <f>+Q881-Q882-Q883</f>
        <v>0</v>
      </c>
    </row>
    <row r="885" spans="4:17">
      <c r="E885" s="89" t="s">
        <v>128</v>
      </c>
      <c r="F885" s="95"/>
      <c r="G885" s="102">
        <f>SUMIF(A:A,E885,G:G)</f>
        <v>16833906368</v>
      </c>
      <c r="I885" s="278">
        <f>SUMIF(A:A,E885,I:I)</f>
        <v>0</v>
      </c>
      <c r="J885" s="97"/>
      <c r="K885" s="102">
        <f>SUMIF(E:E,I885,K:K)</f>
        <v>0</v>
      </c>
      <c r="M885" s="278">
        <f>SUMIF(E:E,I885,M:M)</f>
        <v>0</v>
      </c>
      <c r="N885" s="97"/>
      <c r="O885" s="102">
        <v>0</v>
      </c>
      <c r="Q885" s="278">
        <f>SUMIF(A:A,E885,Q:Q)</f>
        <v>0</v>
      </c>
    </row>
    <row r="886" spans="4:17">
      <c r="E886" s="89" t="s">
        <v>149</v>
      </c>
      <c r="F886" s="95"/>
      <c r="G886" s="102">
        <f>SUMIF(A:A,E886,G:G)</f>
        <v>15365340922</v>
      </c>
      <c r="I886" s="278">
        <f>SUMIF(A:A,E886,I:I)</f>
        <v>0</v>
      </c>
      <c r="J886" s="97"/>
      <c r="K886" s="102">
        <f>SUMIF(E:E,I886,K:K)</f>
        <v>0</v>
      </c>
      <c r="L886" s="96"/>
      <c r="M886" s="278">
        <f>SUMIF(E:E,I886,M:M)</f>
        <v>0</v>
      </c>
      <c r="N886" s="97"/>
      <c r="O886" s="102">
        <v>0</v>
      </c>
      <c r="Q886" s="278">
        <f>SUMIF(A:A,E886,Q:Q)</f>
        <v>0</v>
      </c>
    </row>
    <row r="887" spans="4:17">
      <c r="E887" s="98" t="s">
        <v>203</v>
      </c>
      <c r="F887" s="98"/>
      <c r="G887" s="99">
        <f>+G885-G886-Consolidado!H449</f>
        <v>0</v>
      </c>
      <c r="H887" s="81" t="s">
        <v>200</v>
      </c>
      <c r="I887" s="277">
        <v>0</v>
      </c>
      <c r="J887" s="81" t="s">
        <v>200</v>
      </c>
      <c r="K887" s="99">
        <f>+K885-K886</f>
        <v>0</v>
      </c>
      <c r="M887" s="277">
        <f>+M885-M886</f>
        <v>0</v>
      </c>
      <c r="O887" s="99">
        <v>0</v>
      </c>
      <c r="Q887" s="277">
        <v>0</v>
      </c>
    </row>
    <row r="888" spans="4:17">
      <c r="I888" s="277"/>
      <c r="M888" s="277"/>
      <c r="Q888" s="277"/>
    </row>
    <row r="889" spans="4:17">
      <c r="D889" s="81"/>
    </row>
  </sheetData>
  <autoFilter ref="A4:J879" xr:uid="{00000000-0001-0000-0900-000000000000}"/>
  <customSheetViews>
    <customSheetView guid="{5FCC9217-B3E9-4B91-A943-5F21728EBEE9}" filter="1" showAutoFilter="1">
      <pane ySplit="236" topLeftCell="A238" activePane="bottomLeft" state="frozen"/>
      <selection pane="bottomLeft" activeCell="C275" sqref="C275"/>
      <pageMargins left="0.7" right="0.7" top="0.75" bottom="0.75" header="0.3" footer="0.3"/>
      <pageSetup paperSize="9" orientation="portrait" r:id="rId1"/>
      <autoFilter ref="A4:J480" xr:uid="{00000000-0000-0000-0000-000000000000}">
        <filterColumn colId="1">
          <filters>
            <filter val="Otros Pasivos Corrientes (Nota 5.q)"/>
          </filters>
        </filterColumn>
      </autoFilter>
    </customSheetView>
    <customSheetView guid="{7015FC6D-0680-4B00-AA0E-B83DA1D0B666}" filter="1" showAutoFilter="1">
      <pane ySplit="10" topLeftCell="A396" activePane="bottomLeft" state="frozen"/>
      <selection pane="bottomLeft" activeCell="B413" sqref="B413"/>
      <pageMargins left="0.7" right="0.7" top="0.75" bottom="0.75" header="0.3" footer="0.3"/>
      <pageSetup paperSize="9" orientation="portrait" r:id="rId2"/>
      <autoFilter ref="A4:J480" xr:uid="{00000000-0000-0000-0000-000000000000}">
        <filterColumn colId="6">
          <filters>
            <filter val="1.217.193"/>
            <filter val="1.403.320.111"/>
            <filter val="1.530.000"/>
            <filter val="1.808.967"/>
            <filter val="1.948.492"/>
            <filter val="10.014.421"/>
            <filter val="10.083.333"/>
            <filter val="10.500.000"/>
            <filter val="100.000"/>
            <filter val="105.000.000"/>
            <filter val="11.647.065"/>
            <filter val="112.487.908"/>
            <filter val="113.837.164"/>
            <filter val="12.643.649"/>
            <filter val="139.728.254"/>
            <filter val="14.200.454"/>
            <filter val="14.285.334"/>
            <filter val="15.882.182"/>
            <filter val="157.876.083"/>
            <filter val="16.238.918"/>
            <filter val="162.227.408"/>
            <filter val="165.523.085"/>
            <filter val="165.980.247"/>
            <filter val="169.372.459"/>
            <filter val="17.653.690"/>
            <filter val="18.136.461.199"/>
            <filter val="-18.136.461.199"/>
            <filter val="18.665.667"/>
            <filter val="2.155.931"/>
            <filter val="2.410.959"/>
            <filter val="2.489.543.463"/>
            <filter val="2.500.001"/>
            <filter val="2.598.392"/>
            <filter val="2.650.719"/>
            <filter val="2.874.119"/>
            <filter val="20.470.836"/>
            <filter val="21.121.490"/>
            <filter val="21.887.999"/>
            <filter val="217.559.172"/>
            <filter val="22.067.273"/>
            <filter val="225.302.826"/>
            <filter val="23.322.673"/>
            <filter val="23.799.408"/>
            <filter val="24.000.000"/>
            <filter val="250.049"/>
            <filter val="26.537.264"/>
            <filter val="28.610.971"/>
            <filter val="289.016.667"/>
            <filter val="3.169.091"/>
            <filter val="3.336.439"/>
            <filter val="3.496.313"/>
            <filter val="3.516.576"/>
            <filter val="3.755.762"/>
            <filter val="3.996.538"/>
            <filter val="-30.629.975"/>
            <filter val="30.826.014"/>
            <filter val="30.827.114"/>
            <filter val="32.204.457"/>
            <filter val="-32.204.457"/>
            <filter val="32.844.791"/>
            <filter val="32.860.972"/>
            <filter val="332.000"/>
            <filter val="35.409.091"/>
            <filter val="35.600"/>
            <filter val="38.721.199"/>
            <filter val="39.000.000"/>
            <filter val="39.872.675"/>
            <filter val="4.000.000"/>
            <filter val="4.232.306.000"/>
            <filter val="-4.232.306.000"/>
            <filter val="4.335.591"/>
            <filter val="4.453.151"/>
            <filter val="4.760"/>
            <filter val="407.541.775"/>
            <filter val="412.376"/>
            <filter val="427.741.326"/>
            <filter val="429.580"/>
            <filter val="43.148.578"/>
            <filter val="44.231.650"/>
            <filter val="44.516.285"/>
            <filter val="442.916.854.245"/>
            <filter val="-442.916.854.245"/>
            <filter val="449.542.972"/>
            <filter val="48.857.307"/>
            <filter val="49.946.068"/>
            <filter val="5.000.000.000"/>
            <filter val="5.576.709"/>
            <filter val="50.732.513"/>
            <filter val="52.500.000"/>
            <filter val="537.248"/>
            <filter val="56.649.722"/>
            <filter val="561.000.000"/>
            <filter val="57.764.419"/>
            <filter val="58.662.495"/>
            <filter val="58.988.520"/>
            <filter val="59.240.090"/>
            <filter val="598.420.166"/>
            <filter val="6.000.000"/>
            <filter val="6.491.551"/>
            <filter val="6.736.642"/>
            <filter val="6.799.607"/>
            <filter val="60.931.484"/>
            <filter val="612.030.384"/>
            <filter val="618.840"/>
            <filter val="622.033.558"/>
            <filter val="633.276.895"/>
            <filter val="634.228.480"/>
            <filter val="66.646"/>
            <filter val="7.954.545"/>
            <filter val="7.997.216.474"/>
            <filter val="700.003"/>
            <filter val="718.181"/>
            <filter val="74.631.194"/>
            <filter val="750.000.000"/>
            <filter val="788.252.516"/>
            <filter val="-788.252.516"/>
            <filter val="8.000.000"/>
            <filter val="8.034.255.631"/>
            <filter val="8.084.000.000"/>
            <filter val="8.109.049.854"/>
            <filter val="825.000"/>
            <filter val="87.699.040"/>
            <filter val="88.410.220"/>
            <filter val="9.000.000"/>
            <filter val="9.387.688"/>
            <filter val="9.967.899"/>
            <filter val="96.219"/>
            <filter val="96.802.558"/>
          </filters>
        </filterColumn>
      </autoFilter>
    </customSheetView>
    <customSheetView guid="{B9F63820-5C32-455A-BC9D-0BE84D6B0867}" filter="1" showAutoFilter="1" state="hidden">
      <pane ySplit="4" topLeftCell="A5" activePane="bottomLeft" state="frozen"/>
      <selection pane="bottomLeft" activeCell="D390" sqref="D390:G390 D392:G396 D410:G411 D424:G424"/>
      <pageMargins left="0.7" right="0.7" top="0.75" bottom="0.75" header="0.3" footer="0.3"/>
      <pageSetup paperSize="9" orientation="portrait" r:id="rId3"/>
      <autoFilter ref="A4:J480" xr:uid="{00000000-0000-0000-0000-000000000000}">
        <filterColumn colId="1">
          <filters>
            <filter val="Otros gastos de comercialización (Nota 5.w)"/>
          </filters>
        </filterColumn>
      </autoFilter>
    </customSheetView>
    <customSheetView guid="{02CCA346-F1A1-4DBD-A4FB-200E7C7010D8}" scale="90" showGridLines="0" filter="1" showAutoFilter="1">
      <pane ySplit="4" topLeftCell="A17" activePane="bottomLeft" state="frozen"/>
      <selection pane="bottomLeft" activeCell="D893" sqref="D893"/>
      <pageMargins left="0.7" right="0.7" top="0.75" bottom="0.75" header="0.3" footer="0.3"/>
      <pageSetup paperSize="9" orientation="portrait" r:id="rId4"/>
      <autoFilter ref="A4:R879" xr:uid="{00000000-0000-0000-0000-000000000000}">
        <filterColumn colId="1">
          <filters>
            <filter val="Deudores por intermediacion"/>
          </filters>
        </filterColumn>
        <filterColumn colId="6">
          <filters>
            <filter val="1.000.000"/>
            <filter val="1.014.206"/>
            <filter val="1.032.032"/>
            <filter val="1.051.405.032"/>
            <filter val="1.076.822.324"/>
            <filter val="-1.102.103"/>
            <filter val="1.102.171"/>
            <filter val="1.107.671"/>
            <filter val="1.138"/>
            <filter val="1.173.392.386"/>
            <filter val="1.217.100"/>
            <filter val="1.229.565.998"/>
            <filter val="1.241.615.813"/>
            <filter val="1.412.530"/>
            <filter val="1.461.504"/>
            <filter val="1.468.565.446"/>
            <filter val="1.475.844.627"/>
            <filter val="1.526.000.000"/>
            <filter val="1.607.353.805"/>
            <filter val="1.631.744"/>
            <filter val="1.692.273"/>
            <filter val="1.770.465"/>
            <filter val="1.858.249"/>
            <filter val="1.892.218.942"/>
            <filter val="-1.992.535.038"/>
            <filter val="10.100.970"/>
            <filter val="10.403.182"/>
            <filter val="10.779.465"/>
            <filter val="101.727.879"/>
            <filter val="104.307.742"/>
            <filter val="104.977.496"/>
            <filter val="109.169.041"/>
            <filter val="11.202.903"/>
            <filter val="11.257.817"/>
            <filter val="110.247.504"/>
            <filter val="116.020.014"/>
            <filter val="118.579.522"/>
            <filter val="12.374.918"/>
            <filter val="12.525"/>
            <filter val="120.000.000"/>
            <filter val="120.673"/>
            <filter val="121.786.112"/>
            <filter val="125.000.000"/>
            <filter val="128.833.960"/>
            <filter val="129.477"/>
            <filter val="13.484.997"/>
            <filter val="13.614.357"/>
            <filter val="133.074.608"/>
            <filter val="133.780.185"/>
            <filter val="135.605.514"/>
            <filter val="-137.136.051"/>
            <filter val="148.301.269"/>
            <filter val="-15.000.000.000"/>
            <filter val="15.240.559"/>
            <filter val="15.441.425"/>
            <filter val="150.000.000"/>
            <filter val="152.102.885"/>
            <filter val="157.953.638"/>
            <filter val="158.043.615"/>
            <filter val="165.352.744"/>
            <filter val="166.160"/>
            <filter val="168.257.336"/>
            <filter val="170.000.000"/>
            <filter val="170.883.821"/>
            <filter val="171.831.568"/>
            <filter val="-172.676.794"/>
            <filter val="18.000.000"/>
            <filter val="18.831.300"/>
            <filter val="181.818"/>
            <filter val="185.248.603"/>
            <filter val="-19.756.280"/>
            <filter val="19.831.571"/>
            <filter val="195.616"/>
            <filter val="197.217.607"/>
            <filter val="2.029.887.228"/>
            <filter val="2.212.322.675"/>
            <filter val="-2.240.010"/>
            <filter val="2.259.252"/>
            <filter val="2.278.172.492"/>
            <filter val="2.399.999"/>
            <filter val="2.560.027.914"/>
            <filter val="2.578.200"/>
            <filter val="2.658.537"/>
            <filter val="2.767.162"/>
            <filter val="2.886.977"/>
            <filter val="2.938.440"/>
            <filter val="2.952.470"/>
            <filter val="2.985.129"/>
            <filter val="2.999.771"/>
            <filter val="20.000.000"/>
            <filter val="-20.013.966"/>
            <filter val="200.000.000"/>
            <filter val="200.857.319"/>
            <filter val="206.783.404"/>
            <filter val="207.988.003"/>
            <filter val="21.053.051"/>
            <filter val="21.895"/>
            <filter val="212.441.006"/>
            <filter val="216.415.507"/>
            <filter val="-218.392.212"/>
            <filter val="22.700.048"/>
            <filter val="221.097.900"/>
            <filter val="221.275.753"/>
            <filter val="226.700.074"/>
            <filter val="227.273"/>
            <filter val="23.918.795"/>
            <filter val="232.190.013"/>
            <filter val="235.418"/>
            <filter val="237.632.194"/>
            <filter val="-24.291.015"/>
            <filter val="24.664.362.438"/>
            <filter val="24.928.654"/>
            <filter val="24.945.827"/>
            <filter val="241.690.596"/>
            <filter val="25.003.874"/>
            <filter val="25.388.196"/>
            <filter val="250.000.000"/>
            <filter val="251.825.057"/>
            <filter val="261.691.795"/>
            <filter val="263.020"/>
            <filter val="27.005.000.000"/>
            <filter val="27.054.616"/>
            <filter val="27.149.521"/>
            <filter val="27.547.854"/>
            <filter val="27.671.219"/>
            <filter val="27.754.157"/>
            <filter val="28.994.433"/>
            <filter val="287.339.506"/>
            <filter val="291.105.376"/>
            <filter val="294.240"/>
            <filter val="-294.240"/>
            <filter val="3.000.000"/>
            <filter val="3.162.962"/>
            <filter val="3.251.946.316"/>
            <filter val="3.300.000"/>
            <filter val="3.512.443"/>
            <filter val="3.777.762"/>
            <filter val="3.800.000"/>
            <filter val="3.815.804"/>
            <filter val="30.000.000.000"/>
            <filter val="30.743.383"/>
            <filter val="300.298"/>
            <filter val="305.418"/>
            <filter val="306.203.040"/>
            <filter val="309.874"/>
            <filter val="31.271.336"/>
            <filter val="316.522.493"/>
            <filter val="317.793.284"/>
            <filter val="32.287.007"/>
            <filter val="322.727"/>
            <filter val="326.940.640"/>
            <filter val="33.572.094"/>
            <filter val="33.892.311"/>
            <filter val="-334.323.656"/>
            <filter val="336.470.718"/>
            <filter val="34.996.839"/>
            <filter val="351.672.087"/>
            <filter val="36.000.000"/>
            <filter val="36.470.619"/>
            <filter val="374.480.960"/>
            <filter val="377.019.917"/>
            <filter val="38.742.703"/>
            <filter val="383.163.206"/>
            <filter val="39.307.722"/>
            <filter val="391.999.438"/>
            <filter val="4.000.000.000"/>
            <filter val="4.033.748"/>
            <filter val="-4.096.671.918"/>
            <filter val="4.137.877.138"/>
            <filter val="4.288.123.636"/>
            <filter val="-4.301.102"/>
            <filter val="4.305.516"/>
            <filter val="-4.373.836"/>
            <filter val="4.411.650"/>
            <filter val="4.418.104"/>
            <filter val="4.419.924.311"/>
            <filter val="4.448.968"/>
            <filter val="4.652.592"/>
            <filter val="4.780.000"/>
            <filter val="4.794.630"/>
            <filter val="4.845.379"/>
            <filter val="4.986.420"/>
            <filter val="40.403.880"/>
            <filter val="400.000.000"/>
            <filter val="401.765"/>
            <filter val="41.668.980"/>
            <filter val="413.577"/>
            <filter val="42.493.848"/>
            <filter val="425.720"/>
            <filter val="-43.129.399"/>
            <filter val="43.598.634"/>
            <filter val="43.916.900"/>
            <filter val="44.437.500"/>
            <filter val="44.695.572"/>
            <filter val="441.566"/>
            <filter val="449.194"/>
            <filter val="45.886.673"/>
            <filter val="457.571.471"/>
            <filter val="5.126.738"/>
            <filter val="5.339.588"/>
            <filter val="5.723.883.000"/>
            <filter val="5.747.164.500"/>
            <filter val="5.798"/>
            <filter val="50.504.850"/>
            <filter val="502.428.760"/>
            <filter val="505.048.500"/>
            <filter val="51.950.776"/>
            <filter val="510.132.871"/>
            <filter val="529.000.000"/>
            <filter val="533.996.195"/>
            <filter val="535.827.522"/>
            <filter val="54.114.527"/>
            <filter val="54.685.524"/>
            <filter val="550.251"/>
            <filter val="57.097.753"/>
            <filter val="573.835.519"/>
            <filter val="59.614.416"/>
            <filter val="6.000.000"/>
            <filter val="6.027.989"/>
            <filter val="6.390"/>
            <filter val="-6.618.627"/>
            <filter val="6.819.682"/>
            <filter val="60.000.000"/>
            <filter val="-60.852"/>
            <filter val="600.000"/>
            <filter val="610.001.703"/>
            <filter val="629.923"/>
            <filter val="631.451.695"/>
            <filter val="635"/>
            <filter val="64.493.687"/>
            <filter val="640.002"/>
            <filter val="640.238"/>
            <filter val="653.146.861"/>
            <filter val="66.443.539"/>
            <filter val="66.492.786"/>
            <filter val="677.000.000"/>
            <filter val="68"/>
            <filter val="68.858.195"/>
            <filter val="7.193.000.000"/>
            <filter val="7.291.384"/>
            <filter val="7.681.264"/>
            <filter val="70.525.362"/>
            <filter val="71.321.210"/>
            <filter val="74.331.818"/>
            <filter val="747.184"/>
            <filter val="75.000.000"/>
            <filter val="75.813.515"/>
            <filter val="771.423.311"/>
            <filter val="78.413.436"/>
            <filter val="781.466"/>
            <filter val="-79.655.510"/>
            <filter val="8.000.000"/>
            <filter val="8.504.545"/>
            <filter val="8.757.616"/>
            <filter val="81.812.232"/>
            <filter val="-840.177.973"/>
            <filter val="848.877"/>
            <filter val="852.218.740"/>
            <filter val="87.464.769"/>
            <filter val="872.419.044"/>
            <filter val="882.822.990"/>
            <filter val="885.398.880"/>
            <filter val="9.000.000"/>
            <filter val="9.114.606"/>
            <filter val="9.226"/>
            <filter val="9.229.090"/>
            <filter val="9.579.732"/>
            <filter val="9.957.536"/>
            <filter val="90.000.000"/>
            <filter val="900.000.000"/>
            <filter val="91.278.495"/>
            <filter val="921.693.388"/>
            <filter val="954.305.223"/>
            <filter val="96.988.289"/>
          </filters>
        </filterColumn>
      </autoFilter>
    </customSheetView>
    <customSheetView guid="{F3648BCD-1CED-4BBB-AE63-37BDB925883F}" showAutoFilter="1" state="hidden">
      <pane ySplit="11" topLeftCell="A222" activePane="bottomLeft" state="frozen"/>
      <selection pane="bottomLeft" activeCell="B228" sqref="B228"/>
      <pageMargins left="0.7" right="0.7" top="0.75" bottom="0.75" header="0.3" footer="0.3"/>
      <pageSetup paperSize="9" orientation="portrait" r:id="rId5"/>
      <autoFilter ref="A4:J879" xr:uid="{00000000-0000-0000-0000-000000000000}"/>
    </customSheetView>
  </customSheetViews>
  <mergeCells count="3">
    <mergeCell ref="G3:I3"/>
    <mergeCell ref="K3:M3"/>
    <mergeCell ref="O3:Q3"/>
  </mergeCells>
  <conditionalFormatting sqref="E853:F853">
    <cfRule type="colorScale" priority="2">
      <colorScale>
        <cfvo type="min"/>
        <cfvo type="percentile" val="50"/>
        <cfvo type="max"/>
        <color rgb="FFF8696B"/>
        <color rgb="FFFCFCFF"/>
        <color rgb="FF63BE7B"/>
      </colorScale>
    </cfRule>
  </conditionalFormatting>
  <conditionalFormatting sqref="E385:F385">
    <cfRule type="colorScale" priority="1">
      <colorScale>
        <cfvo type="min"/>
        <cfvo type="percentile" val="50"/>
        <cfvo type="max"/>
        <color rgb="FFF8696B"/>
        <color rgb="FFFCFCFF"/>
        <color rgb="FF63BE7B"/>
      </colorScale>
    </cfRule>
  </conditionalFormatting>
  <pageMargins left="0.7" right="0.7" top="0.75" bottom="0.75" header="0.3" footer="0.3"/>
  <pageSetup paperSize="9" orientation="portrait"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0"/>
  </sheetPr>
  <dimension ref="B1:Q82"/>
  <sheetViews>
    <sheetView showGridLines="0" tabSelected="1" zoomScale="80" zoomScaleNormal="70" zoomScaleSheetLayoutView="80" workbookViewId="0">
      <pane ySplit="7" topLeftCell="A65" activePane="bottomLeft" state="frozen"/>
      <selection pane="bottomLeft" activeCell="H67" sqref="H67"/>
    </sheetView>
  </sheetViews>
  <sheetFormatPr baseColWidth="10" defaultColWidth="11.42578125" defaultRowHeight="15.75"/>
  <cols>
    <col min="1" max="1" width="1.42578125" style="194" customWidth="1"/>
    <col min="2" max="2" width="63" style="194" customWidth="1"/>
    <col min="3" max="3" width="11.140625" style="194" customWidth="1"/>
    <col min="4" max="4" width="20.140625" style="194" customWidth="1"/>
    <col min="5" max="5" width="2" style="194" customWidth="1"/>
    <col min="6" max="6" width="20.140625" style="195" customWidth="1"/>
    <col min="7" max="7" width="0.7109375" style="253" customWidth="1"/>
    <col min="8" max="8" width="63" style="194" customWidth="1"/>
    <col min="9" max="9" width="11.140625" style="194" customWidth="1"/>
    <col min="10" max="10" width="20.140625" style="194" customWidth="1"/>
    <col min="11" max="11" width="2.28515625" style="195" customWidth="1"/>
    <col min="12" max="12" width="20.140625" style="194" customWidth="1"/>
    <col min="13" max="13" width="14.5703125" style="194" bestFit="1" customWidth="1"/>
    <col min="14" max="14" width="17.7109375" style="194" customWidth="1"/>
    <col min="15" max="15" width="16.7109375" style="196" customWidth="1"/>
    <col min="16" max="16" width="18.85546875" style="196" bestFit="1" customWidth="1"/>
    <col min="17" max="17" width="13.5703125" style="194" bestFit="1" customWidth="1"/>
    <col min="18" max="16384" width="11.42578125" style="194"/>
  </cols>
  <sheetData>
    <row r="1" spans="2:16" s="189" customFormat="1" ht="19.5">
      <c r="B1" s="104" t="s">
        <v>1258</v>
      </c>
      <c r="C1" s="272"/>
      <c r="D1" s="104"/>
      <c r="E1" s="104"/>
      <c r="F1" s="179"/>
      <c r="G1" s="251"/>
      <c r="H1" s="104"/>
      <c r="I1" s="104"/>
      <c r="J1" s="104"/>
      <c r="K1" s="179"/>
      <c r="L1" s="648" t="s">
        <v>1169</v>
      </c>
      <c r="M1" s="104"/>
      <c r="O1" s="190"/>
      <c r="P1" s="190"/>
    </row>
    <row r="2" spans="2:16" s="189" customFormat="1">
      <c r="B2" s="191" t="s">
        <v>1260</v>
      </c>
      <c r="C2" s="273"/>
      <c r="D2" s="191"/>
      <c r="E2" s="191"/>
      <c r="F2" s="191"/>
      <c r="G2" s="191"/>
      <c r="H2" s="191"/>
      <c r="I2" s="191"/>
      <c r="J2" s="191"/>
      <c r="K2" s="191"/>
      <c r="L2" s="191"/>
      <c r="O2" s="190"/>
      <c r="P2" s="190"/>
    </row>
    <row r="3" spans="2:16" s="189" customFormat="1">
      <c r="B3" s="191" t="s">
        <v>1507</v>
      </c>
      <c r="C3" s="273"/>
      <c r="D3" s="191"/>
      <c r="E3" s="191"/>
      <c r="F3" s="191"/>
      <c r="G3" s="191"/>
      <c r="H3" s="191"/>
      <c r="I3" s="191"/>
      <c r="J3" s="191"/>
      <c r="K3" s="191"/>
      <c r="L3" s="191"/>
      <c r="O3" s="190"/>
      <c r="P3" s="190"/>
    </row>
    <row r="4" spans="2:16" s="189" customFormat="1">
      <c r="B4" s="192" t="s">
        <v>435</v>
      </c>
      <c r="C4" s="192"/>
      <c r="D4" s="192"/>
      <c r="E4" s="192"/>
      <c r="F4" s="193"/>
      <c r="G4" s="252"/>
      <c r="H4" s="192"/>
      <c r="I4" s="192"/>
      <c r="J4" s="192"/>
      <c r="K4" s="193"/>
      <c r="L4" s="192"/>
      <c r="O4" s="190"/>
      <c r="P4" s="190"/>
    </row>
    <row r="5" spans="2:16" ht="9.6" customHeight="1"/>
    <row r="6" spans="2:16" ht="18.75">
      <c r="B6" s="248" t="s">
        <v>3</v>
      </c>
      <c r="C6" s="274"/>
      <c r="D6" s="234">
        <v>44377</v>
      </c>
      <c r="E6" s="234"/>
      <c r="F6" s="234">
        <v>44196</v>
      </c>
      <c r="G6" s="255"/>
      <c r="H6" s="248" t="s">
        <v>8</v>
      </c>
      <c r="I6" s="233"/>
      <c r="J6" s="234">
        <v>44377</v>
      </c>
      <c r="K6" s="234"/>
      <c r="L6" s="234">
        <v>44196</v>
      </c>
    </row>
    <row r="7" spans="2:16">
      <c r="B7" s="260" t="s">
        <v>4</v>
      </c>
      <c r="C7" s="257"/>
      <c r="D7" s="258"/>
      <c r="E7" s="258"/>
      <c r="F7" s="259"/>
      <c r="G7" s="197"/>
      <c r="H7" s="261" t="s">
        <v>9</v>
      </c>
      <c r="I7" s="261"/>
      <c r="J7" s="262"/>
      <c r="K7" s="262"/>
      <c r="L7" s="258"/>
      <c r="O7" s="235"/>
      <c r="P7" s="235"/>
    </row>
    <row r="8" spans="2:16">
      <c r="B8" s="260" t="s">
        <v>204</v>
      </c>
      <c r="C8" s="263" t="s">
        <v>521</v>
      </c>
      <c r="D8" s="264">
        <v>6503994563</v>
      </c>
      <c r="E8" s="264"/>
      <c r="F8" s="264">
        <v>937357275</v>
      </c>
      <c r="G8" s="198"/>
      <c r="H8" s="261" t="s">
        <v>63</v>
      </c>
      <c r="I8" s="261"/>
      <c r="J8" s="264">
        <v>3546971196</v>
      </c>
      <c r="K8" s="264"/>
      <c r="L8" s="264">
        <v>115941478</v>
      </c>
      <c r="O8" s="235"/>
      <c r="P8" s="235"/>
    </row>
    <row r="9" spans="2:16">
      <c r="B9" s="257" t="s">
        <v>15</v>
      </c>
      <c r="C9" s="257"/>
      <c r="D9" s="265">
        <v>0</v>
      </c>
      <c r="E9" s="265"/>
      <c r="F9" s="265">
        <v>0</v>
      </c>
      <c r="G9" s="199"/>
      <c r="H9" s="266" t="s">
        <v>578</v>
      </c>
      <c r="I9" s="263" t="s">
        <v>555</v>
      </c>
      <c r="J9" s="265">
        <v>3333150833</v>
      </c>
      <c r="K9" s="265"/>
      <c r="L9" s="265">
        <v>40270747</v>
      </c>
      <c r="O9" s="236"/>
      <c r="P9" s="236"/>
    </row>
    <row r="10" spans="2:16">
      <c r="B10" s="257" t="s">
        <v>522</v>
      </c>
      <c r="C10" s="257"/>
      <c r="D10" s="265">
        <v>0</v>
      </c>
      <c r="E10" s="265"/>
      <c r="F10" s="265">
        <v>0</v>
      </c>
      <c r="G10" s="199"/>
      <c r="H10" s="266" t="s">
        <v>221</v>
      </c>
      <c r="I10" s="263" t="s">
        <v>556</v>
      </c>
      <c r="J10" s="265">
        <v>213394643</v>
      </c>
      <c r="K10" s="265"/>
      <c r="L10" s="265">
        <v>75670731</v>
      </c>
      <c r="O10" s="236"/>
      <c r="P10" s="236"/>
    </row>
    <row r="11" spans="2:16">
      <c r="B11" s="257" t="s">
        <v>16</v>
      </c>
      <c r="C11" s="257"/>
      <c r="D11" s="265">
        <v>6503994563</v>
      </c>
      <c r="E11" s="265"/>
      <c r="F11" s="265">
        <v>937357275</v>
      </c>
      <c r="G11" s="199"/>
      <c r="H11" s="266" t="s">
        <v>82</v>
      </c>
      <c r="I11" s="266"/>
      <c r="J11" s="265"/>
      <c r="K11" s="267"/>
      <c r="L11" s="265"/>
      <c r="O11" s="236"/>
      <c r="P11" s="236"/>
    </row>
    <row r="12" spans="2:16">
      <c r="B12" s="257"/>
      <c r="C12" s="257"/>
      <c r="D12" s="265"/>
      <c r="E12" s="265"/>
      <c r="F12" s="265"/>
      <c r="G12" s="199"/>
      <c r="H12" s="266" t="s">
        <v>171</v>
      </c>
      <c r="I12" s="266"/>
      <c r="J12" s="265">
        <v>425720</v>
      </c>
      <c r="K12" s="267"/>
      <c r="L12" s="265">
        <v>0</v>
      </c>
      <c r="O12" s="235"/>
      <c r="P12" s="236"/>
    </row>
    <row r="13" spans="2:16">
      <c r="B13" s="260" t="s">
        <v>106</v>
      </c>
      <c r="C13" s="263" t="s">
        <v>532</v>
      </c>
      <c r="D13" s="264">
        <v>47693355449</v>
      </c>
      <c r="E13" s="264"/>
      <c r="F13" s="264">
        <v>31756903511</v>
      </c>
      <c r="G13" s="198"/>
      <c r="H13" s="266" t="s">
        <v>172</v>
      </c>
      <c r="I13" s="263" t="s">
        <v>565</v>
      </c>
      <c r="J13" s="265">
        <v>0</v>
      </c>
      <c r="K13" s="267"/>
      <c r="L13" s="265">
        <v>0</v>
      </c>
      <c r="O13" s="235"/>
      <c r="P13" s="236"/>
    </row>
    <row r="14" spans="2:16">
      <c r="B14" s="257" t="s">
        <v>434</v>
      </c>
      <c r="C14" s="257"/>
      <c r="D14" s="265">
        <v>0</v>
      </c>
      <c r="E14" s="265"/>
      <c r="F14" s="265">
        <v>171173699</v>
      </c>
      <c r="G14" s="199"/>
      <c r="H14" s="266" t="s">
        <v>64</v>
      </c>
      <c r="I14" s="263" t="s">
        <v>564</v>
      </c>
      <c r="J14" s="265">
        <v>0</v>
      </c>
      <c r="K14" s="267"/>
      <c r="L14" s="265">
        <v>0</v>
      </c>
      <c r="O14" s="235"/>
      <c r="P14" s="235"/>
    </row>
    <row r="15" spans="2:16">
      <c r="B15" s="257" t="s">
        <v>66</v>
      </c>
      <c r="C15" s="257"/>
      <c r="D15" s="265">
        <v>10670452380</v>
      </c>
      <c r="E15" s="265"/>
      <c r="F15" s="265">
        <v>9527845289</v>
      </c>
      <c r="G15" s="199"/>
      <c r="H15" s="257"/>
      <c r="I15" s="257"/>
      <c r="J15" s="265"/>
      <c r="K15" s="265"/>
      <c r="L15" s="265"/>
      <c r="O15" s="236"/>
      <c r="P15" s="236"/>
    </row>
    <row r="16" spans="2:16">
      <c r="B16" s="257" t="s">
        <v>433</v>
      </c>
      <c r="C16" s="263" t="s">
        <v>532</v>
      </c>
      <c r="D16" s="265">
        <v>36728883000</v>
      </c>
      <c r="E16" s="265"/>
      <c r="F16" s="265">
        <v>21919889600</v>
      </c>
      <c r="G16" s="199"/>
      <c r="H16" s="261" t="s">
        <v>173</v>
      </c>
      <c r="I16" s="263" t="s">
        <v>553</v>
      </c>
      <c r="J16" s="264">
        <v>71321210</v>
      </c>
      <c r="K16" s="264"/>
      <c r="L16" s="264">
        <v>1047146584</v>
      </c>
      <c r="O16" s="236"/>
      <c r="P16" s="236"/>
    </row>
    <row r="17" spans="2:16">
      <c r="B17" s="257" t="s">
        <v>460</v>
      </c>
      <c r="C17" s="257"/>
      <c r="D17" s="265">
        <v>294020069</v>
      </c>
      <c r="E17" s="265"/>
      <c r="F17" s="265">
        <v>137994923</v>
      </c>
      <c r="G17" s="199"/>
      <c r="H17" s="266" t="s">
        <v>579</v>
      </c>
      <c r="I17" s="263"/>
      <c r="J17" s="265">
        <v>71321210</v>
      </c>
      <c r="K17" s="265"/>
      <c r="L17" s="265">
        <v>1047146584</v>
      </c>
      <c r="O17" s="236"/>
      <c r="P17" s="236"/>
    </row>
    <row r="18" spans="2:16">
      <c r="B18" s="257" t="s">
        <v>65</v>
      </c>
      <c r="C18" s="257"/>
      <c r="D18" s="265">
        <v>0</v>
      </c>
      <c r="E18" s="265"/>
      <c r="F18" s="265">
        <v>0</v>
      </c>
      <c r="G18" s="199"/>
      <c r="H18" s="266" t="s">
        <v>480</v>
      </c>
      <c r="I18" s="263"/>
      <c r="J18" s="265">
        <v>0</v>
      </c>
      <c r="K18" s="265"/>
      <c r="L18" s="265">
        <v>0</v>
      </c>
      <c r="O18" s="236"/>
      <c r="P18" s="236"/>
    </row>
    <row r="19" spans="2:16">
      <c r="B19" s="257"/>
      <c r="C19" s="257"/>
      <c r="D19" s="265"/>
      <c r="E19" s="265"/>
      <c r="F19" s="265"/>
      <c r="G19" s="199"/>
      <c r="H19" s="280"/>
      <c r="I19" s="280"/>
      <c r="J19" s="280"/>
      <c r="K19" s="258"/>
      <c r="L19" s="280"/>
      <c r="O19" s="236"/>
      <c r="P19" s="236"/>
    </row>
    <row r="20" spans="2:16">
      <c r="B20" s="257"/>
      <c r="C20" s="257"/>
      <c r="D20" s="265"/>
      <c r="E20" s="265"/>
      <c r="F20" s="265"/>
      <c r="G20" s="199"/>
      <c r="H20" s="261" t="s">
        <v>557</v>
      </c>
      <c r="I20" s="263" t="s">
        <v>558</v>
      </c>
      <c r="J20" s="264">
        <v>360787218</v>
      </c>
      <c r="K20" s="264"/>
      <c r="L20" s="264">
        <v>411211321</v>
      </c>
      <c r="O20" s="235"/>
      <c r="P20" s="235"/>
    </row>
    <row r="21" spans="2:16">
      <c r="B21" s="260" t="s">
        <v>833</v>
      </c>
      <c r="C21" s="257"/>
      <c r="D21" s="264">
        <v>740489685</v>
      </c>
      <c r="E21" s="264"/>
      <c r="F21" s="264">
        <v>342220902</v>
      </c>
      <c r="G21" s="199"/>
      <c r="H21" s="266" t="s">
        <v>67</v>
      </c>
      <c r="I21" s="280"/>
      <c r="J21" s="265">
        <v>261691795</v>
      </c>
      <c r="K21" s="258"/>
      <c r="L21" s="265">
        <v>275432778</v>
      </c>
      <c r="O21" s="235"/>
      <c r="P21" s="235"/>
    </row>
    <row r="22" spans="2:16">
      <c r="B22" s="257" t="s">
        <v>17</v>
      </c>
      <c r="C22" s="263" t="s">
        <v>534</v>
      </c>
      <c r="D22" s="265">
        <v>368127019</v>
      </c>
      <c r="E22" s="265"/>
      <c r="F22" s="265">
        <v>4097206</v>
      </c>
      <c r="G22" s="198"/>
      <c r="H22" s="266" t="s">
        <v>68</v>
      </c>
      <c r="I22" s="266"/>
      <c r="J22" s="265">
        <v>27547854</v>
      </c>
      <c r="K22" s="265"/>
      <c r="L22" s="265">
        <v>0</v>
      </c>
      <c r="O22" s="235"/>
      <c r="P22" s="235"/>
    </row>
    <row r="23" spans="2:16">
      <c r="B23" s="257" t="s">
        <v>69</v>
      </c>
      <c r="C23" s="263" t="s">
        <v>536</v>
      </c>
      <c r="D23" s="265">
        <v>338241495</v>
      </c>
      <c r="E23" s="265"/>
      <c r="F23" s="265">
        <v>331753558</v>
      </c>
      <c r="G23" s="199"/>
      <c r="H23" s="266" t="s">
        <v>31</v>
      </c>
      <c r="I23" s="280"/>
      <c r="J23" s="265">
        <v>7053882</v>
      </c>
      <c r="K23" s="258"/>
      <c r="L23" s="265">
        <v>91845114</v>
      </c>
      <c r="O23" s="236"/>
      <c r="P23" s="236"/>
    </row>
    <row r="24" spans="2:16">
      <c r="B24" s="257" t="s">
        <v>70</v>
      </c>
      <c r="C24" s="263" t="s">
        <v>535</v>
      </c>
      <c r="D24" s="265">
        <v>0</v>
      </c>
      <c r="E24" s="265"/>
      <c r="F24" s="265">
        <v>0</v>
      </c>
      <c r="G24" s="199"/>
      <c r="H24" s="266" t="s">
        <v>115</v>
      </c>
      <c r="I24" s="266"/>
      <c r="J24" s="265">
        <v>64493687</v>
      </c>
      <c r="K24" s="265"/>
      <c r="L24" s="265">
        <v>43933429</v>
      </c>
      <c r="O24" s="236"/>
      <c r="P24" s="236"/>
    </row>
    <row r="25" spans="2:16">
      <c r="B25" s="257" t="s">
        <v>169</v>
      </c>
      <c r="C25" s="257"/>
      <c r="D25" s="265">
        <v>0</v>
      </c>
      <c r="E25" s="265"/>
      <c r="F25" s="265">
        <v>0</v>
      </c>
      <c r="G25" s="199"/>
      <c r="H25" s="266"/>
      <c r="I25" s="266"/>
      <c r="J25" s="265"/>
      <c r="K25" s="265"/>
      <c r="L25" s="265"/>
      <c r="O25" s="236"/>
      <c r="P25" s="236"/>
    </row>
    <row r="26" spans="2:16">
      <c r="B26" s="257" t="s">
        <v>18</v>
      </c>
      <c r="C26" s="263" t="s">
        <v>539</v>
      </c>
      <c r="D26" s="265">
        <v>34121171</v>
      </c>
      <c r="E26" s="265"/>
      <c r="F26" s="265">
        <v>6370138</v>
      </c>
      <c r="G26" s="199"/>
      <c r="H26" s="261" t="s">
        <v>25</v>
      </c>
      <c r="I26" s="261"/>
      <c r="J26" s="264">
        <v>35027092394</v>
      </c>
      <c r="K26" s="264"/>
      <c r="L26" s="264">
        <v>21114204940</v>
      </c>
      <c r="O26" s="237"/>
      <c r="P26" s="236"/>
    </row>
    <row r="27" spans="2:16">
      <c r="B27" s="257" t="s">
        <v>71</v>
      </c>
      <c r="C27" s="257"/>
      <c r="D27" s="265"/>
      <c r="E27" s="265"/>
      <c r="F27" s="265"/>
      <c r="G27" s="199"/>
      <c r="H27" s="266" t="s">
        <v>74</v>
      </c>
      <c r="I27" s="266"/>
      <c r="J27" s="265">
        <v>0</v>
      </c>
      <c r="K27" s="265"/>
      <c r="L27" s="265">
        <v>0</v>
      </c>
      <c r="O27" s="237"/>
      <c r="P27" s="235"/>
    </row>
    <row r="28" spans="2:16">
      <c r="B28" s="257" t="s">
        <v>170</v>
      </c>
      <c r="C28" s="257"/>
      <c r="D28" s="265">
        <v>0</v>
      </c>
      <c r="E28" s="265"/>
      <c r="F28" s="265">
        <v>0</v>
      </c>
      <c r="G28" s="199"/>
      <c r="H28" s="266" t="s">
        <v>174</v>
      </c>
      <c r="I28" s="266"/>
      <c r="J28" s="265">
        <v>0</v>
      </c>
      <c r="K28" s="265"/>
      <c r="L28" s="265">
        <v>0</v>
      </c>
      <c r="O28" s="237"/>
      <c r="P28" s="235"/>
    </row>
    <row r="29" spans="2:16">
      <c r="B29" s="257" t="s">
        <v>538</v>
      </c>
      <c r="C29" s="263" t="s">
        <v>537</v>
      </c>
      <c r="D29" s="265">
        <v>0</v>
      </c>
      <c r="E29" s="265"/>
      <c r="F29" s="265">
        <v>0</v>
      </c>
      <c r="G29" s="199"/>
      <c r="H29" s="266" t="s">
        <v>580</v>
      </c>
      <c r="I29" s="263" t="s">
        <v>566</v>
      </c>
      <c r="J29" s="265">
        <v>1333411679</v>
      </c>
      <c r="K29" s="265"/>
      <c r="L29" s="265">
        <v>617961882</v>
      </c>
      <c r="O29" s="237"/>
      <c r="P29" s="235"/>
    </row>
    <row r="30" spans="2:16">
      <c r="B30" s="257"/>
      <c r="C30" s="257"/>
      <c r="D30" s="265"/>
      <c r="E30" s="265"/>
      <c r="F30" s="265"/>
      <c r="G30" s="199"/>
      <c r="H30" s="266" t="s">
        <v>461</v>
      </c>
      <c r="I30" s="263" t="s">
        <v>532</v>
      </c>
      <c r="J30" s="265">
        <v>33693680715</v>
      </c>
      <c r="K30" s="265"/>
      <c r="L30" s="265">
        <v>20496243058</v>
      </c>
      <c r="O30" s="237"/>
      <c r="P30" s="235"/>
    </row>
    <row r="31" spans="2:16">
      <c r="B31" s="257"/>
      <c r="C31" s="257"/>
      <c r="D31" s="265"/>
      <c r="E31" s="265"/>
      <c r="F31" s="265"/>
      <c r="G31" s="199"/>
      <c r="H31" s="266"/>
      <c r="I31" s="263"/>
      <c r="J31" s="265"/>
      <c r="K31" s="265"/>
      <c r="L31" s="265"/>
      <c r="O31" s="237"/>
      <c r="P31" s="235"/>
    </row>
    <row r="32" spans="2:16">
      <c r="B32" s="260" t="s">
        <v>73</v>
      </c>
      <c r="C32" s="257"/>
      <c r="D32" s="264">
        <v>223780382</v>
      </c>
      <c r="E32" s="264"/>
      <c r="F32" s="264">
        <v>170675103</v>
      </c>
      <c r="G32" s="199"/>
      <c r="H32" s="261" t="s">
        <v>26</v>
      </c>
      <c r="I32" s="261"/>
      <c r="J32" s="264">
        <v>39006172018</v>
      </c>
      <c r="K32" s="264"/>
      <c r="L32" s="264">
        <v>22688504323</v>
      </c>
      <c r="O32" s="237"/>
      <c r="P32" s="235"/>
    </row>
    <row r="33" spans="2:17">
      <c r="B33" s="257" t="s">
        <v>575</v>
      </c>
      <c r="C33" s="263" t="s">
        <v>550</v>
      </c>
      <c r="D33" s="265">
        <v>223780382</v>
      </c>
      <c r="E33" s="265"/>
      <c r="F33" s="265">
        <v>170675103</v>
      </c>
      <c r="G33" s="199"/>
      <c r="H33" s="266"/>
      <c r="I33" s="266"/>
      <c r="J33" s="265"/>
      <c r="K33" s="265"/>
      <c r="L33" s="265"/>
      <c r="O33" s="237"/>
      <c r="P33" s="235"/>
    </row>
    <row r="34" spans="2:17">
      <c r="B34" s="280"/>
      <c r="C34" s="280"/>
      <c r="D34" s="280"/>
      <c r="E34" s="280"/>
      <c r="F34" s="280"/>
      <c r="G34" s="198"/>
      <c r="H34" s="260" t="s">
        <v>79</v>
      </c>
      <c r="I34" s="260"/>
      <c r="J34" s="265"/>
      <c r="K34" s="265"/>
      <c r="L34" s="265"/>
      <c r="O34" s="237"/>
      <c r="P34" s="236"/>
      <c r="Q34" s="200"/>
    </row>
    <row r="35" spans="2:17">
      <c r="B35" s="257"/>
      <c r="C35" s="257"/>
      <c r="D35" s="265"/>
      <c r="E35" s="265"/>
      <c r="F35" s="265"/>
      <c r="G35" s="199"/>
      <c r="H35" s="260" t="s">
        <v>80</v>
      </c>
      <c r="I35" s="260"/>
      <c r="J35" s="265">
        <v>425720</v>
      </c>
      <c r="K35" s="265"/>
      <c r="L35" s="265">
        <v>0</v>
      </c>
      <c r="O35" s="236"/>
      <c r="P35" s="236"/>
    </row>
    <row r="36" spans="2:17">
      <c r="B36" s="260" t="s">
        <v>19</v>
      </c>
      <c r="C36" s="257"/>
      <c r="D36" s="264">
        <v>55161620079</v>
      </c>
      <c r="E36" s="264"/>
      <c r="F36" s="264">
        <v>33207156791</v>
      </c>
      <c r="G36" s="199"/>
      <c r="H36" s="268" t="s">
        <v>172</v>
      </c>
      <c r="I36" s="268"/>
      <c r="J36" s="265">
        <v>0</v>
      </c>
      <c r="K36" s="265"/>
      <c r="L36" s="265">
        <v>0</v>
      </c>
      <c r="O36" s="236"/>
      <c r="P36" s="236"/>
    </row>
    <row r="37" spans="2:17">
      <c r="B37" s="257"/>
      <c r="C37" s="257"/>
      <c r="D37" s="265"/>
      <c r="E37" s="265"/>
      <c r="F37" s="265"/>
      <c r="G37" s="199"/>
      <c r="H37" s="268" t="s">
        <v>183</v>
      </c>
      <c r="I37" s="268"/>
      <c r="J37" s="265">
        <v>0</v>
      </c>
      <c r="K37" s="265"/>
      <c r="L37" s="265">
        <v>0</v>
      </c>
      <c r="O37" s="236"/>
      <c r="P37" s="235"/>
    </row>
    <row r="38" spans="2:17">
      <c r="B38" s="260" t="s">
        <v>7</v>
      </c>
      <c r="C38" s="257"/>
      <c r="D38" s="265"/>
      <c r="E38" s="265"/>
      <c r="F38" s="265"/>
      <c r="G38" s="199"/>
      <c r="H38" s="268" t="s">
        <v>64</v>
      </c>
      <c r="I38" s="268"/>
      <c r="J38" s="265">
        <v>0</v>
      </c>
      <c r="K38" s="265"/>
      <c r="L38" s="265">
        <v>0</v>
      </c>
      <c r="O38" s="236"/>
      <c r="P38" s="235"/>
    </row>
    <row r="39" spans="2:17">
      <c r="B39" s="260" t="s">
        <v>576</v>
      </c>
      <c r="C39" s="257" t="s">
        <v>577</v>
      </c>
      <c r="D39" s="264">
        <v>900000000</v>
      </c>
      <c r="E39" s="264"/>
      <c r="F39" s="264">
        <v>851000000</v>
      </c>
      <c r="G39" s="198"/>
      <c r="H39" s="268" t="s">
        <v>81</v>
      </c>
      <c r="I39" s="268"/>
      <c r="J39" s="265"/>
      <c r="K39" s="265"/>
      <c r="L39" s="265"/>
      <c r="O39" s="235"/>
      <c r="P39" s="235"/>
    </row>
    <row r="40" spans="2:17">
      <c r="B40" s="257" t="s">
        <v>466</v>
      </c>
      <c r="C40" s="257"/>
      <c r="D40" s="265">
        <v>0</v>
      </c>
      <c r="E40" s="265"/>
      <c r="F40" s="265">
        <v>0</v>
      </c>
      <c r="G40" s="199"/>
      <c r="H40" s="268" t="s">
        <v>171</v>
      </c>
      <c r="I40" s="268"/>
      <c r="J40" s="265">
        <v>425720</v>
      </c>
      <c r="K40" s="265"/>
      <c r="L40" s="265">
        <v>0</v>
      </c>
      <c r="O40" s="235"/>
      <c r="P40" s="235"/>
    </row>
    <row r="41" spans="2:17">
      <c r="B41" s="257" t="s">
        <v>574</v>
      </c>
      <c r="C41" s="257"/>
      <c r="D41" s="265">
        <v>0</v>
      </c>
      <c r="E41" s="265"/>
      <c r="F41" s="265">
        <v>0</v>
      </c>
      <c r="G41" s="199"/>
      <c r="H41" s="268" t="s">
        <v>83</v>
      </c>
      <c r="I41" s="268"/>
      <c r="J41" s="265">
        <v>0</v>
      </c>
      <c r="K41" s="265"/>
      <c r="L41" s="265">
        <v>0</v>
      </c>
      <c r="O41" s="235"/>
      <c r="P41" s="235"/>
    </row>
    <row r="42" spans="2:17">
      <c r="B42" s="257" t="s">
        <v>57</v>
      </c>
      <c r="C42" s="257"/>
      <c r="D42" s="265">
        <v>900000000</v>
      </c>
      <c r="E42" s="265"/>
      <c r="F42" s="265">
        <v>851000000</v>
      </c>
      <c r="G42" s="198"/>
      <c r="H42" s="268"/>
      <c r="I42" s="268"/>
      <c r="J42" s="265"/>
      <c r="K42" s="265"/>
      <c r="L42" s="265"/>
      <c r="O42" s="235"/>
      <c r="P42" s="235"/>
    </row>
    <row r="43" spans="2:17">
      <c r="B43" s="257" t="s">
        <v>65</v>
      </c>
      <c r="C43" s="257"/>
      <c r="D43" s="265">
        <v>0</v>
      </c>
      <c r="E43" s="265"/>
      <c r="F43" s="265">
        <v>0</v>
      </c>
      <c r="G43" s="199"/>
      <c r="H43" s="260" t="s">
        <v>182</v>
      </c>
      <c r="I43" s="260"/>
      <c r="J43" s="264">
        <v>0</v>
      </c>
      <c r="K43" s="264"/>
      <c r="L43" s="265">
        <v>0</v>
      </c>
      <c r="O43" s="236"/>
      <c r="P43" s="235"/>
    </row>
    <row r="44" spans="2:17">
      <c r="B44" s="257"/>
      <c r="C44" s="257"/>
      <c r="D44" s="265"/>
      <c r="E44" s="265"/>
      <c r="F44" s="265"/>
      <c r="G44" s="199"/>
      <c r="H44" s="268" t="s">
        <v>84</v>
      </c>
      <c r="I44" s="268"/>
      <c r="J44" s="265">
        <v>0</v>
      </c>
      <c r="K44" s="265"/>
      <c r="L44" s="265">
        <v>0</v>
      </c>
      <c r="O44" s="236"/>
      <c r="P44" s="235"/>
    </row>
    <row r="45" spans="2:17">
      <c r="B45" s="260" t="s">
        <v>178</v>
      </c>
      <c r="C45" s="257"/>
      <c r="D45" s="264">
        <v>1000000</v>
      </c>
      <c r="E45" s="264"/>
      <c r="F45" s="264">
        <v>1000000</v>
      </c>
      <c r="G45" s="199"/>
      <c r="H45" s="268" t="s">
        <v>222</v>
      </c>
      <c r="I45" s="268"/>
      <c r="J45" s="265">
        <v>0</v>
      </c>
      <c r="K45" s="265"/>
      <c r="L45" s="265">
        <v>0</v>
      </c>
      <c r="O45" s="236"/>
      <c r="P45" s="235"/>
    </row>
    <row r="46" spans="2:17">
      <c r="B46" s="257" t="s">
        <v>75</v>
      </c>
      <c r="C46" s="257"/>
      <c r="D46" s="265">
        <v>0</v>
      </c>
      <c r="E46" s="265"/>
      <c r="F46" s="265">
        <v>0</v>
      </c>
      <c r="G46" s="199"/>
      <c r="H46" s="268"/>
      <c r="I46" s="268"/>
      <c r="J46" s="265"/>
      <c r="K46" s="265"/>
      <c r="L46" s="265"/>
      <c r="O46" s="236"/>
      <c r="P46" s="235"/>
    </row>
    <row r="47" spans="2:17">
      <c r="B47" s="257" t="s">
        <v>152</v>
      </c>
      <c r="C47" s="257"/>
      <c r="D47" s="265">
        <v>1000000</v>
      </c>
      <c r="E47" s="265"/>
      <c r="F47" s="265">
        <v>1000000</v>
      </c>
      <c r="G47" s="199"/>
      <c r="H47" s="260" t="s">
        <v>181</v>
      </c>
      <c r="I47" s="260"/>
      <c r="J47" s="264">
        <v>0</v>
      </c>
      <c r="K47" s="264"/>
      <c r="L47" s="265">
        <v>0</v>
      </c>
      <c r="O47" s="235"/>
      <c r="P47" s="235"/>
    </row>
    <row r="48" spans="2:17">
      <c r="B48" s="257" t="s">
        <v>76</v>
      </c>
      <c r="C48" s="257"/>
      <c r="D48" s="265">
        <v>0</v>
      </c>
      <c r="E48" s="265"/>
      <c r="F48" s="265">
        <v>0</v>
      </c>
      <c r="G48" s="198"/>
      <c r="H48" s="268" t="s">
        <v>85</v>
      </c>
      <c r="I48" s="268"/>
      <c r="J48" s="265">
        <v>0</v>
      </c>
      <c r="K48" s="265"/>
      <c r="L48" s="265">
        <v>0</v>
      </c>
      <c r="O48" s="235"/>
      <c r="P48" s="235"/>
    </row>
    <row r="49" spans="2:16">
      <c r="B49" s="257" t="s">
        <v>175</v>
      </c>
      <c r="C49" s="257"/>
      <c r="D49" s="265">
        <v>0</v>
      </c>
      <c r="E49" s="265"/>
      <c r="F49" s="265">
        <v>0</v>
      </c>
      <c r="G49" s="199"/>
      <c r="H49" s="268" t="s">
        <v>180</v>
      </c>
      <c r="I49" s="268"/>
      <c r="J49" s="265">
        <v>0</v>
      </c>
      <c r="K49" s="265"/>
      <c r="L49" s="265">
        <v>0</v>
      </c>
      <c r="O49" s="235"/>
      <c r="P49" s="235"/>
    </row>
    <row r="50" spans="2:16">
      <c r="B50" s="257" t="s">
        <v>224</v>
      </c>
      <c r="C50" s="257"/>
      <c r="D50" s="265">
        <v>0</v>
      </c>
      <c r="E50" s="265"/>
      <c r="F50" s="265">
        <v>0</v>
      </c>
      <c r="G50" s="199"/>
      <c r="H50" s="268" t="s">
        <v>179</v>
      </c>
      <c r="I50" s="268"/>
      <c r="J50" s="265">
        <v>0</v>
      </c>
      <c r="K50" s="265"/>
      <c r="L50" s="265">
        <v>0</v>
      </c>
      <c r="O50" s="235"/>
      <c r="P50" s="235"/>
    </row>
    <row r="51" spans="2:16">
      <c r="B51" s="257" t="s">
        <v>71</v>
      </c>
      <c r="C51" s="257"/>
      <c r="D51" s="265"/>
      <c r="E51" s="265"/>
      <c r="F51" s="265"/>
      <c r="G51" s="199"/>
      <c r="H51" s="261" t="s">
        <v>86</v>
      </c>
      <c r="I51" s="261"/>
      <c r="J51" s="264">
        <v>0</v>
      </c>
      <c r="K51" s="264"/>
      <c r="L51" s="265">
        <v>0</v>
      </c>
      <c r="O51" s="235"/>
      <c r="P51" s="235"/>
    </row>
    <row r="52" spans="2:16">
      <c r="B52" s="257" t="s">
        <v>176</v>
      </c>
      <c r="C52" s="257"/>
      <c r="D52" s="265">
        <v>0</v>
      </c>
      <c r="E52" s="265"/>
      <c r="F52" s="265">
        <v>0</v>
      </c>
      <c r="G52" s="199"/>
      <c r="H52" s="261" t="s">
        <v>27</v>
      </c>
      <c r="I52" s="261"/>
      <c r="J52" s="264">
        <v>39006172018</v>
      </c>
      <c r="K52" s="264"/>
      <c r="L52" s="264">
        <v>22688504323</v>
      </c>
      <c r="O52" s="235"/>
      <c r="P52" s="235"/>
    </row>
    <row r="53" spans="2:16">
      <c r="B53" s="257" t="s">
        <v>72</v>
      </c>
      <c r="C53" s="257"/>
      <c r="D53" s="265">
        <v>0</v>
      </c>
      <c r="E53" s="265"/>
      <c r="F53" s="265">
        <v>0</v>
      </c>
      <c r="G53" s="199"/>
      <c r="H53" s="257"/>
      <c r="I53" s="257"/>
      <c r="J53" s="265"/>
      <c r="K53" s="265"/>
      <c r="L53" s="265"/>
      <c r="O53" s="235"/>
      <c r="P53" s="235"/>
    </row>
    <row r="54" spans="2:16">
      <c r="B54" s="257"/>
      <c r="C54" s="257"/>
      <c r="D54" s="265"/>
      <c r="E54" s="265"/>
      <c r="F54" s="265"/>
      <c r="G54" s="199"/>
      <c r="H54" s="261" t="s">
        <v>22</v>
      </c>
      <c r="I54" s="261"/>
      <c r="J54" s="265"/>
      <c r="K54" s="265"/>
      <c r="L54" s="265"/>
      <c r="O54" s="235"/>
      <c r="P54" s="235"/>
    </row>
    <row r="55" spans="2:16">
      <c r="B55" s="261" t="s">
        <v>541</v>
      </c>
      <c r="C55" s="639" t="s">
        <v>542</v>
      </c>
      <c r="D55" s="640">
        <v>963302645</v>
      </c>
      <c r="E55" s="640"/>
      <c r="F55" s="640">
        <v>14707047</v>
      </c>
      <c r="G55" s="199"/>
      <c r="H55" s="269" t="s">
        <v>1278</v>
      </c>
      <c r="I55" s="646" t="s">
        <v>1277</v>
      </c>
      <c r="J55" s="264">
        <v>19314233472.001301</v>
      </c>
      <c r="K55" s="264"/>
      <c r="L55" s="264">
        <v>12796909125</v>
      </c>
      <c r="O55" s="235"/>
      <c r="P55" s="235"/>
    </row>
    <row r="56" spans="2:16">
      <c r="B56" s="258"/>
      <c r="C56" s="258"/>
      <c r="D56" s="258"/>
      <c r="E56" s="258"/>
      <c r="F56" s="258"/>
      <c r="G56" s="199"/>
      <c r="H56" s="257"/>
      <c r="I56" s="257"/>
      <c r="J56" s="265"/>
      <c r="K56" s="265"/>
      <c r="L56" s="265"/>
      <c r="O56" s="235"/>
      <c r="P56" s="235"/>
    </row>
    <row r="57" spans="2:16">
      <c r="B57" s="260" t="s">
        <v>547</v>
      </c>
      <c r="C57" s="638" t="s">
        <v>548</v>
      </c>
      <c r="D57" s="264">
        <v>1295753586</v>
      </c>
      <c r="E57" s="264"/>
      <c r="F57" s="264">
        <v>1412579330</v>
      </c>
      <c r="G57" s="199"/>
      <c r="H57" s="257" t="s">
        <v>1263</v>
      </c>
      <c r="I57" s="257"/>
      <c r="J57" s="265">
        <v>1270820.1040000001</v>
      </c>
      <c r="K57" s="265"/>
      <c r="L57" s="265">
        <v>1029720</v>
      </c>
      <c r="M57" s="741"/>
      <c r="O57" s="235"/>
      <c r="P57" s="235"/>
    </row>
    <row r="58" spans="2:16">
      <c r="B58" s="260"/>
      <c r="C58" s="638"/>
      <c r="D58" s="264"/>
      <c r="E58" s="264"/>
      <c r="F58" s="264"/>
      <c r="G58" s="199"/>
      <c r="H58" s="257"/>
      <c r="I58" s="257"/>
      <c r="J58" s="265"/>
      <c r="K58" s="265"/>
      <c r="L58" s="265"/>
      <c r="O58" s="235"/>
      <c r="P58" s="235"/>
    </row>
    <row r="59" spans="2:16">
      <c r="B59" s="257"/>
      <c r="C59" s="257"/>
      <c r="D59" s="265"/>
      <c r="E59" s="265"/>
      <c r="F59" s="265"/>
      <c r="G59" s="199"/>
      <c r="H59" s="270"/>
      <c r="I59" s="270"/>
      <c r="J59" s="265"/>
      <c r="K59" s="265"/>
      <c r="L59" s="265"/>
      <c r="O59" s="235"/>
      <c r="P59" s="235"/>
    </row>
    <row r="60" spans="2:16">
      <c r="B60" s="260" t="s">
        <v>23</v>
      </c>
      <c r="C60" s="257"/>
      <c r="D60" s="264">
        <v>3160056231</v>
      </c>
      <c r="E60" s="264"/>
      <c r="F60" s="264">
        <v>2279286377</v>
      </c>
      <c r="G60" s="199"/>
      <c r="H60" s="270"/>
      <c r="I60" s="270"/>
      <c r="J60" s="265"/>
      <c r="K60" s="265"/>
      <c r="L60" s="265"/>
      <c r="O60" s="235"/>
      <c r="P60" s="235"/>
    </row>
    <row r="61" spans="2:16">
      <c r="B61" s="260"/>
      <c r="C61" s="257"/>
      <c r="D61" s="264"/>
      <c r="E61" s="264"/>
      <c r="F61" s="264"/>
      <c r="G61" s="198"/>
      <c r="H61" s="258"/>
      <c r="I61" s="258"/>
      <c r="J61" s="265"/>
      <c r="K61" s="265"/>
      <c r="L61" s="265"/>
      <c r="O61" s="235"/>
      <c r="P61" s="235"/>
    </row>
    <row r="62" spans="2:16">
      <c r="B62" s="260" t="s">
        <v>24</v>
      </c>
      <c r="C62" s="257"/>
      <c r="D62" s="264">
        <v>58321676310</v>
      </c>
      <c r="E62" s="264"/>
      <c r="F62" s="264">
        <v>35486443168</v>
      </c>
      <c r="G62" s="198"/>
      <c r="H62" s="261" t="s">
        <v>28</v>
      </c>
      <c r="I62" s="261"/>
      <c r="J62" s="264">
        <v>58321676310.105293</v>
      </c>
      <c r="K62" s="264"/>
      <c r="L62" s="264">
        <v>35486443168</v>
      </c>
      <c r="N62" s="203">
        <v>0</v>
      </c>
      <c r="O62" s="281">
        <v>-0.10529327392578125</v>
      </c>
      <c r="P62" s="194"/>
    </row>
    <row r="63" spans="2:16">
      <c r="B63" s="260"/>
      <c r="C63" s="257"/>
      <c r="D63" s="264"/>
      <c r="E63" s="264"/>
      <c r="F63" s="264"/>
      <c r="G63" s="198"/>
      <c r="H63" s="258"/>
      <c r="I63" s="258"/>
      <c r="J63" s="271"/>
      <c r="K63" s="271"/>
      <c r="L63" s="258"/>
      <c r="N63" s="203">
        <v>0</v>
      </c>
      <c r="O63" s="281">
        <v>0</v>
      </c>
      <c r="P63" s="235"/>
    </row>
    <row r="64" spans="2:16">
      <c r="D64" s="204"/>
      <c r="E64" s="204"/>
      <c r="F64" s="205"/>
      <c r="G64" s="254"/>
      <c r="N64" s="201"/>
      <c r="O64" s="238"/>
      <c r="P64" s="235"/>
    </row>
    <row r="65" spans="2:16">
      <c r="B65" s="247" t="s">
        <v>501</v>
      </c>
      <c r="C65" s="230"/>
      <c r="D65" s="230"/>
      <c r="E65" s="230"/>
      <c r="F65" s="202"/>
      <c r="G65" s="230"/>
      <c r="O65" s="235"/>
      <c r="P65" s="235"/>
    </row>
    <row r="66" spans="2:16">
      <c r="O66" s="235"/>
      <c r="P66" s="235"/>
    </row>
    <row r="67" spans="2:16">
      <c r="G67" s="255"/>
      <c r="J67" s="204"/>
      <c r="K67" s="205"/>
      <c r="O67" s="235"/>
      <c r="P67" s="235"/>
    </row>
    <row r="68" spans="2:16">
      <c r="D68" s="206"/>
      <c r="E68" s="206"/>
      <c r="J68" s="207"/>
      <c r="K68" s="208"/>
      <c r="O68" s="235"/>
      <c r="P68" s="235"/>
    </row>
    <row r="69" spans="2:16">
      <c r="B69" s="209"/>
      <c r="C69" s="209"/>
      <c r="J69" s="207"/>
      <c r="K69" s="208"/>
      <c r="O69" s="235"/>
      <c r="P69" s="235"/>
    </row>
    <row r="70" spans="2:16">
      <c r="B70" s="209"/>
      <c r="C70" s="209"/>
      <c r="J70" s="207"/>
      <c r="K70" s="208"/>
      <c r="O70" s="235"/>
      <c r="P70" s="235"/>
    </row>
    <row r="71" spans="2:16">
      <c r="B71" s="209"/>
      <c r="C71" s="209"/>
      <c r="J71" s="207"/>
      <c r="K71" s="208"/>
      <c r="O71" s="235"/>
      <c r="P71" s="235"/>
    </row>
    <row r="72" spans="2:16">
      <c r="B72" s="239"/>
      <c r="C72" s="275"/>
      <c r="D72" s="239"/>
      <c r="E72" s="239"/>
      <c r="F72" s="240"/>
      <c r="G72" s="239"/>
      <c r="H72" s="239"/>
      <c r="I72" s="239"/>
      <c r="J72" s="239"/>
      <c r="K72" s="240"/>
      <c r="L72" s="239"/>
      <c r="O72" s="235"/>
      <c r="P72" s="235"/>
    </row>
    <row r="73" spans="2:16" s="210" customFormat="1">
      <c r="B73" s="241"/>
      <c r="C73" s="244"/>
      <c r="E73" s="239"/>
      <c r="F73" s="569" t="s">
        <v>211</v>
      </c>
      <c r="G73" s="241"/>
      <c r="H73" s="241"/>
      <c r="I73" s="241" t="s">
        <v>436</v>
      </c>
      <c r="K73" s="242"/>
      <c r="L73" s="241"/>
      <c r="O73" s="243"/>
      <c r="P73" s="243"/>
    </row>
    <row r="74" spans="2:16" s="211" customFormat="1">
      <c r="B74" s="244"/>
      <c r="C74" s="244"/>
      <c r="E74" s="275"/>
      <c r="F74" s="570" t="s">
        <v>210</v>
      </c>
      <c r="G74" s="244"/>
      <c r="H74" s="244"/>
      <c r="I74" s="244" t="s">
        <v>209</v>
      </c>
      <c r="K74" s="245"/>
      <c r="L74" s="244"/>
      <c r="O74" s="246"/>
      <c r="P74" s="246"/>
    </row>
    <row r="75" spans="2:16" ht="4.5" customHeight="1">
      <c r="B75" s="209"/>
      <c r="C75" s="209"/>
      <c r="O75" s="235"/>
      <c r="P75" s="235"/>
    </row>
    <row r="76" spans="2:16">
      <c r="B76" s="209"/>
      <c r="C76" s="209"/>
      <c r="O76" s="235"/>
      <c r="P76" s="235"/>
    </row>
    <row r="77" spans="2:16">
      <c r="B77" s="209"/>
      <c r="C77" s="209"/>
      <c r="O77" s="235"/>
      <c r="P77" s="235"/>
    </row>
    <row r="78" spans="2:16">
      <c r="F78" s="279"/>
      <c r="G78" s="256"/>
      <c r="O78" s="235"/>
      <c r="P78" s="235"/>
    </row>
    <row r="79" spans="2:16">
      <c r="O79" s="235"/>
      <c r="P79" s="235"/>
    </row>
    <row r="80" spans="2:16">
      <c r="O80" s="235"/>
      <c r="P80" s="235"/>
    </row>
    <row r="81" spans="10:16">
      <c r="O81" s="235"/>
      <c r="P81" s="235"/>
    </row>
    <row r="82" spans="10:16">
      <c r="J82" s="200"/>
      <c r="K82" s="212"/>
      <c r="O82" s="235"/>
      <c r="P82" s="235"/>
    </row>
  </sheetData>
  <customSheetViews>
    <customSheetView guid="{5FCC9217-B3E9-4B91-A943-5F21728EBEE9}" scale="80" showPageBreaks="1" showGridLines="0" printArea="1">
      <pane ySplit="7" topLeftCell="A8" activePane="bottomLeft" state="frozen"/>
      <selection pane="bottomLeft" activeCell="B7" sqref="B7:G72"/>
      <colBreaks count="1" manualBreakCount="1">
        <brk id="7" max="1048575" man="1"/>
      </colBreaks>
      <pageMargins left="0.7" right="0.7" top="0.75" bottom="0.75" header="0.3" footer="0.3"/>
      <pageSetup paperSize="9" scale="46" orientation="portrait" r:id="rId1"/>
    </customSheetView>
    <customSheetView guid="{7015FC6D-0680-4B00-AA0E-B83DA1D0B666}" scale="80" showPageBreaks="1" showGridLines="0" printArea="1">
      <pane ySplit="7" topLeftCell="A62" activePane="bottomLeft" state="frozen"/>
      <selection pane="bottomLeft" activeCell="F77" sqref="F77"/>
      <colBreaks count="1" manualBreakCount="1">
        <brk id="7" max="1048575" man="1"/>
      </colBreaks>
      <pageMargins left="0.7" right="0.7" top="0.75" bottom="0.75" header="0.3" footer="0.3"/>
      <pageSetup paperSize="9" scale="46" orientation="portrait" r:id="rId2"/>
    </customSheetView>
    <customSheetView guid="{B9F63820-5C32-455A-BC9D-0BE84D6B0867}" scale="80" showGridLines="0" state="hidden">
      <pane ySplit="7" topLeftCell="A62" activePane="bottomLeft" state="frozen"/>
      <selection pane="bottomLeft" activeCell="F77" sqref="F77"/>
      <colBreaks count="1" manualBreakCount="1">
        <brk id="7" max="1048575" man="1"/>
      </colBreaks>
      <pageMargins left="0.7" right="0.7" top="0.75" bottom="0.75" header="0.3" footer="0.3"/>
      <pageSetup paperSize="9" scale="46" orientation="portrait" r:id="rId3"/>
    </customSheetView>
    <customSheetView guid="{02CCA346-F1A1-4DBD-A4FB-200E7C7010D8}" scale="70" showGridLines="0" fitToPage="1" printArea="1">
      <pane ySplit="6" topLeftCell="A7" activePane="bottomLeft" state="frozen"/>
      <selection pane="bottomLeft" activeCell="F10" sqref="F10"/>
      <colBreaks count="1" manualBreakCount="1">
        <brk id="12" max="1048575" man="1"/>
      </colBreaks>
      <pageMargins left="0.62992125984251968" right="0.23622047244094491" top="0.74803149606299213" bottom="0.74803149606299213" header="0.31496062992125984" footer="0.31496062992125984"/>
      <printOptions horizontalCentered="1" verticalCentered="1"/>
      <pageSetup paperSize="9" scale="36" orientation="landscape" r:id="rId4"/>
    </customSheetView>
    <customSheetView guid="{F3648BCD-1CED-4BBB-AE63-37BDB925883F}" scale="80" showPageBreaks="1" showGridLines="0" printArea="1">
      <pane ySplit="7" topLeftCell="A8" activePane="bottomLeft" state="frozen"/>
      <selection pane="bottomLeft" activeCell="A8" sqref="A8"/>
      <colBreaks count="1" manualBreakCount="1">
        <brk id="7" max="1048575" man="1"/>
      </colBreaks>
      <pageMargins left="0.7" right="0.7" top="0.75" bottom="0.75" header="0.3" footer="0.3"/>
      <pageSetup paperSize="9" scale="46" orientation="portrait" r:id="rId5"/>
    </customSheetView>
  </customSheetViews>
  <hyperlinks>
    <hyperlink ref="L1" location="Índice!A1" display="Índice" xr:uid="{C82DDF3F-3943-42B8-8DB6-36ACCAADE351}"/>
  </hyperlinks>
  <pageMargins left="0.7" right="0.7" top="0.75" bottom="0.75" header="0.3" footer="0.3"/>
  <pageSetup paperSize="9" scale="46" orientation="portrait" r:id="rId6"/>
  <colBreaks count="1" manualBreakCount="1">
    <brk id="7" max="1048575" man="1"/>
  </colBreaks>
  <legacyDrawing r:id="rId7"/>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0070C0"/>
    <pageSetUpPr fitToPage="1"/>
  </sheetPr>
  <dimension ref="B1:K97"/>
  <sheetViews>
    <sheetView showGridLines="0" zoomScale="80" zoomScaleNormal="80" zoomScaleSheetLayoutView="90" workbookViewId="0">
      <pane ySplit="6" topLeftCell="A88" activePane="bottomLeft" state="frozen"/>
      <selection pane="bottomLeft" activeCell="D102" sqref="D102"/>
    </sheetView>
  </sheetViews>
  <sheetFormatPr baseColWidth="10" defaultColWidth="11.42578125" defaultRowHeight="15.75"/>
  <cols>
    <col min="1" max="1" width="2.7109375" style="194" customWidth="1"/>
    <col min="2" max="2" width="63.7109375" style="194" customWidth="1"/>
    <col min="3" max="3" width="8.85546875" style="194" customWidth="1"/>
    <col min="4" max="4" width="13.5703125" style="195" customWidth="1"/>
    <col min="5" max="5" width="18.7109375" style="203" customWidth="1"/>
    <col min="6" max="6" width="2.140625" style="195" customWidth="1"/>
    <col min="7" max="7" width="18.7109375" style="203" customWidth="1"/>
    <col min="8" max="8" width="17.85546875" style="304" bestFit="1" customWidth="1"/>
    <col min="9" max="9" width="17.85546875" style="194" bestFit="1" customWidth="1"/>
    <col min="10" max="10" width="6.85546875" style="194" customWidth="1"/>
    <col min="11" max="11" width="20.7109375" style="194" bestFit="1" customWidth="1"/>
    <col min="12" max="16384" width="11.42578125" style="194"/>
  </cols>
  <sheetData>
    <row r="1" spans="2:11" ht="19.5">
      <c r="B1" s="104" t="s">
        <v>1258</v>
      </c>
      <c r="C1" s="104"/>
      <c r="D1" s="104"/>
      <c r="E1" s="187"/>
      <c r="F1" s="179"/>
      <c r="G1" s="187"/>
      <c r="H1" s="648" t="s">
        <v>1169</v>
      </c>
      <c r="I1" s="213"/>
      <c r="J1" s="213"/>
    </row>
    <row r="2" spans="2:11">
      <c r="B2" s="103" t="s">
        <v>1259</v>
      </c>
      <c r="C2" s="103"/>
      <c r="D2" s="103"/>
      <c r="E2" s="188"/>
      <c r="F2" s="180"/>
      <c r="G2" s="188"/>
      <c r="H2" s="301"/>
      <c r="I2" s="191"/>
    </row>
    <row r="3" spans="2:11" ht="32.450000000000003" customHeight="1">
      <c r="B3" s="791" t="s">
        <v>1508</v>
      </c>
      <c r="C3" s="791"/>
      <c r="D3" s="791"/>
      <c r="E3" s="791"/>
      <c r="F3" s="791"/>
      <c r="G3" s="791"/>
      <c r="H3" s="302"/>
      <c r="I3" s="191"/>
    </row>
    <row r="4" spans="2:11" ht="15.6" customHeight="1">
      <c r="B4" s="214" t="s">
        <v>435</v>
      </c>
      <c r="C4" s="215"/>
      <c r="D4" s="215"/>
      <c r="E4" s="216"/>
      <c r="F4" s="217"/>
      <c r="G4" s="228"/>
      <c r="H4" s="303"/>
      <c r="I4" s="191"/>
    </row>
    <row r="5" spans="2:11" ht="15.6" customHeight="1">
      <c r="B5" s="214"/>
      <c r="C5" s="231"/>
      <c r="D5" s="231"/>
      <c r="E5" s="216"/>
      <c r="F5" s="217"/>
      <c r="G5" s="228"/>
      <c r="H5" s="303"/>
      <c r="I5" s="191"/>
    </row>
    <row r="6" spans="2:11">
      <c r="B6" s="282"/>
      <c r="C6" s="282"/>
      <c r="D6" s="282"/>
      <c r="E6" s="283">
        <v>44377</v>
      </c>
      <c r="F6" s="234"/>
      <c r="G6" s="283">
        <v>44012</v>
      </c>
      <c r="I6" s="218"/>
      <c r="J6" s="195"/>
      <c r="K6" s="195"/>
    </row>
    <row r="7" spans="2:11" ht="9.6" customHeight="1">
      <c r="B7" s="258"/>
      <c r="C7" s="258"/>
      <c r="D7" s="258"/>
      <c r="E7" s="293"/>
      <c r="F7" s="294"/>
      <c r="G7" s="293"/>
      <c r="I7" s="218"/>
      <c r="J7" s="195"/>
      <c r="K7" s="195"/>
    </row>
    <row r="8" spans="2:11" ht="15" customHeight="1">
      <c r="B8" s="270" t="s">
        <v>32</v>
      </c>
      <c r="C8" s="270"/>
      <c r="D8" s="270"/>
      <c r="E8" s="289">
        <v>14312625269</v>
      </c>
      <c r="F8" s="290"/>
      <c r="G8" s="289">
        <v>0</v>
      </c>
      <c r="H8" s="305"/>
      <c r="I8" s="205"/>
      <c r="J8" s="195"/>
      <c r="K8" s="195"/>
    </row>
    <row r="9" spans="2:11" ht="10.15" customHeight="1">
      <c r="B9" s="270"/>
      <c r="C9" s="270"/>
      <c r="D9" s="270"/>
      <c r="E9" s="289"/>
      <c r="F9" s="290"/>
      <c r="G9" s="289"/>
      <c r="H9" s="305"/>
      <c r="I9" s="205"/>
      <c r="J9" s="195"/>
      <c r="K9" s="195"/>
    </row>
    <row r="10" spans="2:11" ht="15" customHeight="1">
      <c r="B10" s="284" t="s">
        <v>90</v>
      </c>
      <c r="C10" s="284"/>
      <c r="D10" s="270"/>
      <c r="E10" s="289">
        <v>343363221</v>
      </c>
      <c r="F10" s="290"/>
      <c r="G10" s="289">
        <v>0</v>
      </c>
      <c r="H10" s="305"/>
      <c r="I10" s="205"/>
      <c r="J10" s="219"/>
      <c r="K10" s="195"/>
    </row>
    <row r="11" spans="2:11" ht="15" customHeight="1">
      <c r="B11" s="285" t="s">
        <v>95</v>
      </c>
      <c r="C11" s="285"/>
      <c r="D11" s="270"/>
      <c r="E11" s="288">
        <v>23918795</v>
      </c>
      <c r="F11" s="291"/>
      <c r="G11" s="288">
        <v>0</v>
      </c>
      <c r="I11" s="195"/>
      <c r="J11" s="219"/>
      <c r="K11" s="195"/>
    </row>
    <row r="12" spans="2:11" ht="15" customHeight="1">
      <c r="B12" s="285" t="s">
        <v>96</v>
      </c>
      <c r="C12" s="285"/>
      <c r="D12" s="270"/>
      <c r="E12" s="288">
        <v>319444426</v>
      </c>
      <c r="F12" s="291"/>
      <c r="G12" s="288">
        <v>0</v>
      </c>
      <c r="I12" s="195"/>
      <c r="J12" s="219"/>
      <c r="K12" s="195"/>
    </row>
    <row r="13" spans="2:11" ht="15" customHeight="1">
      <c r="B13" s="270"/>
      <c r="C13" s="270"/>
      <c r="D13" s="270"/>
      <c r="E13" s="289"/>
      <c r="F13" s="290"/>
      <c r="G13" s="289"/>
      <c r="I13" s="195"/>
      <c r="J13" s="219"/>
      <c r="K13" s="195"/>
    </row>
    <row r="14" spans="2:11" ht="15" customHeight="1">
      <c r="B14" s="284" t="s">
        <v>91</v>
      </c>
      <c r="C14" s="284"/>
      <c r="D14" s="270"/>
      <c r="E14" s="288">
        <v>0</v>
      </c>
      <c r="F14" s="291"/>
      <c r="G14" s="288">
        <v>0</v>
      </c>
      <c r="I14" s="195"/>
      <c r="J14" s="219"/>
      <c r="K14" s="195"/>
    </row>
    <row r="15" spans="2:11" ht="15" customHeight="1">
      <c r="B15" s="285" t="s">
        <v>834</v>
      </c>
      <c r="C15" s="285"/>
      <c r="D15" s="270"/>
      <c r="E15" s="288">
        <v>0</v>
      </c>
      <c r="F15" s="291"/>
      <c r="G15" s="288">
        <v>0</v>
      </c>
      <c r="I15" s="195"/>
      <c r="J15" s="219"/>
      <c r="K15" s="195"/>
    </row>
    <row r="16" spans="2:11" ht="15" customHeight="1">
      <c r="B16" s="285" t="s">
        <v>202</v>
      </c>
      <c r="C16" s="285"/>
      <c r="D16" s="270"/>
      <c r="E16" s="288">
        <v>0</v>
      </c>
      <c r="F16" s="291"/>
      <c r="G16" s="288">
        <v>0</v>
      </c>
      <c r="I16" s="195"/>
      <c r="J16" s="219"/>
      <c r="K16" s="195"/>
    </row>
    <row r="17" spans="2:11" ht="15" customHeight="1">
      <c r="B17" s="285"/>
      <c r="C17" s="285"/>
      <c r="D17" s="270"/>
      <c r="E17" s="289"/>
      <c r="F17" s="290"/>
      <c r="G17" s="289"/>
      <c r="I17" s="195"/>
      <c r="J17" s="219"/>
      <c r="K17" s="195"/>
    </row>
    <row r="18" spans="2:11" ht="15" customHeight="1">
      <c r="B18" s="284" t="s">
        <v>94</v>
      </c>
      <c r="C18" s="284"/>
      <c r="D18" s="286"/>
      <c r="E18" s="289">
        <v>400000000</v>
      </c>
      <c r="F18" s="290"/>
      <c r="G18" s="289">
        <v>0</v>
      </c>
      <c r="I18" s="219"/>
      <c r="J18" s="195"/>
      <c r="K18" s="195"/>
    </row>
    <row r="19" spans="2:11" ht="15" customHeight="1">
      <c r="B19" s="287" t="s">
        <v>93</v>
      </c>
      <c r="C19" s="287"/>
      <c r="D19" s="263"/>
      <c r="E19" s="288">
        <v>0</v>
      </c>
      <c r="F19" s="291"/>
      <c r="G19" s="288">
        <v>0</v>
      </c>
      <c r="I19" s="195"/>
      <c r="J19" s="219"/>
      <c r="K19" s="195"/>
    </row>
    <row r="20" spans="2:11" ht="15" customHeight="1">
      <c r="B20" s="287" t="s">
        <v>92</v>
      </c>
      <c r="C20" s="287"/>
      <c r="D20" s="263"/>
      <c r="E20" s="288">
        <v>400000000</v>
      </c>
      <c r="F20" s="291"/>
      <c r="G20" s="288">
        <v>0</v>
      </c>
      <c r="I20" s="195"/>
      <c r="J20" s="219"/>
      <c r="K20" s="195"/>
    </row>
    <row r="21" spans="2:11" ht="15" customHeight="1">
      <c r="B21" s="263"/>
      <c r="C21" s="263"/>
      <c r="D21" s="263"/>
      <c r="E21" s="288"/>
      <c r="F21" s="291"/>
      <c r="G21" s="289"/>
      <c r="I21" s="195"/>
      <c r="J21" s="219"/>
      <c r="K21" s="195"/>
    </row>
    <row r="22" spans="2:11" ht="15" customHeight="1">
      <c r="B22" s="263" t="s">
        <v>34</v>
      </c>
      <c r="C22" s="263"/>
      <c r="D22" s="263"/>
      <c r="E22" s="288">
        <v>0</v>
      </c>
      <c r="F22" s="291"/>
      <c r="G22" s="288">
        <v>0</v>
      </c>
      <c r="I22" s="219"/>
      <c r="J22" s="195"/>
      <c r="K22" s="195"/>
    </row>
    <row r="23" spans="2:11" ht="15" customHeight="1">
      <c r="B23" s="263" t="s">
        <v>35</v>
      </c>
      <c r="C23" s="263"/>
      <c r="D23" s="263"/>
      <c r="E23" s="288">
        <v>181818</v>
      </c>
      <c r="F23" s="291"/>
      <c r="G23" s="288">
        <v>0</v>
      </c>
      <c r="I23" s="219"/>
      <c r="J23" s="195"/>
      <c r="K23" s="195"/>
    </row>
    <row r="24" spans="2:11" ht="15" customHeight="1">
      <c r="B24" s="263" t="s">
        <v>97</v>
      </c>
      <c r="C24" s="263"/>
      <c r="D24" s="263"/>
      <c r="E24" s="288">
        <v>221097900</v>
      </c>
      <c r="F24" s="291"/>
      <c r="G24" s="288">
        <v>0</v>
      </c>
      <c r="I24" s="219"/>
      <c r="J24" s="195"/>
      <c r="K24" s="195"/>
    </row>
    <row r="25" spans="2:11" ht="15" customHeight="1">
      <c r="B25" s="263" t="s">
        <v>98</v>
      </c>
      <c r="C25" s="263"/>
      <c r="D25" s="263"/>
      <c r="E25" s="288">
        <v>653140721</v>
      </c>
      <c r="F25" s="291"/>
      <c r="G25" s="288">
        <v>0</v>
      </c>
      <c r="I25" s="219"/>
      <c r="J25" s="195"/>
      <c r="K25" s="224"/>
    </row>
    <row r="26" spans="2:11" ht="15" customHeight="1">
      <c r="B26" s="263" t="s">
        <v>33</v>
      </c>
      <c r="C26" s="263"/>
      <c r="D26" s="263"/>
      <c r="E26" s="288">
        <v>2295724310</v>
      </c>
      <c r="F26" s="291"/>
      <c r="G26" s="288">
        <v>0</v>
      </c>
      <c r="I26" s="219"/>
      <c r="J26" s="195"/>
      <c r="K26" s="195"/>
    </row>
    <row r="27" spans="2:11" ht="15" customHeight="1">
      <c r="B27" s="263" t="s">
        <v>99</v>
      </c>
      <c r="C27" s="263"/>
      <c r="D27" s="263"/>
      <c r="E27" s="288">
        <v>0</v>
      </c>
      <c r="F27" s="291"/>
      <c r="G27" s="288">
        <v>0</v>
      </c>
      <c r="I27" s="219"/>
      <c r="J27" s="195"/>
      <c r="K27" s="195"/>
    </row>
    <row r="28" spans="2:11" ht="15" customHeight="1">
      <c r="B28" s="263" t="s">
        <v>184</v>
      </c>
      <c r="C28" s="263"/>
      <c r="D28" s="258" t="s">
        <v>590</v>
      </c>
      <c r="E28" s="288">
        <v>2078318728</v>
      </c>
      <c r="F28" s="291"/>
      <c r="G28" s="288">
        <v>0</v>
      </c>
      <c r="I28" s="219"/>
      <c r="J28" s="195"/>
      <c r="K28" s="195"/>
    </row>
    <row r="29" spans="2:11" ht="15" customHeight="1">
      <c r="B29" s="263" t="s">
        <v>581</v>
      </c>
      <c r="C29" s="263"/>
      <c r="D29" s="263" t="s">
        <v>594</v>
      </c>
      <c r="E29" s="288">
        <v>6875856439</v>
      </c>
      <c r="F29" s="291"/>
      <c r="G29" s="288">
        <v>0</v>
      </c>
      <c r="I29" s="219"/>
      <c r="J29" s="195"/>
      <c r="K29" s="195"/>
    </row>
    <row r="30" spans="2:11" ht="15" customHeight="1">
      <c r="B30" s="263" t="s">
        <v>150</v>
      </c>
      <c r="C30" s="263"/>
      <c r="D30" s="263" t="s">
        <v>569</v>
      </c>
      <c r="E30" s="288">
        <v>1444942132</v>
      </c>
      <c r="F30" s="291"/>
      <c r="G30" s="288">
        <v>0</v>
      </c>
      <c r="I30" s="219"/>
      <c r="J30" s="195"/>
      <c r="K30" s="195"/>
    </row>
    <row r="31" spans="2:11" ht="15" customHeight="1">
      <c r="B31" s="258"/>
      <c r="C31" s="258"/>
      <c r="D31" s="258"/>
      <c r="E31" s="289"/>
      <c r="F31" s="290"/>
      <c r="G31" s="288"/>
      <c r="I31" s="195"/>
      <c r="J31" s="195"/>
      <c r="K31" s="195"/>
    </row>
    <row r="32" spans="2:11" ht="15" customHeight="1">
      <c r="B32" s="270" t="s">
        <v>36</v>
      </c>
      <c r="C32" s="270"/>
      <c r="D32" s="270"/>
      <c r="E32" s="289">
        <v>-8204307264</v>
      </c>
      <c r="F32" s="290"/>
      <c r="G32" s="289">
        <v>0</v>
      </c>
      <c r="I32" s="219"/>
      <c r="J32" s="195"/>
      <c r="K32" s="195"/>
    </row>
    <row r="33" spans="2:11" ht="15" customHeight="1">
      <c r="B33" s="258" t="s">
        <v>38</v>
      </c>
      <c r="C33" s="258"/>
      <c r="D33" s="258"/>
      <c r="E33" s="288">
        <v>-157953638</v>
      </c>
      <c r="F33" s="291"/>
      <c r="G33" s="288">
        <v>0</v>
      </c>
      <c r="I33" s="219"/>
      <c r="J33" s="195"/>
      <c r="K33" s="195"/>
    </row>
    <row r="34" spans="2:11" ht="15" customHeight="1">
      <c r="B34" s="258" t="s">
        <v>37</v>
      </c>
      <c r="C34" s="258"/>
      <c r="D34" s="258"/>
      <c r="E34" s="288">
        <v>-135853252</v>
      </c>
      <c r="F34" s="291"/>
      <c r="G34" s="288">
        <v>0</v>
      </c>
      <c r="I34" s="219"/>
      <c r="J34" s="195"/>
      <c r="K34" s="195"/>
    </row>
    <row r="35" spans="2:11">
      <c r="B35" s="258" t="s">
        <v>582</v>
      </c>
      <c r="C35" s="258"/>
      <c r="D35" s="263" t="s">
        <v>570</v>
      </c>
      <c r="E35" s="288">
        <v>-7910500374</v>
      </c>
      <c r="F35" s="291"/>
      <c r="G35" s="288">
        <v>0</v>
      </c>
      <c r="I35" s="195"/>
      <c r="J35" s="195"/>
      <c r="K35" s="195"/>
    </row>
    <row r="36" spans="2:11">
      <c r="B36" s="258"/>
      <c r="C36" s="258"/>
      <c r="D36" s="258"/>
      <c r="E36" s="288"/>
      <c r="F36" s="291"/>
      <c r="G36" s="288"/>
      <c r="I36" s="195"/>
      <c r="J36" s="195"/>
      <c r="K36" s="195"/>
    </row>
    <row r="37" spans="2:11" ht="15" customHeight="1">
      <c r="B37" s="270" t="s">
        <v>39</v>
      </c>
      <c r="C37" s="270"/>
      <c r="D37" s="270"/>
      <c r="E37" s="289">
        <v>6108318005</v>
      </c>
      <c r="F37" s="290"/>
      <c r="G37" s="289">
        <v>0</v>
      </c>
      <c r="I37" s="219"/>
      <c r="J37" s="195"/>
      <c r="K37" s="195"/>
    </row>
    <row r="38" spans="2:11" ht="15" customHeight="1">
      <c r="B38" s="270"/>
      <c r="C38" s="270"/>
      <c r="D38" s="270"/>
      <c r="E38" s="289"/>
      <c r="F38" s="290"/>
      <c r="G38" s="288"/>
      <c r="I38" s="195"/>
      <c r="J38" s="195"/>
      <c r="K38" s="195"/>
    </row>
    <row r="39" spans="2:11" ht="15" customHeight="1">
      <c r="B39" s="270" t="s">
        <v>40</v>
      </c>
      <c r="C39" s="270"/>
      <c r="D39" s="270"/>
      <c r="E39" s="289">
        <v>-550480960</v>
      </c>
      <c r="F39" s="290"/>
      <c r="G39" s="289">
        <v>0</v>
      </c>
      <c r="I39" s="219"/>
      <c r="J39" s="195"/>
      <c r="K39" s="195"/>
    </row>
    <row r="40" spans="2:11" ht="15" customHeight="1">
      <c r="B40" s="258" t="s">
        <v>41</v>
      </c>
      <c r="C40" s="258"/>
      <c r="D40" s="258"/>
      <c r="E40" s="288">
        <v>-120000000</v>
      </c>
      <c r="F40" s="291"/>
      <c r="G40" s="288">
        <v>0</v>
      </c>
      <c r="I40" s="219"/>
      <c r="J40" s="195"/>
      <c r="K40" s="195"/>
    </row>
    <row r="41" spans="2:11" ht="15" customHeight="1">
      <c r="B41" s="258" t="s">
        <v>43</v>
      </c>
      <c r="C41" s="258"/>
      <c r="D41" s="258"/>
      <c r="E41" s="288">
        <v>0</v>
      </c>
      <c r="F41" s="291"/>
      <c r="G41" s="288">
        <v>0</v>
      </c>
      <c r="I41" s="219"/>
      <c r="J41" s="195"/>
      <c r="K41" s="195"/>
    </row>
    <row r="42" spans="2:11" ht="15" customHeight="1">
      <c r="B42" s="258" t="s">
        <v>42</v>
      </c>
      <c r="C42" s="258"/>
      <c r="D42" s="263" t="s">
        <v>570</v>
      </c>
      <c r="E42" s="288">
        <v>-430480960</v>
      </c>
      <c r="F42" s="291"/>
      <c r="G42" s="288">
        <v>0</v>
      </c>
      <c r="I42" s="219"/>
      <c r="J42" s="195"/>
      <c r="K42" s="195"/>
    </row>
    <row r="43" spans="2:11" ht="15" customHeight="1">
      <c r="B43" s="258"/>
      <c r="C43" s="258"/>
      <c r="D43" s="258"/>
      <c r="E43" s="288"/>
      <c r="F43" s="291"/>
      <c r="G43" s="288"/>
      <c r="I43" s="195"/>
      <c r="J43" s="195"/>
      <c r="K43" s="195"/>
    </row>
    <row r="44" spans="2:11" ht="15" customHeight="1">
      <c r="B44" s="270" t="s">
        <v>44</v>
      </c>
      <c r="C44" s="270"/>
      <c r="D44" s="270"/>
      <c r="E44" s="289">
        <v>-3766743426</v>
      </c>
      <c r="F44" s="290"/>
      <c r="G44" s="289">
        <v>0</v>
      </c>
      <c r="I44" s="219"/>
      <c r="J44" s="195"/>
      <c r="K44" s="195"/>
    </row>
    <row r="45" spans="2:11" ht="15" customHeight="1">
      <c r="B45" s="258" t="s">
        <v>100</v>
      </c>
      <c r="C45" s="258"/>
      <c r="D45" s="270"/>
      <c r="E45" s="288">
        <v>-2683305545</v>
      </c>
      <c r="F45" s="291"/>
      <c r="G45" s="288">
        <v>0</v>
      </c>
      <c r="I45" s="219"/>
      <c r="J45" s="195"/>
      <c r="K45" s="195"/>
    </row>
    <row r="46" spans="2:11" ht="15" customHeight="1">
      <c r="B46" s="258" t="s">
        <v>101</v>
      </c>
      <c r="C46" s="258"/>
      <c r="D46" s="258"/>
      <c r="E46" s="288">
        <v>-157182738</v>
      </c>
      <c r="F46" s="291"/>
      <c r="G46" s="288">
        <v>0</v>
      </c>
      <c r="I46" s="219"/>
      <c r="J46" s="195"/>
      <c r="K46" s="195"/>
    </row>
    <row r="47" spans="2:11" ht="15" customHeight="1">
      <c r="B47" s="258" t="s">
        <v>48</v>
      </c>
      <c r="C47" s="258"/>
      <c r="D47" s="258"/>
      <c r="E47" s="288">
        <v>-55608251</v>
      </c>
      <c r="F47" s="291"/>
      <c r="G47" s="288">
        <v>0</v>
      </c>
      <c r="I47" s="195"/>
      <c r="J47" s="195"/>
      <c r="K47" s="220"/>
    </row>
    <row r="48" spans="2:11" ht="15" customHeight="1">
      <c r="B48" s="258" t="s">
        <v>46</v>
      </c>
      <c r="C48" s="258"/>
      <c r="D48" s="258"/>
      <c r="E48" s="288">
        <v>-25615469</v>
      </c>
      <c r="F48" s="291"/>
      <c r="G48" s="288">
        <v>0</v>
      </c>
      <c r="I48" s="219"/>
      <c r="J48" s="195"/>
      <c r="K48" s="195"/>
    </row>
    <row r="49" spans="2:11" ht="15" customHeight="1">
      <c r="B49" s="258" t="s">
        <v>49</v>
      </c>
      <c r="C49" s="258"/>
      <c r="D49" s="258"/>
      <c r="E49" s="288">
        <v>-38403120</v>
      </c>
      <c r="F49" s="291"/>
      <c r="G49" s="288">
        <v>0</v>
      </c>
      <c r="I49" s="219"/>
      <c r="J49" s="195"/>
      <c r="K49" s="195"/>
    </row>
    <row r="50" spans="2:11" ht="15" customHeight="1">
      <c r="B50" s="258" t="s">
        <v>47</v>
      </c>
      <c r="C50" s="258"/>
      <c r="D50" s="258"/>
      <c r="E50" s="288">
        <v>-3512443</v>
      </c>
      <c r="F50" s="291"/>
      <c r="G50" s="288">
        <v>0</v>
      </c>
      <c r="I50" s="219"/>
      <c r="J50" s="195"/>
      <c r="K50" s="195"/>
    </row>
    <row r="51" spans="2:11" ht="15" customHeight="1">
      <c r="B51" s="258" t="s">
        <v>102</v>
      </c>
      <c r="C51" s="258"/>
      <c r="D51" s="258"/>
      <c r="E51" s="288">
        <v>0</v>
      </c>
      <c r="F51" s="291"/>
      <c r="G51" s="288">
        <v>0</v>
      </c>
      <c r="I51" s="219"/>
      <c r="J51" s="195"/>
      <c r="K51" s="195"/>
    </row>
    <row r="52" spans="2:11" ht="15" customHeight="1">
      <c r="B52" s="258" t="s">
        <v>50</v>
      </c>
      <c r="C52" s="258"/>
      <c r="D52" s="258"/>
      <c r="E52" s="288">
        <v>-21598462</v>
      </c>
      <c r="F52" s="291"/>
      <c r="G52" s="288">
        <v>0</v>
      </c>
      <c r="I52" s="219"/>
      <c r="J52" s="195"/>
      <c r="K52" s="195"/>
    </row>
    <row r="53" spans="2:11" ht="15" customHeight="1">
      <c r="B53" s="258" t="s">
        <v>583</v>
      </c>
      <c r="C53" s="258"/>
      <c r="D53" s="263" t="s">
        <v>570</v>
      </c>
      <c r="E53" s="288">
        <v>-781517398</v>
      </c>
      <c r="F53" s="291"/>
      <c r="G53" s="288">
        <v>0</v>
      </c>
      <c r="H53" s="306"/>
      <c r="I53" s="219"/>
      <c r="J53" s="195"/>
      <c r="K53" s="195"/>
    </row>
    <row r="54" spans="2:11" ht="15" customHeight="1">
      <c r="B54" s="258"/>
      <c r="C54" s="258"/>
      <c r="D54" s="258"/>
      <c r="E54" s="289"/>
      <c r="F54" s="290"/>
      <c r="G54" s="288"/>
      <c r="I54" s="195"/>
      <c r="J54" s="195"/>
      <c r="K54" s="195"/>
    </row>
    <row r="55" spans="2:11" ht="15" customHeight="1">
      <c r="B55" s="270" t="s">
        <v>51</v>
      </c>
      <c r="C55" s="270"/>
      <c r="D55" s="270"/>
      <c r="E55" s="289">
        <v>1791093619</v>
      </c>
      <c r="F55" s="290"/>
      <c r="G55" s="289">
        <v>0</v>
      </c>
      <c r="I55" s="219"/>
      <c r="J55" s="195"/>
      <c r="K55" s="195"/>
    </row>
    <row r="56" spans="2:11" ht="15" customHeight="1">
      <c r="B56" s="270"/>
      <c r="C56" s="270"/>
      <c r="D56" s="270"/>
      <c r="E56" s="289"/>
      <c r="F56" s="290"/>
      <c r="G56" s="289"/>
      <c r="I56" s="219"/>
      <c r="J56" s="195"/>
      <c r="K56" s="195"/>
    </row>
    <row r="57" spans="2:11" ht="15" customHeight="1">
      <c r="B57" s="270" t="s">
        <v>584</v>
      </c>
      <c r="C57" s="270"/>
      <c r="D57" s="270"/>
      <c r="E57" s="289">
        <v>27671811</v>
      </c>
      <c r="F57" s="290"/>
      <c r="G57" s="289">
        <v>0</v>
      </c>
      <c r="I57" s="219"/>
      <c r="J57" s="195"/>
      <c r="K57" s="195"/>
    </row>
    <row r="58" spans="2:11" ht="15" customHeight="1">
      <c r="B58" s="258" t="s">
        <v>120</v>
      </c>
      <c r="C58" s="258"/>
      <c r="D58" s="263" t="s">
        <v>571</v>
      </c>
      <c r="E58" s="288">
        <v>27677609</v>
      </c>
      <c r="F58" s="291"/>
      <c r="G58" s="288">
        <v>0</v>
      </c>
      <c r="I58" s="219"/>
      <c r="J58" s="195"/>
      <c r="K58" s="195"/>
    </row>
    <row r="59" spans="2:11" ht="15" customHeight="1">
      <c r="B59" s="258" t="s">
        <v>153</v>
      </c>
      <c r="C59" s="258"/>
      <c r="D59" s="263" t="s">
        <v>571</v>
      </c>
      <c r="E59" s="288">
        <v>-5798</v>
      </c>
      <c r="F59" s="291"/>
      <c r="G59" s="288">
        <v>0</v>
      </c>
      <c r="I59" s="219"/>
      <c r="J59" s="195"/>
      <c r="K59" s="195"/>
    </row>
    <row r="60" spans="2:11" ht="15" customHeight="1">
      <c r="B60" s="258"/>
      <c r="C60" s="258"/>
      <c r="D60" s="258"/>
      <c r="E60" s="289"/>
      <c r="F60" s="290"/>
      <c r="G60" s="288"/>
      <c r="I60" s="195"/>
      <c r="J60" s="195"/>
      <c r="K60" s="195"/>
    </row>
    <row r="61" spans="2:11" ht="15" customHeight="1">
      <c r="B61" s="270" t="s">
        <v>585</v>
      </c>
      <c r="C61" s="270"/>
      <c r="D61" s="270"/>
      <c r="E61" s="289">
        <v>-178809982</v>
      </c>
      <c r="F61" s="290"/>
      <c r="G61" s="289">
        <v>0</v>
      </c>
      <c r="I61" s="219"/>
      <c r="J61" s="195"/>
      <c r="K61" s="195"/>
    </row>
    <row r="62" spans="2:11" ht="15" customHeight="1">
      <c r="B62" s="270" t="s">
        <v>154</v>
      </c>
      <c r="C62" s="280"/>
      <c r="D62" s="263" t="s">
        <v>572</v>
      </c>
      <c r="E62" s="289">
        <v>-281880008</v>
      </c>
      <c r="F62" s="290"/>
      <c r="G62" s="289">
        <v>0</v>
      </c>
      <c r="I62" s="219"/>
      <c r="J62" s="195"/>
      <c r="K62" s="195"/>
    </row>
    <row r="63" spans="2:11" ht="15" customHeight="1">
      <c r="B63" s="258" t="s">
        <v>103</v>
      </c>
      <c r="C63" s="280"/>
      <c r="D63" s="258"/>
      <c r="E63" s="288">
        <v>2985129</v>
      </c>
      <c r="F63" s="291"/>
      <c r="G63" s="288">
        <v>0</v>
      </c>
      <c r="I63" s="219"/>
      <c r="J63" s="195"/>
      <c r="K63" s="195"/>
    </row>
    <row r="64" spans="2:11" ht="15" customHeight="1">
      <c r="B64" s="258" t="s">
        <v>157</v>
      </c>
      <c r="C64" s="280"/>
      <c r="D64" s="263" t="s">
        <v>520</v>
      </c>
      <c r="E64" s="288">
        <v>-284865137</v>
      </c>
      <c r="F64" s="291"/>
      <c r="G64" s="288">
        <v>0</v>
      </c>
      <c r="I64" s="219"/>
      <c r="J64" s="195"/>
      <c r="K64" s="195"/>
    </row>
    <row r="65" spans="2:11" ht="15" customHeight="1">
      <c r="B65" s="270" t="s">
        <v>155</v>
      </c>
      <c r="C65" s="280"/>
      <c r="D65" s="263" t="s">
        <v>572</v>
      </c>
      <c r="E65" s="289">
        <v>103070026</v>
      </c>
      <c r="F65" s="290"/>
      <c r="G65" s="289">
        <v>0</v>
      </c>
      <c r="I65" s="219"/>
      <c r="J65" s="195"/>
      <c r="K65" s="195"/>
    </row>
    <row r="66" spans="2:11" ht="15" customHeight="1">
      <c r="B66" s="258" t="s">
        <v>156</v>
      </c>
      <c r="C66" s="280"/>
      <c r="D66" s="258"/>
      <c r="E66" s="288">
        <v>-148301269</v>
      </c>
      <c r="F66" s="291"/>
      <c r="G66" s="288">
        <v>0</v>
      </c>
      <c r="I66" s="219"/>
      <c r="J66" s="195"/>
      <c r="K66" s="195"/>
    </row>
    <row r="67" spans="2:11" ht="15" customHeight="1">
      <c r="B67" s="258" t="s">
        <v>157</v>
      </c>
      <c r="C67" s="280"/>
      <c r="D67" s="263" t="s">
        <v>520</v>
      </c>
      <c r="E67" s="288">
        <v>251371295</v>
      </c>
      <c r="F67" s="291"/>
      <c r="G67" s="288">
        <v>0</v>
      </c>
      <c r="H67" s="307"/>
      <c r="I67" s="219"/>
      <c r="J67" s="195"/>
      <c r="K67" s="195"/>
    </row>
    <row r="68" spans="2:11" ht="15" customHeight="1">
      <c r="B68" s="258"/>
      <c r="C68" s="280"/>
      <c r="D68" s="258"/>
      <c r="E68" s="289"/>
      <c r="F68" s="290"/>
      <c r="G68" s="288"/>
      <c r="I68" s="195"/>
      <c r="J68" s="195"/>
      <c r="K68" s="195"/>
    </row>
    <row r="69" spans="2:11" ht="15" customHeight="1">
      <c r="B69" s="270" t="s">
        <v>158</v>
      </c>
      <c r="C69" s="280"/>
      <c r="D69" s="270"/>
      <c r="E69" s="289">
        <v>441566</v>
      </c>
      <c r="F69" s="290"/>
      <c r="G69" s="289">
        <v>0</v>
      </c>
      <c r="I69" s="195"/>
      <c r="J69" s="195"/>
      <c r="K69" s="195"/>
    </row>
    <row r="70" spans="2:11" ht="15" customHeight="1">
      <c r="B70" s="258" t="s">
        <v>586</v>
      </c>
      <c r="C70" s="280"/>
      <c r="D70" s="263" t="s">
        <v>573</v>
      </c>
      <c r="E70" s="288">
        <v>441566</v>
      </c>
      <c r="F70" s="291"/>
      <c r="G70" s="288">
        <v>0</v>
      </c>
      <c r="I70" s="195"/>
      <c r="J70" s="195"/>
      <c r="K70" s="195"/>
    </row>
    <row r="71" spans="2:11" ht="15" customHeight="1">
      <c r="B71" s="258" t="s">
        <v>159</v>
      </c>
      <c r="C71" s="258"/>
      <c r="D71" s="258"/>
      <c r="E71" s="288">
        <v>0</v>
      </c>
      <c r="F71" s="291"/>
      <c r="G71" s="288">
        <v>0</v>
      </c>
      <c r="I71" s="195"/>
      <c r="J71" s="195"/>
      <c r="K71" s="195"/>
    </row>
    <row r="72" spans="2:11" ht="15" customHeight="1">
      <c r="B72" s="258"/>
      <c r="C72" s="258"/>
      <c r="D72" s="258"/>
      <c r="E72" s="289"/>
      <c r="F72" s="290"/>
      <c r="G72" s="288"/>
      <c r="I72" s="195"/>
      <c r="J72" s="195"/>
      <c r="K72" s="195"/>
    </row>
    <row r="73" spans="2:11" ht="15" customHeight="1">
      <c r="B73" s="270" t="s">
        <v>160</v>
      </c>
      <c r="C73" s="270"/>
      <c r="D73" s="258"/>
      <c r="E73" s="289">
        <v>0</v>
      </c>
      <c r="F73" s="290"/>
      <c r="G73" s="289">
        <v>0</v>
      </c>
      <c r="I73" s="195"/>
      <c r="J73" s="195"/>
      <c r="K73" s="195"/>
    </row>
    <row r="74" spans="2:11" ht="15" customHeight="1">
      <c r="B74" s="258" t="s">
        <v>161</v>
      </c>
      <c r="C74" s="258"/>
      <c r="D74" s="258"/>
      <c r="E74" s="288">
        <v>0</v>
      </c>
      <c r="F74" s="291"/>
      <c r="G74" s="288">
        <v>0</v>
      </c>
      <c r="I74" s="195"/>
      <c r="J74" s="195"/>
      <c r="K74" s="195"/>
    </row>
    <row r="75" spans="2:11" ht="15" customHeight="1">
      <c r="B75" s="258" t="s">
        <v>162</v>
      </c>
      <c r="C75" s="258"/>
      <c r="D75" s="258"/>
      <c r="E75" s="288">
        <v>0</v>
      </c>
      <c r="F75" s="291"/>
      <c r="G75" s="288">
        <v>0</v>
      </c>
      <c r="I75" s="195"/>
      <c r="J75" s="195"/>
      <c r="K75" s="195"/>
    </row>
    <row r="76" spans="2:11" ht="15" customHeight="1">
      <c r="B76" s="258"/>
      <c r="C76" s="258"/>
      <c r="D76" s="258"/>
      <c r="E76" s="289"/>
      <c r="F76" s="290"/>
      <c r="G76" s="288"/>
      <c r="I76" s="195"/>
      <c r="J76" s="195"/>
      <c r="K76" s="195"/>
    </row>
    <row r="77" spans="2:11" ht="15" customHeight="1">
      <c r="B77" s="270" t="s">
        <v>52</v>
      </c>
      <c r="C77" s="270"/>
      <c r="D77" s="270"/>
      <c r="E77" s="289">
        <v>1640397014</v>
      </c>
      <c r="F77" s="290"/>
      <c r="G77" s="289">
        <v>0</v>
      </c>
      <c r="I77" s="219"/>
      <c r="J77" s="195"/>
      <c r="K77" s="195"/>
    </row>
    <row r="78" spans="2:11" ht="15" customHeight="1">
      <c r="B78" s="270"/>
      <c r="C78" s="270"/>
      <c r="D78" s="270"/>
      <c r="E78" s="289"/>
      <c r="F78" s="290"/>
      <c r="G78" s="289"/>
      <c r="I78" s="219"/>
      <c r="J78" s="195"/>
      <c r="K78" s="195"/>
    </row>
    <row r="79" spans="2:11" ht="15" customHeight="1">
      <c r="B79" s="258" t="s">
        <v>587</v>
      </c>
      <c r="C79" s="270"/>
      <c r="D79" s="263"/>
      <c r="E79" s="288">
        <v>-171831568</v>
      </c>
      <c r="F79" s="291"/>
      <c r="G79" s="288">
        <v>0</v>
      </c>
      <c r="I79" s="195"/>
      <c r="J79" s="195"/>
      <c r="K79" s="195"/>
    </row>
    <row r="80" spans="2:11" ht="15" customHeight="1">
      <c r="B80" s="270"/>
      <c r="C80" s="270"/>
      <c r="D80" s="263"/>
      <c r="E80" s="288"/>
      <c r="F80" s="291"/>
      <c r="G80" s="288"/>
      <c r="I80" s="195"/>
      <c r="J80" s="195"/>
      <c r="K80" s="195"/>
    </row>
    <row r="81" spans="2:11" ht="15" customHeight="1">
      <c r="B81" s="270" t="s">
        <v>1264</v>
      </c>
      <c r="C81" s="270"/>
      <c r="D81" s="263"/>
      <c r="E81" s="289">
        <v>1468565446</v>
      </c>
      <c r="F81" s="290"/>
      <c r="G81" s="289">
        <v>0</v>
      </c>
      <c r="H81" s="308">
        <v>0</v>
      </c>
      <c r="I81" s="195"/>
      <c r="J81" s="195"/>
      <c r="K81" s="195"/>
    </row>
    <row r="82" spans="2:11" ht="15" customHeight="1">
      <c r="B82" s="270"/>
      <c r="C82" s="270"/>
      <c r="D82" s="263"/>
      <c r="E82" s="288"/>
      <c r="F82" s="291"/>
      <c r="G82" s="288"/>
      <c r="I82" s="195"/>
      <c r="J82" s="195"/>
      <c r="K82" s="195"/>
    </row>
    <row r="83" spans="2:11" ht="15" customHeight="1">
      <c r="B83" s="258" t="s">
        <v>1266</v>
      </c>
      <c r="C83" s="270"/>
      <c r="D83" s="263"/>
      <c r="E83" s="288">
        <v>-241100</v>
      </c>
      <c r="F83" s="291"/>
      <c r="G83" s="288"/>
      <c r="I83" s="195"/>
      <c r="J83" s="195"/>
      <c r="K83" s="195"/>
    </row>
    <row r="84" spans="2:11" ht="15" customHeight="1">
      <c r="B84" s="270"/>
      <c r="C84" s="270"/>
      <c r="D84" s="270"/>
      <c r="E84" s="289"/>
      <c r="F84" s="290"/>
      <c r="G84" s="288"/>
      <c r="I84" s="195"/>
      <c r="J84" s="195"/>
      <c r="K84" s="195"/>
    </row>
    <row r="85" spans="2:11" ht="15" customHeight="1" thickBot="1">
      <c r="B85" s="270" t="s">
        <v>1265</v>
      </c>
      <c r="C85" s="270"/>
      <c r="D85" s="270"/>
      <c r="E85" s="292">
        <v>1468324346</v>
      </c>
      <c r="F85" s="290"/>
      <c r="G85" s="292">
        <v>0</v>
      </c>
      <c r="I85" s="219"/>
      <c r="J85" s="222"/>
      <c r="K85" s="195"/>
    </row>
    <row r="86" spans="2:11" ht="15" customHeight="1" thickTop="1">
      <c r="B86" s="514"/>
      <c r="E86" s="223"/>
      <c r="F86" s="224"/>
      <c r="I86" s="195"/>
      <c r="J86" s="195"/>
      <c r="K86" s="195"/>
    </row>
    <row r="87" spans="2:11" ht="15" customHeight="1">
      <c r="B87" s="789" t="s">
        <v>501</v>
      </c>
      <c r="C87" s="789"/>
      <c r="D87" s="789"/>
      <c r="E87" s="789"/>
      <c r="F87" s="789"/>
      <c r="G87" s="789"/>
      <c r="I87" s="195"/>
      <c r="J87" s="195"/>
      <c r="K87" s="195"/>
    </row>
    <row r="88" spans="2:11" ht="15" customHeight="1">
      <c r="D88" s="194"/>
      <c r="E88" s="194"/>
      <c r="F88" s="194"/>
      <c r="G88" s="194"/>
      <c r="J88" s="221"/>
    </row>
    <row r="89" spans="2:11" ht="15" customHeight="1">
      <c r="B89" s="225"/>
      <c r="C89" s="225"/>
      <c r="D89" s="226"/>
      <c r="F89" s="219"/>
      <c r="H89" s="309"/>
      <c r="J89" s="189"/>
    </row>
    <row r="90" spans="2:11" ht="15" customHeight="1">
      <c r="B90" s="225"/>
      <c r="C90" s="225"/>
      <c r="D90" s="226"/>
      <c r="F90" s="219"/>
      <c r="H90" s="309"/>
      <c r="J90" s="189"/>
    </row>
    <row r="91" spans="2:11" ht="15" customHeight="1">
      <c r="B91" s="225"/>
      <c r="C91" s="225"/>
      <c r="D91" s="226"/>
      <c r="F91" s="219"/>
      <c r="H91" s="309"/>
      <c r="J91" s="189"/>
    </row>
    <row r="92" spans="2:11" ht="15" customHeight="1">
      <c r="B92" s="225"/>
      <c r="C92" s="225"/>
      <c r="D92" s="226"/>
      <c r="F92" s="219"/>
      <c r="H92" s="309"/>
      <c r="J92" s="189"/>
    </row>
    <row r="93" spans="2:11" ht="15" customHeight="1">
      <c r="B93" s="225"/>
      <c r="C93" s="225"/>
      <c r="D93" s="226"/>
      <c r="F93" s="219"/>
      <c r="H93" s="309"/>
      <c r="J93" s="189"/>
    </row>
    <row r="94" spans="2:11">
      <c r="B94" s="209"/>
      <c r="C94" s="209"/>
      <c r="D94" s="227"/>
      <c r="H94" s="309"/>
      <c r="J94" s="189"/>
    </row>
    <row r="95" spans="2:11">
      <c r="B95" s="2" t="s">
        <v>211</v>
      </c>
      <c r="C95" s="790" t="s">
        <v>436</v>
      </c>
      <c r="D95" s="790"/>
      <c r="E95" s="790"/>
      <c r="F95" s="790"/>
      <c r="G95" s="790"/>
      <c r="H95" s="309"/>
      <c r="J95" s="189"/>
    </row>
    <row r="96" spans="2:11">
      <c r="B96" s="3" t="s">
        <v>210</v>
      </c>
      <c r="C96" s="788" t="s">
        <v>209</v>
      </c>
      <c r="D96" s="788"/>
      <c r="E96" s="788"/>
      <c r="F96" s="788"/>
      <c r="G96" s="788"/>
      <c r="H96" s="309"/>
      <c r="J96" s="189"/>
    </row>
    <row r="97" ht="4.5" customHeight="1"/>
  </sheetData>
  <customSheetViews>
    <customSheetView guid="{5FCC9217-B3E9-4B91-A943-5F21728EBEE9}" scale="80" showPageBreaks="1" showGridLines="0" fitToPage="1" printArea="1">
      <pane ySplit="6" topLeftCell="A70" activePane="bottomLeft" state="frozen"/>
      <selection pane="bottomLeft" activeCell="B6" sqref="B6:G79"/>
      <pageMargins left="0.48" right="0.39" top="0.74803149606299213" bottom="0.74803149606299213" header="0.31496062992125984" footer="0.31496062992125984"/>
      <printOptions horizontalCentered="1"/>
      <pageSetup paperSize="9" scale="52" orientation="portrait" r:id="rId1"/>
    </customSheetView>
    <customSheetView guid="{7015FC6D-0680-4B00-AA0E-B83DA1D0B666}" scale="80" showPageBreaks="1" showGridLines="0" fitToPage="1" printArea="1">
      <pane ySplit="6" topLeftCell="A37" activePane="bottomLeft" state="frozen"/>
      <selection pane="bottomLeft" activeCell="B2" sqref="B2:G2"/>
      <pageMargins left="0.48" right="0.39" top="0.74803149606299213" bottom="0.74803149606299213" header="0.31496062992125984" footer="0.31496062992125984"/>
      <printOptions horizontalCentered="1"/>
      <pageSetup paperSize="9" scale="52" orientation="portrait" r:id="rId2"/>
    </customSheetView>
    <customSheetView guid="{B9F63820-5C32-455A-BC9D-0BE84D6B0867}" scale="80" showGridLines="0" fitToPage="1" state="hidden">
      <pane ySplit="6" topLeftCell="A28" activePane="bottomLeft" state="frozen"/>
      <selection pane="bottomLeft" activeCell="F51" sqref="F51"/>
      <pageMargins left="0.48" right="0.39" top="0.74803149606299213" bottom="0.74803149606299213" header="0.31496062992125984" footer="0.31496062992125984"/>
      <printOptions horizontalCentered="1"/>
      <pageSetup paperSize="9" scale="55" orientation="portrait" r:id="rId3"/>
    </customSheetView>
    <customSheetView guid="{02CCA346-F1A1-4DBD-A4FB-200E7C7010D8}" scale="80" showGridLines="0" fitToPage="1" printArea="1">
      <pane ySplit="6" topLeftCell="A7" activePane="bottomLeft" state="frozen"/>
      <selection pane="bottomLeft" activeCell="D6" sqref="D6"/>
      <pageMargins left="0.48" right="0.39" top="0.74803149606299213" bottom="0.74803149606299213" header="0.31496062992125984" footer="0.31496062992125984"/>
      <printOptions horizontalCentered="1"/>
      <pageSetup paperSize="9" scale="57" orientation="portrait" r:id="rId4"/>
    </customSheetView>
    <customSheetView guid="{F3648BCD-1CED-4BBB-AE63-37BDB925883F}" scale="80" showPageBreaks="1" showGridLines="0" fitToPage="1" printArea="1">
      <pane ySplit="6" topLeftCell="A7" activePane="bottomLeft" state="frozen"/>
      <selection pane="bottomLeft" activeCell="A7" sqref="A7"/>
      <pageMargins left="0.48" right="0.39" top="0.74803149606299213" bottom="0.74803149606299213" header="0.31496062992125984" footer="0.31496062992125984"/>
      <printOptions horizontalCentered="1"/>
      <pageSetup paperSize="9" scale="14" orientation="portrait" r:id="rId5"/>
    </customSheetView>
  </customSheetViews>
  <mergeCells count="4">
    <mergeCell ref="C96:G96"/>
    <mergeCell ref="B87:G87"/>
    <mergeCell ref="C95:G95"/>
    <mergeCell ref="B3:G3"/>
  </mergeCells>
  <hyperlinks>
    <hyperlink ref="H1" location="Índice!A1" display="Índice" xr:uid="{FF2568E8-836B-4A37-B328-11D523016B4B}"/>
  </hyperlinks>
  <printOptions horizontalCentered="1"/>
  <pageMargins left="0.48" right="0.39" top="0.74803149606299213" bottom="0.74803149606299213" header="0.31496062992125984" footer="0.31496062992125984"/>
  <pageSetup paperSize="9" scale="49" orientation="portrait" r:id="rId6"/>
  <legacyDrawing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P303"/>
  <sheetViews>
    <sheetView showGridLines="0" view="pageBreakPreview" zoomScale="80" zoomScaleNormal="90" zoomScaleSheetLayoutView="90" workbookViewId="0"/>
  </sheetViews>
  <sheetFormatPr baseColWidth="10" defaultColWidth="11.42578125" defaultRowHeight="15"/>
  <cols>
    <col min="1" max="1" width="3.5703125" style="123" customWidth="1"/>
    <col min="2" max="3" width="11.42578125" style="112"/>
    <col min="4" max="4" width="13.5703125" style="112" bestFit="1" customWidth="1"/>
    <col min="5" max="5" width="12.7109375" style="112" customWidth="1"/>
    <col min="6" max="6" width="16.7109375" style="112" customWidth="1"/>
    <col min="7" max="7" width="15.28515625" style="112" customWidth="1"/>
    <col min="8" max="8" width="12.42578125" style="112" customWidth="1"/>
    <col min="9" max="10" width="11.42578125" style="112"/>
    <col min="11" max="11" width="12.5703125" style="112" customWidth="1"/>
    <col min="12" max="12" width="4.42578125" style="112" customWidth="1"/>
    <col min="13" max="15" width="11.42578125" style="112"/>
    <col min="16" max="16" width="29.5703125" style="107" customWidth="1"/>
    <col min="17" max="16384" width="11.42578125" style="112"/>
  </cols>
  <sheetData>
    <row r="1" spans="1:16" ht="18.75">
      <c r="A1" s="321"/>
      <c r="B1" s="798" t="s">
        <v>1258</v>
      </c>
      <c r="C1" s="798"/>
      <c r="D1" s="798"/>
      <c r="E1" s="798"/>
      <c r="F1" s="798"/>
      <c r="G1" s="798"/>
      <c r="H1" s="798"/>
      <c r="I1" s="798"/>
      <c r="J1" s="798"/>
      <c r="K1" s="798"/>
      <c r="L1" s="123"/>
      <c r="M1" s="648" t="s">
        <v>1169</v>
      </c>
    </row>
    <row r="2" spans="1:16">
      <c r="B2" s="800" t="s">
        <v>1509</v>
      </c>
      <c r="C2" s="800"/>
      <c r="D2" s="800"/>
      <c r="E2" s="800"/>
      <c r="F2" s="800"/>
      <c r="G2" s="800"/>
      <c r="H2" s="800"/>
      <c r="I2" s="800"/>
      <c r="J2" s="800"/>
      <c r="K2" s="800"/>
      <c r="L2" s="123"/>
    </row>
    <row r="3" spans="1:16">
      <c r="B3" s="797" t="s">
        <v>435</v>
      </c>
      <c r="C3" s="797"/>
      <c r="D3" s="797"/>
      <c r="E3" s="797"/>
      <c r="F3" s="797"/>
      <c r="G3" s="797"/>
      <c r="H3" s="797"/>
      <c r="I3" s="797"/>
      <c r="J3" s="797"/>
      <c r="K3" s="797"/>
      <c r="L3" s="123"/>
    </row>
    <row r="4" spans="1:16">
      <c r="B4" s="123"/>
      <c r="C4" s="123"/>
      <c r="D4" s="123"/>
      <c r="E4" s="123"/>
      <c r="F4" s="123"/>
      <c r="G4" s="123"/>
      <c r="H4" s="123"/>
      <c r="I4" s="123"/>
      <c r="J4" s="123"/>
      <c r="K4" s="123"/>
      <c r="L4" s="123"/>
    </row>
    <row r="5" spans="1:16">
      <c r="B5" s="124" t="s">
        <v>1283</v>
      </c>
      <c r="C5" s="123"/>
      <c r="D5" s="123"/>
      <c r="E5" s="123"/>
      <c r="F5" s="123"/>
      <c r="G5" s="123"/>
      <c r="H5" s="123"/>
      <c r="I5" s="123"/>
      <c r="J5" s="123"/>
      <c r="K5" s="123"/>
      <c r="L5" s="123"/>
    </row>
    <row r="6" spans="1:16">
      <c r="B6" s="123"/>
      <c r="C6" s="123"/>
      <c r="D6" s="123"/>
      <c r="E6" s="123"/>
      <c r="F6" s="123"/>
      <c r="G6" s="123"/>
      <c r="H6" s="123"/>
      <c r="I6" s="123"/>
      <c r="J6" s="123"/>
      <c r="K6" s="123"/>
      <c r="L6" s="123"/>
    </row>
    <row r="7" spans="1:16">
      <c r="B7" s="124" t="s">
        <v>1282</v>
      </c>
      <c r="C7" s="123"/>
      <c r="D7" s="123"/>
      <c r="E7" s="123"/>
      <c r="F7" s="123"/>
      <c r="G7" s="123"/>
      <c r="H7" s="123"/>
      <c r="I7" s="123"/>
      <c r="J7" s="123"/>
      <c r="K7" s="123"/>
      <c r="L7" s="123"/>
    </row>
    <row r="8" spans="1:16">
      <c r="B8" s="123"/>
      <c r="C8" s="123"/>
      <c r="D8" s="123"/>
      <c r="E8" s="123"/>
      <c r="F8" s="123"/>
      <c r="G8" s="123"/>
      <c r="H8" s="123"/>
      <c r="I8" s="123"/>
      <c r="J8" s="123"/>
      <c r="K8" s="123"/>
      <c r="L8" s="123"/>
    </row>
    <row r="9" spans="1:16" ht="68.45" customHeight="1">
      <c r="B9" s="793" t="s">
        <v>245</v>
      </c>
      <c r="C9" s="793"/>
      <c r="D9" s="793"/>
      <c r="E9" s="793"/>
      <c r="F9" s="793"/>
      <c r="G9" s="793"/>
      <c r="H9" s="793"/>
      <c r="I9" s="793"/>
      <c r="J9" s="793"/>
      <c r="K9" s="793"/>
      <c r="L9" s="123"/>
    </row>
    <row r="10" spans="1:16" ht="30" customHeight="1">
      <c r="B10" s="794" t="s">
        <v>246</v>
      </c>
      <c r="C10" s="794"/>
      <c r="D10" s="794"/>
      <c r="E10" s="794"/>
      <c r="F10" s="794"/>
      <c r="G10" s="794"/>
      <c r="H10" s="794"/>
      <c r="I10" s="794"/>
      <c r="J10" s="794"/>
      <c r="K10" s="794"/>
      <c r="L10" s="123"/>
    </row>
    <row r="11" spans="1:16" ht="35.450000000000003" customHeight="1">
      <c r="B11" s="801" t="s">
        <v>1285</v>
      </c>
      <c r="C11" s="801"/>
      <c r="D11" s="801"/>
      <c r="E11" s="801"/>
      <c r="F11" s="801"/>
      <c r="G11" s="801"/>
      <c r="H11" s="801"/>
      <c r="I11" s="801"/>
      <c r="J11" s="801"/>
      <c r="K11" s="801"/>
      <c r="L11" s="123"/>
    </row>
    <row r="12" spans="1:16" ht="36.6" customHeight="1">
      <c r="B12" s="801" t="s">
        <v>1510</v>
      </c>
      <c r="C12" s="801"/>
      <c r="D12" s="801"/>
      <c r="E12" s="801"/>
      <c r="F12" s="801"/>
      <c r="G12" s="801"/>
      <c r="H12" s="801"/>
      <c r="I12" s="801"/>
      <c r="J12" s="801"/>
      <c r="K12" s="801"/>
      <c r="L12" s="123"/>
    </row>
    <row r="13" spans="1:16" ht="36" customHeight="1">
      <c r="B13" s="801" t="s">
        <v>1286</v>
      </c>
      <c r="C13" s="801"/>
      <c r="D13" s="801"/>
      <c r="E13" s="801"/>
      <c r="F13" s="801"/>
      <c r="G13" s="801"/>
      <c r="H13" s="801"/>
      <c r="I13" s="801"/>
      <c r="J13" s="801"/>
      <c r="K13" s="801"/>
      <c r="L13" s="123"/>
    </row>
    <row r="14" spans="1:16" ht="18.600000000000001" customHeight="1">
      <c r="B14" s="123"/>
      <c r="C14" s="123"/>
      <c r="D14" s="123"/>
      <c r="E14" s="123"/>
      <c r="F14" s="123"/>
      <c r="G14" s="123"/>
      <c r="H14" s="123"/>
      <c r="I14" s="123"/>
      <c r="J14" s="123"/>
      <c r="K14" s="123"/>
      <c r="L14" s="123"/>
    </row>
    <row r="15" spans="1:16">
      <c r="B15" s="150" t="s">
        <v>1284</v>
      </c>
      <c r="C15" s="123"/>
      <c r="D15" s="123"/>
      <c r="E15" s="123"/>
      <c r="F15" s="123"/>
      <c r="G15" s="123"/>
      <c r="H15" s="123"/>
      <c r="I15" s="123"/>
      <c r="J15" s="123"/>
      <c r="K15" s="123"/>
      <c r="L15" s="123"/>
    </row>
    <row r="16" spans="1:16" s="114" customFormat="1" ht="32.450000000000003" customHeight="1">
      <c r="A16" s="297"/>
      <c r="B16" s="799" t="s">
        <v>1511</v>
      </c>
      <c r="C16" s="799"/>
      <c r="D16" s="799"/>
      <c r="E16" s="799"/>
      <c r="F16" s="799"/>
      <c r="G16" s="799"/>
      <c r="H16" s="799"/>
      <c r="I16" s="799"/>
      <c r="J16" s="799"/>
      <c r="K16" s="799"/>
      <c r="L16" s="297"/>
      <c r="P16" s="106"/>
    </row>
    <row r="17" spans="1:16" s="114" customFormat="1" ht="17.45" customHeight="1">
      <c r="A17" s="297"/>
      <c r="B17" s="297"/>
      <c r="C17" s="297"/>
      <c r="D17" s="297"/>
      <c r="E17" s="297"/>
      <c r="F17" s="297"/>
      <c r="G17" s="297"/>
      <c r="H17" s="297"/>
      <c r="I17" s="297"/>
      <c r="J17" s="297"/>
      <c r="K17" s="297"/>
      <c r="L17" s="297"/>
      <c r="P17" s="106"/>
    </row>
    <row r="18" spans="1:16">
      <c r="B18" s="124" t="s">
        <v>440</v>
      </c>
      <c r="C18" s="123"/>
      <c r="D18" s="123"/>
      <c r="E18" s="123"/>
      <c r="F18" s="123"/>
      <c r="G18" s="123"/>
      <c r="H18" s="123"/>
      <c r="I18" s="123"/>
      <c r="J18" s="123"/>
      <c r="K18" s="123"/>
      <c r="L18" s="123"/>
    </row>
    <row r="19" spans="1:16">
      <c r="B19" s="123"/>
      <c r="C19" s="123"/>
      <c r="D19" s="123"/>
      <c r="E19" s="123"/>
      <c r="F19" s="123"/>
      <c r="G19" s="123"/>
      <c r="H19" s="123"/>
      <c r="I19" s="123"/>
      <c r="J19" s="123"/>
      <c r="K19" s="123"/>
      <c r="L19" s="123"/>
    </row>
    <row r="20" spans="1:16">
      <c r="B20" s="124" t="s">
        <v>247</v>
      </c>
      <c r="C20" s="123"/>
      <c r="D20" s="123"/>
      <c r="E20" s="123"/>
      <c r="F20" s="123"/>
      <c r="G20" s="123"/>
      <c r="H20" s="123"/>
      <c r="I20" s="123"/>
      <c r="J20" s="123"/>
      <c r="K20" s="123"/>
      <c r="L20" s="123"/>
    </row>
    <row r="21" spans="1:16" ht="33.6" customHeight="1">
      <c r="B21" s="794" t="s">
        <v>1290</v>
      </c>
      <c r="C21" s="794"/>
      <c r="D21" s="794"/>
      <c r="E21" s="794"/>
      <c r="F21" s="794"/>
      <c r="G21" s="794"/>
      <c r="H21" s="794"/>
      <c r="I21" s="794"/>
      <c r="J21" s="794"/>
      <c r="K21" s="794"/>
      <c r="L21" s="123"/>
    </row>
    <row r="22" spans="1:16" ht="19.149999999999999" customHeight="1">
      <c r="B22" s="112" t="s">
        <v>1287</v>
      </c>
      <c r="C22" s="123"/>
      <c r="D22" s="123"/>
      <c r="E22" s="123"/>
      <c r="F22" s="123"/>
      <c r="G22" s="123"/>
      <c r="H22" s="123"/>
      <c r="I22" s="123"/>
      <c r="J22" s="123"/>
      <c r="K22" s="123"/>
      <c r="L22" s="123"/>
    </row>
    <row r="23" spans="1:16">
      <c r="B23" s="123"/>
      <c r="C23" s="123"/>
      <c r="D23" s="123"/>
      <c r="E23" s="123"/>
      <c r="F23" s="123"/>
      <c r="G23" s="123"/>
      <c r="H23" s="123"/>
      <c r="I23" s="123"/>
      <c r="J23" s="123"/>
      <c r="K23" s="123"/>
      <c r="L23" s="123"/>
    </row>
    <row r="24" spans="1:16">
      <c r="B24" s="124" t="s">
        <v>248</v>
      </c>
      <c r="C24" s="123"/>
      <c r="D24" s="123"/>
      <c r="E24" s="123"/>
      <c r="F24" s="123"/>
      <c r="G24" s="123"/>
      <c r="H24" s="123"/>
      <c r="I24" s="123"/>
      <c r="J24" s="123"/>
      <c r="K24" s="123"/>
      <c r="L24" s="123"/>
    </row>
    <row r="25" spans="1:16" ht="85.9" customHeight="1">
      <c r="B25" s="793" t="s">
        <v>1289</v>
      </c>
      <c r="C25" s="793"/>
      <c r="D25" s="793"/>
      <c r="E25" s="793"/>
      <c r="F25" s="793"/>
      <c r="G25" s="793"/>
      <c r="H25" s="793"/>
      <c r="I25" s="793"/>
      <c r="J25" s="793"/>
      <c r="K25" s="793"/>
      <c r="L25" s="123"/>
    </row>
    <row r="26" spans="1:16" ht="33.4" customHeight="1">
      <c r="B26" s="792" t="s">
        <v>1512</v>
      </c>
      <c r="C26" s="792"/>
      <c r="D26" s="792"/>
      <c r="E26" s="792"/>
      <c r="F26" s="792"/>
      <c r="G26" s="792"/>
      <c r="H26" s="792"/>
      <c r="I26" s="792"/>
      <c r="J26" s="792"/>
      <c r="K26" s="792"/>
      <c r="L26" s="123"/>
    </row>
    <row r="27" spans="1:16">
      <c r="B27" s="296"/>
      <c r="C27" s="296"/>
      <c r="D27" s="296"/>
      <c r="E27" s="296"/>
      <c r="F27" s="296"/>
      <c r="G27" s="296"/>
      <c r="H27" s="296"/>
      <c r="I27" s="296"/>
      <c r="J27" s="296"/>
      <c r="K27" s="296"/>
      <c r="L27" s="123"/>
    </row>
    <row r="28" spans="1:16">
      <c r="B28" s="125" t="s">
        <v>249</v>
      </c>
      <c r="C28" s="296"/>
      <c r="D28" s="296"/>
      <c r="E28" s="296"/>
      <c r="F28" s="296"/>
      <c r="G28" s="296"/>
      <c r="H28" s="296"/>
      <c r="I28" s="296"/>
      <c r="J28" s="296"/>
      <c r="K28" s="296"/>
      <c r="L28" s="123"/>
    </row>
    <row r="29" spans="1:16" ht="49.9" customHeight="1">
      <c r="B29" s="792" t="s">
        <v>1513</v>
      </c>
      <c r="C29" s="792"/>
      <c r="D29" s="792"/>
      <c r="E29" s="792"/>
      <c r="F29" s="792"/>
      <c r="G29" s="792"/>
      <c r="H29" s="792"/>
      <c r="I29" s="792"/>
      <c r="J29" s="792"/>
      <c r="K29" s="792"/>
      <c r="L29" s="123"/>
    </row>
    <row r="30" spans="1:16" ht="17.45" customHeight="1">
      <c r="B30" s="125" t="s">
        <v>250</v>
      </c>
      <c r="C30" s="296"/>
      <c r="D30" s="296"/>
      <c r="E30" s="296"/>
      <c r="F30" s="296"/>
      <c r="G30" s="296"/>
      <c r="H30" s="296"/>
      <c r="I30" s="296"/>
      <c r="J30" s="296"/>
      <c r="K30" s="296"/>
      <c r="L30" s="123"/>
    </row>
    <row r="31" spans="1:16" ht="70.150000000000006" customHeight="1">
      <c r="B31" s="793" t="s">
        <v>1288</v>
      </c>
      <c r="C31" s="793"/>
      <c r="D31" s="793"/>
      <c r="E31" s="793"/>
      <c r="F31" s="793"/>
      <c r="G31" s="793"/>
      <c r="H31" s="793"/>
      <c r="I31" s="793"/>
      <c r="J31" s="793"/>
      <c r="K31" s="793"/>
      <c r="L31" s="123"/>
    </row>
    <row r="32" spans="1:16">
      <c r="B32" s="296"/>
      <c r="C32" s="296"/>
      <c r="D32" s="296"/>
      <c r="E32" s="296"/>
      <c r="F32" s="296"/>
      <c r="G32" s="296"/>
      <c r="H32" s="296"/>
      <c r="I32" s="296"/>
      <c r="J32" s="296"/>
      <c r="K32" s="296"/>
      <c r="L32" s="123"/>
    </row>
    <row r="33" spans="2:12">
      <c r="B33" s="125" t="s">
        <v>251</v>
      </c>
      <c r="C33" s="296"/>
      <c r="D33" s="296"/>
      <c r="E33" s="296"/>
      <c r="F33" s="296"/>
      <c r="G33" s="296"/>
      <c r="H33" s="296"/>
      <c r="I33" s="296"/>
      <c r="J33" s="296"/>
      <c r="K33" s="296"/>
      <c r="L33" s="123"/>
    </row>
    <row r="34" spans="2:12">
      <c r="B34" s="125"/>
      <c r="C34" s="296"/>
      <c r="D34" s="296"/>
      <c r="E34" s="296"/>
      <c r="F34" s="296"/>
      <c r="G34" s="296"/>
      <c r="H34" s="296"/>
      <c r="I34" s="296"/>
      <c r="J34" s="296"/>
      <c r="K34" s="296"/>
      <c r="L34" s="123"/>
    </row>
    <row r="35" spans="2:12">
      <c r="B35" s="125" t="s">
        <v>503</v>
      </c>
      <c r="C35" s="296"/>
      <c r="D35" s="296"/>
      <c r="E35" s="296"/>
      <c r="F35" s="296"/>
      <c r="G35" s="296"/>
      <c r="H35" s="296"/>
      <c r="I35" s="296"/>
      <c r="J35" s="296"/>
      <c r="K35" s="296"/>
      <c r="L35" s="123"/>
    </row>
    <row r="36" spans="2:12">
      <c r="B36" s="793" t="s">
        <v>514</v>
      </c>
      <c r="C36" s="793"/>
      <c r="D36" s="793"/>
      <c r="E36" s="793"/>
      <c r="F36" s="793"/>
      <c r="G36" s="793"/>
      <c r="H36" s="793"/>
      <c r="I36" s="793"/>
      <c r="J36" s="793"/>
      <c r="K36" s="793"/>
      <c r="L36" s="123"/>
    </row>
    <row r="37" spans="2:12">
      <c r="B37" s="296"/>
      <c r="C37" s="296"/>
      <c r="D37" s="296"/>
      <c r="E37" s="296"/>
      <c r="F37" s="296"/>
      <c r="G37" s="296"/>
      <c r="H37" s="296"/>
      <c r="I37" s="296"/>
      <c r="J37" s="296"/>
      <c r="K37" s="296"/>
      <c r="L37" s="123"/>
    </row>
    <row r="38" spans="2:12">
      <c r="B38" s="795" t="s">
        <v>1114</v>
      </c>
      <c r="C38" s="795"/>
      <c r="D38" s="795"/>
      <c r="E38" s="795"/>
      <c r="F38" s="795"/>
      <c r="G38" s="795"/>
      <c r="H38" s="795"/>
      <c r="I38" s="795"/>
      <c r="J38" s="795"/>
      <c r="K38" s="795"/>
      <c r="L38" s="123"/>
    </row>
    <row r="39" spans="2:12">
      <c r="B39" s="163" t="s">
        <v>504</v>
      </c>
      <c r="C39" s="298"/>
      <c r="D39" s="298"/>
      <c r="E39" s="298"/>
      <c r="F39" s="298"/>
      <c r="G39" s="298"/>
      <c r="H39" s="298"/>
      <c r="I39" s="298"/>
      <c r="J39" s="298"/>
      <c r="K39" s="298"/>
      <c r="L39" s="123"/>
    </row>
    <row r="40" spans="2:12" ht="64.900000000000006" customHeight="1">
      <c r="B40" s="796" t="s">
        <v>505</v>
      </c>
      <c r="C40" s="796"/>
      <c r="D40" s="796"/>
      <c r="E40" s="796"/>
      <c r="F40" s="796"/>
      <c r="G40" s="796"/>
      <c r="H40" s="796"/>
      <c r="I40" s="796"/>
      <c r="J40" s="796"/>
      <c r="K40" s="796"/>
      <c r="L40" s="123"/>
    </row>
    <row r="41" spans="2:12">
      <c r="B41" s="163" t="s">
        <v>506</v>
      </c>
      <c r="C41" s="299"/>
      <c r="D41" s="299"/>
      <c r="E41" s="299"/>
      <c r="F41" s="299"/>
      <c r="G41" s="299"/>
      <c r="H41" s="299"/>
      <c r="I41" s="299"/>
      <c r="J41" s="299"/>
      <c r="K41" s="299"/>
      <c r="L41" s="123"/>
    </row>
    <row r="42" spans="2:12" ht="33.4" customHeight="1">
      <c r="B42" s="796" t="s">
        <v>507</v>
      </c>
      <c r="C42" s="796"/>
      <c r="D42" s="796"/>
      <c r="E42" s="796"/>
      <c r="F42" s="796"/>
      <c r="G42" s="796"/>
      <c r="H42" s="796"/>
      <c r="I42" s="796"/>
      <c r="J42" s="796"/>
      <c r="K42" s="796"/>
      <c r="L42" s="123"/>
    </row>
    <row r="43" spans="2:12">
      <c r="B43" s="384" t="s">
        <v>508</v>
      </c>
      <c r="C43" s="385"/>
      <c r="D43" s="385"/>
      <c r="E43" s="385"/>
      <c r="F43" s="385"/>
      <c r="G43" s="385"/>
      <c r="H43" s="385"/>
      <c r="I43" s="385"/>
      <c r="J43" s="385"/>
      <c r="K43" s="385"/>
      <c r="L43" s="123"/>
    </row>
    <row r="44" spans="2:12" ht="33.4" customHeight="1">
      <c r="B44" s="796" t="s">
        <v>1115</v>
      </c>
      <c r="C44" s="796"/>
      <c r="D44" s="796"/>
      <c r="E44" s="796"/>
      <c r="F44" s="796"/>
      <c r="G44" s="796"/>
      <c r="H44" s="796"/>
      <c r="I44" s="796"/>
      <c r="J44" s="796"/>
      <c r="K44" s="796"/>
      <c r="L44" s="123"/>
    </row>
    <row r="45" spans="2:12">
      <c r="B45" s="300"/>
      <c r="C45" s="300"/>
      <c r="D45" s="300"/>
      <c r="E45" s="300"/>
      <c r="F45" s="300"/>
      <c r="G45" s="300"/>
      <c r="H45" s="300"/>
      <c r="I45" s="300"/>
      <c r="J45" s="300"/>
      <c r="K45" s="300"/>
      <c r="L45" s="123"/>
    </row>
    <row r="46" spans="2:12" ht="16.5" customHeight="1">
      <c r="B46" s="162" t="s">
        <v>510</v>
      </c>
      <c r="C46" s="296"/>
      <c r="D46" s="296"/>
      <c r="E46" s="296"/>
      <c r="F46" s="296"/>
      <c r="G46" s="296"/>
      <c r="H46" s="296"/>
      <c r="I46" s="296"/>
      <c r="J46" s="296"/>
      <c r="K46" s="296"/>
      <c r="L46" s="123"/>
    </row>
    <row r="47" spans="2:12" ht="38.25" customHeight="1">
      <c r="B47" s="793" t="s">
        <v>497</v>
      </c>
      <c r="C47" s="793"/>
      <c r="D47" s="793"/>
      <c r="E47" s="793"/>
      <c r="F47" s="793"/>
      <c r="G47" s="793"/>
      <c r="H47" s="793"/>
      <c r="I47" s="793"/>
      <c r="J47" s="793"/>
      <c r="K47" s="793"/>
      <c r="L47" s="123"/>
    </row>
    <row r="48" spans="2:12" ht="59.25" customHeight="1">
      <c r="B48" s="793" t="s">
        <v>498</v>
      </c>
      <c r="C48" s="793"/>
      <c r="D48" s="793"/>
      <c r="E48" s="793"/>
      <c r="F48" s="793"/>
      <c r="G48" s="793"/>
      <c r="H48" s="793"/>
      <c r="I48" s="793"/>
      <c r="J48" s="793"/>
      <c r="K48" s="793"/>
      <c r="L48" s="123"/>
    </row>
    <row r="49" spans="1:16" ht="34.9" customHeight="1">
      <c r="B49" s="793" t="s">
        <v>438</v>
      </c>
      <c r="C49" s="793"/>
      <c r="D49" s="793"/>
      <c r="E49" s="793"/>
      <c r="F49" s="793"/>
      <c r="G49" s="793"/>
      <c r="H49" s="793"/>
      <c r="I49" s="793"/>
      <c r="J49" s="793"/>
      <c r="K49" s="793"/>
      <c r="L49" s="123"/>
      <c r="M49" s="118"/>
      <c r="P49" s="112"/>
    </row>
    <row r="50" spans="1:16" ht="6" customHeight="1">
      <c r="B50" s="793"/>
      <c r="C50" s="793"/>
      <c r="D50" s="793"/>
      <c r="E50" s="793"/>
      <c r="F50" s="793"/>
      <c r="G50" s="793"/>
      <c r="H50" s="793"/>
      <c r="I50" s="793"/>
      <c r="J50" s="793"/>
      <c r="K50" s="793"/>
      <c r="L50" s="123"/>
      <c r="M50" s="118"/>
      <c r="P50" s="112"/>
    </row>
    <row r="51" spans="1:16" ht="35.450000000000003" customHeight="1">
      <c r="B51" s="793" t="s">
        <v>439</v>
      </c>
      <c r="C51" s="793"/>
      <c r="D51" s="793"/>
      <c r="E51" s="793"/>
      <c r="F51" s="793"/>
      <c r="G51" s="793"/>
      <c r="H51" s="793"/>
      <c r="I51" s="793"/>
      <c r="J51" s="793"/>
      <c r="K51" s="793"/>
      <c r="L51" s="123"/>
      <c r="M51" s="118"/>
      <c r="P51" s="112"/>
    </row>
    <row r="52" spans="1:16">
      <c r="B52" s="296"/>
      <c r="C52" s="296"/>
      <c r="D52" s="296"/>
      <c r="E52" s="296"/>
      <c r="F52" s="296"/>
      <c r="G52" s="296"/>
      <c r="H52" s="296"/>
      <c r="I52" s="296"/>
      <c r="J52" s="296"/>
      <c r="K52" s="296"/>
      <c r="L52" s="123"/>
      <c r="M52" s="118"/>
      <c r="P52" s="112"/>
    </row>
    <row r="53" spans="1:16" ht="20.65" customHeight="1">
      <c r="B53" s="795" t="s">
        <v>509</v>
      </c>
      <c r="C53" s="795"/>
      <c r="D53" s="795"/>
      <c r="E53" s="795"/>
      <c r="F53" s="795"/>
      <c r="G53" s="795"/>
      <c r="H53" s="795"/>
      <c r="I53" s="795"/>
      <c r="J53" s="795"/>
      <c r="K53" s="795"/>
      <c r="L53" s="123"/>
    </row>
    <row r="54" spans="1:16" ht="43.15" customHeight="1">
      <c r="B54" s="792" t="s">
        <v>472</v>
      </c>
      <c r="C54" s="792"/>
      <c r="D54" s="792"/>
      <c r="E54" s="792"/>
      <c r="F54" s="792"/>
      <c r="G54" s="792"/>
      <c r="H54" s="792"/>
      <c r="I54" s="792"/>
      <c r="J54" s="792"/>
      <c r="K54" s="792"/>
      <c r="L54" s="123"/>
    </row>
    <row r="55" spans="1:16" ht="10.5" customHeight="1">
      <c r="B55" s="296"/>
      <c r="C55" s="296"/>
      <c r="D55" s="296"/>
      <c r="E55" s="296"/>
      <c r="F55" s="296"/>
      <c r="G55" s="296"/>
      <c r="H55" s="296"/>
      <c r="I55" s="296"/>
      <c r="J55" s="296"/>
      <c r="K55" s="296"/>
      <c r="L55" s="123"/>
    </row>
    <row r="56" spans="1:16">
      <c r="B56" s="124" t="s">
        <v>252</v>
      </c>
      <c r="C56" s="123"/>
      <c r="D56" s="123"/>
      <c r="E56" s="123"/>
      <c r="F56" s="123"/>
      <c r="G56" s="123"/>
      <c r="H56" s="123"/>
      <c r="I56" s="123"/>
      <c r="J56" s="123"/>
      <c r="K56" s="123"/>
      <c r="L56" s="123"/>
    </row>
    <row r="57" spans="1:16" s="113" customFormat="1" ht="30" customHeight="1">
      <c r="A57" s="320"/>
      <c r="B57" s="794" t="s">
        <v>253</v>
      </c>
      <c r="C57" s="794"/>
      <c r="D57" s="794"/>
      <c r="E57" s="794"/>
      <c r="F57" s="794"/>
      <c r="G57" s="794"/>
      <c r="H57" s="794"/>
      <c r="I57" s="794"/>
      <c r="J57" s="794"/>
      <c r="K57" s="794"/>
      <c r="L57" s="320"/>
      <c r="P57" s="105"/>
    </row>
    <row r="58" spans="1:16">
      <c r="B58" s="123" t="s">
        <v>225</v>
      </c>
      <c r="C58" s="123"/>
      <c r="D58" s="123"/>
      <c r="E58" s="123"/>
      <c r="F58" s="123"/>
      <c r="G58" s="123"/>
      <c r="H58" s="123"/>
      <c r="I58" s="123"/>
      <c r="J58" s="123"/>
      <c r="K58" s="123"/>
      <c r="L58" s="123"/>
    </row>
    <row r="59" spans="1:16">
      <c r="B59" s="124" t="s">
        <v>254</v>
      </c>
      <c r="C59" s="123"/>
      <c r="D59" s="123"/>
      <c r="E59" s="123"/>
      <c r="F59" s="123"/>
      <c r="G59" s="123"/>
      <c r="H59" s="123"/>
      <c r="I59" s="123"/>
      <c r="J59" s="123"/>
      <c r="K59" s="123"/>
      <c r="L59" s="123"/>
    </row>
    <row r="60" spans="1:16" ht="35.65" customHeight="1">
      <c r="B60" s="793" t="s">
        <v>499</v>
      </c>
      <c r="C60" s="793"/>
      <c r="D60" s="793"/>
      <c r="E60" s="793"/>
      <c r="F60" s="793"/>
      <c r="G60" s="793"/>
      <c r="H60" s="793"/>
      <c r="I60" s="793"/>
      <c r="J60" s="793"/>
      <c r="K60" s="793"/>
      <c r="L60" s="123"/>
    </row>
    <row r="61" spans="1:16" ht="44.45" customHeight="1">
      <c r="B61" s="792" t="s">
        <v>500</v>
      </c>
      <c r="C61" s="792"/>
      <c r="D61" s="792"/>
      <c r="E61" s="792"/>
      <c r="F61" s="792"/>
      <c r="G61" s="792"/>
      <c r="H61" s="792"/>
      <c r="I61" s="792"/>
      <c r="J61" s="792"/>
      <c r="K61" s="792"/>
      <c r="L61" s="123"/>
    </row>
    <row r="62" spans="1:16">
      <c r="B62" s="123"/>
      <c r="C62" s="123"/>
      <c r="D62" s="123"/>
      <c r="E62" s="123"/>
      <c r="F62" s="123"/>
      <c r="G62" s="123"/>
      <c r="H62" s="123"/>
      <c r="I62" s="123"/>
      <c r="J62" s="123"/>
      <c r="K62" s="123"/>
      <c r="L62" s="123"/>
    </row>
    <row r="63" spans="1:16">
      <c r="B63" s="124" t="s">
        <v>255</v>
      </c>
      <c r="C63" s="123"/>
      <c r="D63" s="123"/>
      <c r="E63" s="123"/>
      <c r="F63" s="123"/>
      <c r="G63" s="123"/>
      <c r="H63" s="123"/>
      <c r="I63" s="123"/>
      <c r="J63" s="123"/>
      <c r="K63" s="123"/>
      <c r="L63" s="123"/>
    </row>
    <row r="64" spans="1:16" ht="30" customHeight="1">
      <c r="B64" s="793" t="s">
        <v>256</v>
      </c>
      <c r="C64" s="793"/>
      <c r="D64" s="793"/>
      <c r="E64" s="793"/>
      <c r="F64" s="793"/>
      <c r="G64" s="793"/>
      <c r="H64" s="793"/>
      <c r="I64" s="793"/>
      <c r="J64" s="793"/>
      <c r="K64" s="793"/>
      <c r="L64" s="123"/>
    </row>
    <row r="65" spans="2:16" ht="28.5" customHeight="1">
      <c r="B65" s="793" t="s">
        <v>257</v>
      </c>
      <c r="C65" s="793"/>
      <c r="D65" s="793"/>
      <c r="E65" s="793"/>
      <c r="F65" s="793"/>
      <c r="G65" s="793"/>
      <c r="H65" s="793"/>
      <c r="I65" s="793"/>
      <c r="J65" s="793"/>
      <c r="K65" s="793"/>
      <c r="L65" s="123"/>
    </row>
    <row r="66" spans="2:16" ht="13.5" customHeight="1">
      <c r="B66" s="296"/>
      <c r="C66" s="296"/>
      <c r="D66" s="296"/>
      <c r="E66" s="296"/>
      <c r="F66" s="296"/>
      <c r="G66" s="296"/>
      <c r="H66" s="296"/>
      <c r="I66" s="296"/>
      <c r="J66" s="296"/>
      <c r="K66" s="296"/>
      <c r="L66" s="123"/>
    </row>
    <row r="67" spans="2:16">
      <c r="B67" s="124" t="s">
        <v>258</v>
      </c>
      <c r="C67" s="123"/>
      <c r="D67" s="123"/>
      <c r="E67" s="123"/>
      <c r="F67" s="123"/>
      <c r="G67" s="123"/>
      <c r="H67" s="123"/>
      <c r="I67" s="123"/>
      <c r="J67" s="123"/>
      <c r="K67" s="123"/>
      <c r="L67" s="123"/>
    </row>
    <row r="68" spans="2:16" ht="34.5" customHeight="1">
      <c r="B68" s="793" t="s">
        <v>259</v>
      </c>
      <c r="C68" s="793"/>
      <c r="D68" s="793"/>
      <c r="E68" s="793"/>
      <c r="F68" s="793"/>
      <c r="G68" s="793"/>
      <c r="H68" s="793"/>
      <c r="I68" s="793"/>
      <c r="J68" s="793"/>
      <c r="K68" s="793"/>
      <c r="L68" s="123"/>
    </row>
    <row r="69" spans="2:16" ht="37.9" customHeight="1">
      <c r="B69" s="794" t="s">
        <v>260</v>
      </c>
      <c r="C69" s="794"/>
      <c r="D69" s="794"/>
      <c r="E69" s="794"/>
      <c r="F69" s="794"/>
      <c r="G69" s="794"/>
      <c r="H69" s="794"/>
      <c r="I69" s="794"/>
      <c r="J69" s="794"/>
      <c r="K69" s="794"/>
      <c r="L69" s="123"/>
    </row>
    <row r="70" spans="2:16">
      <c r="B70" s="297"/>
      <c r="C70" s="297"/>
      <c r="D70" s="297"/>
      <c r="E70" s="297"/>
      <c r="F70" s="297"/>
      <c r="G70" s="297"/>
      <c r="H70" s="297"/>
      <c r="I70" s="297"/>
      <c r="J70" s="297"/>
      <c r="K70" s="297"/>
      <c r="L70" s="123"/>
    </row>
    <row r="71" spans="2:16">
      <c r="B71" s="124" t="s">
        <v>1291</v>
      </c>
      <c r="C71" s="297"/>
      <c r="D71" s="297"/>
      <c r="E71" s="297"/>
      <c r="F71" s="297"/>
      <c r="G71" s="297"/>
      <c r="H71" s="297"/>
      <c r="I71" s="297"/>
      <c r="J71" s="297"/>
      <c r="K71" s="297"/>
      <c r="L71" s="123"/>
    </row>
    <row r="72" spans="2:16" ht="120" customHeight="1">
      <c r="B72" s="794" t="s">
        <v>1292</v>
      </c>
      <c r="C72" s="794"/>
      <c r="D72" s="794"/>
      <c r="E72" s="794"/>
      <c r="F72" s="794"/>
      <c r="G72" s="794"/>
      <c r="H72" s="794"/>
      <c r="I72" s="794"/>
      <c r="J72" s="794"/>
      <c r="K72" s="794"/>
      <c r="L72" s="123"/>
    </row>
    <row r="73" spans="2:16">
      <c r="B73" s="123"/>
      <c r="C73" s="123"/>
      <c r="D73" s="123"/>
      <c r="E73" s="123"/>
      <c r="F73" s="123"/>
      <c r="G73" s="123"/>
      <c r="H73" s="123"/>
      <c r="I73" s="123"/>
      <c r="J73" s="123"/>
      <c r="K73" s="123"/>
      <c r="L73" s="123"/>
    </row>
    <row r="74" spans="2:16">
      <c r="B74" s="124" t="s">
        <v>441</v>
      </c>
      <c r="C74" s="123"/>
      <c r="D74" s="123"/>
      <c r="E74" s="123"/>
      <c r="F74" s="123"/>
      <c r="G74" s="123"/>
      <c r="H74" s="123"/>
      <c r="I74" s="123"/>
      <c r="J74" s="123"/>
      <c r="K74" s="123"/>
      <c r="L74" s="123"/>
    </row>
    <row r="75" spans="2:16" ht="45.6" customHeight="1">
      <c r="B75" s="793" t="s">
        <v>1113</v>
      </c>
      <c r="C75" s="793"/>
      <c r="D75" s="793"/>
      <c r="E75" s="793"/>
      <c r="F75" s="793"/>
      <c r="G75" s="793"/>
      <c r="H75" s="793"/>
      <c r="I75" s="793"/>
      <c r="J75" s="793"/>
      <c r="K75" s="793"/>
      <c r="L75" s="123"/>
      <c r="M75" s="118"/>
      <c r="P75" s="112"/>
    </row>
    <row r="76" spans="2:16" ht="34.9" customHeight="1">
      <c r="L76" s="123"/>
    </row>
    <row r="77" spans="2:16">
      <c r="B77" s="123"/>
      <c r="C77" s="123"/>
      <c r="D77" s="123"/>
      <c r="E77" s="123"/>
      <c r="F77" s="123"/>
      <c r="G77" s="123"/>
      <c r="H77" s="123"/>
      <c r="I77" s="123"/>
      <c r="J77" s="123"/>
      <c r="K77" s="123"/>
      <c r="L77" s="123"/>
    </row>
    <row r="303" spans="3:3">
      <c r="C303" s="112">
        <v>0</v>
      </c>
    </row>
  </sheetData>
  <customSheetViews>
    <customSheetView guid="{5FCC9217-B3E9-4B91-A943-5F21728EBEE9}" scale="80" showPageBreaks="1" showGridLines="0" printArea="1" view="pageBreakPreview" topLeftCell="A79">
      <selection activeCell="H119" sqref="H119"/>
      <pageMargins left="0.7" right="0.7" top="0.75" bottom="0.75" header="0.3" footer="0.3"/>
      <pageSetup scale="67" orientation="portrait" r:id="rId1"/>
    </customSheetView>
    <customSheetView guid="{7015FC6D-0680-4B00-AA0E-B83DA1D0B666}" scale="80" showPageBreaks="1" showGridLines="0" printArea="1" view="pageBreakPreview" topLeftCell="A79">
      <selection activeCell="H119" sqref="H119"/>
      <pageMargins left="0.7" right="0.7" top="0.75" bottom="0.75" header="0.3" footer="0.3"/>
      <pageSetup scale="67" orientation="portrait" r:id="rId2"/>
    </customSheetView>
    <customSheetView guid="{02CCA346-F1A1-4DBD-A4FB-200E7C7010D8}" scale="90" showGridLines="0" printArea="1" topLeftCell="A66">
      <selection activeCell="B72" sqref="B72:K72"/>
      <pageMargins left="0.7" right="0.7" top="0.75" bottom="0.75" header="0.3" footer="0.3"/>
      <pageSetup scale="66" orientation="portrait" r:id="rId3"/>
    </customSheetView>
    <customSheetView guid="{F3648BCD-1CED-4BBB-AE63-37BDB925883F}" scale="80" showPageBreaks="1" showGridLines="0" printArea="1" view="pageBreakPreview">
      <pageMargins left="0.7" right="0.7" top="0.75" bottom="0.75" header="0.3" footer="0.3"/>
      <pageSetup scale="67" orientation="portrait" r:id="rId4"/>
    </customSheetView>
  </customSheetViews>
  <mergeCells count="35">
    <mergeCell ref="B3:K3"/>
    <mergeCell ref="B25:K25"/>
    <mergeCell ref="B1:K1"/>
    <mergeCell ref="B9:K9"/>
    <mergeCell ref="B10:K10"/>
    <mergeCell ref="B16:K16"/>
    <mergeCell ref="B21:K21"/>
    <mergeCell ref="B2:K2"/>
    <mergeCell ref="B11:K11"/>
    <mergeCell ref="B12:K12"/>
    <mergeCell ref="B13:K13"/>
    <mergeCell ref="B75:K75"/>
    <mergeCell ref="B72:K72"/>
    <mergeCell ref="B69:K69"/>
    <mergeCell ref="B29:K29"/>
    <mergeCell ref="B31:K31"/>
    <mergeCell ref="B36:K36"/>
    <mergeCell ref="B38:K38"/>
    <mergeCell ref="B40:K40"/>
    <mergeCell ref="B42:K42"/>
    <mergeCell ref="B44:K44"/>
    <mergeCell ref="B53:K53"/>
    <mergeCell ref="B54:K54"/>
    <mergeCell ref="B57:K57"/>
    <mergeCell ref="B68:K68"/>
    <mergeCell ref="B64:K64"/>
    <mergeCell ref="B26:K26"/>
    <mergeCell ref="B65:K65"/>
    <mergeCell ref="B47:K47"/>
    <mergeCell ref="B48:K48"/>
    <mergeCell ref="B49:K49"/>
    <mergeCell ref="B50:K50"/>
    <mergeCell ref="B51:K51"/>
    <mergeCell ref="B60:K60"/>
    <mergeCell ref="B61:K61"/>
  </mergeCells>
  <hyperlinks>
    <hyperlink ref="M1" location="Índice!A1" display="Índice" xr:uid="{C2841D44-5B07-4193-9A96-ED3400C7BD9D}"/>
  </hyperlinks>
  <pageMargins left="0.7" right="0.7" top="0.75" bottom="0.75" header="0.3" footer="0.3"/>
  <pageSetup scale="67" orientation="portrait"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rgb="FF0070C0"/>
  </sheetPr>
  <dimension ref="A1:N656"/>
  <sheetViews>
    <sheetView showGridLines="0" zoomScale="90" zoomScaleNormal="90" zoomScaleSheetLayoutView="100" workbookViewId="0"/>
  </sheetViews>
  <sheetFormatPr baseColWidth="10" defaultColWidth="9.28515625" defaultRowHeight="15"/>
  <cols>
    <col min="1" max="1" width="4.28515625" style="111" customWidth="1"/>
    <col min="2" max="2" width="52.28515625" style="108" customWidth="1"/>
    <col min="3" max="3" width="20.28515625" style="108" customWidth="1"/>
    <col min="4" max="4" width="19.28515625" style="108" customWidth="1"/>
    <col min="5" max="5" width="23.140625" style="108" bestFit="1" customWidth="1"/>
    <col min="6" max="6" width="17.28515625" style="108" customWidth="1"/>
    <col min="7" max="7" width="17.85546875" style="108" customWidth="1"/>
    <col min="8" max="8" width="16.5703125" style="108" customWidth="1"/>
    <col min="9" max="9" width="16.85546875" style="61" bestFit="1" customWidth="1"/>
    <col min="10" max="10" width="18.7109375" style="108" customWidth="1"/>
    <col min="11" max="11" width="12.7109375" style="108" customWidth="1"/>
    <col min="12" max="12" width="14.5703125" style="108" bestFit="1" customWidth="1"/>
    <col min="13" max="13" width="14.5703125" style="108" customWidth="1"/>
    <col min="14" max="14" width="14.28515625" style="108" bestFit="1" customWidth="1"/>
    <col min="15" max="16384" width="9.28515625" style="108"/>
  </cols>
  <sheetData>
    <row r="1" spans="1:10">
      <c r="I1" s="648" t="s">
        <v>1169</v>
      </c>
    </row>
    <row r="2" spans="1:10">
      <c r="B2" s="11" t="s">
        <v>442</v>
      </c>
    </row>
    <row r="4" spans="1:10">
      <c r="B4" s="11" t="s">
        <v>263</v>
      </c>
    </row>
    <row r="5" spans="1:10" ht="33.75" customHeight="1">
      <c r="B5" s="793" t="s">
        <v>1516</v>
      </c>
      <c r="C5" s="793"/>
      <c r="D5" s="793"/>
      <c r="E5" s="793"/>
      <c r="F5" s="793"/>
      <c r="G5" s="793"/>
      <c r="H5" s="793"/>
      <c r="I5" s="358"/>
    </row>
    <row r="6" spans="1:10">
      <c r="B6" s="11"/>
    </row>
    <row r="7" spans="1:10">
      <c r="B7" s="757"/>
      <c r="C7" s="813">
        <v>44377</v>
      </c>
      <c r="D7" s="813"/>
      <c r="E7" s="813">
        <v>44196</v>
      </c>
      <c r="F7" s="813"/>
    </row>
    <row r="8" spans="1:10" s="1" customFormat="1">
      <c r="A8" s="115"/>
      <c r="B8" s="375" t="s">
        <v>54</v>
      </c>
      <c r="C8" s="764" t="s">
        <v>511</v>
      </c>
      <c r="D8" s="764" t="s">
        <v>512</v>
      </c>
      <c r="E8" s="764" t="s">
        <v>511</v>
      </c>
      <c r="F8" s="764" t="s">
        <v>512</v>
      </c>
      <c r="I8" s="62"/>
    </row>
    <row r="9" spans="1:10" ht="15" customHeight="1">
      <c r="B9" s="387" t="s">
        <v>513</v>
      </c>
      <c r="C9" s="388">
        <v>6733.98</v>
      </c>
      <c r="D9" s="388">
        <v>6761.37</v>
      </c>
      <c r="E9" s="388">
        <v>6891.96</v>
      </c>
      <c r="F9" s="388">
        <v>6941.65</v>
      </c>
    </row>
    <row r="10" spans="1:10">
      <c r="D10" s="12"/>
      <c r="E10" s="12"/>
    </row>
    <row r="11" spans="1:10">
      <c r="B11" s="11" t="s">
        <v>264</v>
      </c>
      <c r="C11" s="140"/>
    </row>
    <row r="12" spans="1:10" ht="16.149999999999999" customHeight="1">
      <c r="B12" s="814" t="s">
        <v>518</v>
      </c>
      <c r="C12" s="814"/>
      <c r="D12" s="814"/>
      <c r="E12" s="814"/>
      <c r="F12" s="814"/>
      <c r="G12" s="814"/>
      <c r="H12" s="814"/>
    </row>
    <row r="13" spans="1:10" ht="17.45" customHeight="1">
      <c r="B13" s="162"/>
      <c r="C13" s="162"/>
      <c r="D13" s="806" t="s">
        <v>1517</v>
      </c>
      <c r="E13" s="806"/>
      <c r="F13" s="806"/>
      <c r="G13" s="806" t="s">
        <v>519</v>
      </c>
      <c r="H13" s="806"/>
      <c r="I13" s="806"/>
    </row>
    <row r="14" spans="1:10" s="361" customFormat="1" ht="36" customHeight="1">
      <c r="A14" s="359"/>
      <c r="B14" s="806" t="s">
        <v>265</v>
      </c>
      <c r="C14" s="378" t="s">
        <v>266</v>
      </c>
      <c r="D14" s="378" t="s">
        <v>515</v>
      </c>
      <c r="E14" s="378" t="s">
        <v>267</v>
      </c>
      <c r="F14" s="378" t="s">
        <v>517</v>
      </c>
      <c r="G14" s="378" t="s">
        <v>515</v>
      </c>
      <c r="H14" s="378" t="s">
        <v>267</v>
      </c>
      <c r="I14" s="378" t="s">
        <v>1117</v>
      </c>
      <c r="J14" s="360"/>
    </row>
    <row r="15" spans="1:10" ht="15.6" customHeight="1">
      <c r="B15" s="806"/>
      <c r="C15" s="378" t="s">
        <v>268</v>
      </c>
      <c r="D15" s="378" t="s">
        <v>516</v>
      </c>
      <c r="E15" s="386">
        <v>44377</v>
      </c>
      <c r="F15" s="378" t="s">
        <v>270</v>
      </c>
      <c r="G15" s="378" t="s">
        <v>516</v>
      </c>
      <c r="H15" s="379">
        <v>44196</v>
      </c>
      <c r="I15" s="378" t="s">
        <v>271</v>
      </c>
      <c r="J15" s="61"/>
    </row>
    <row r="16" spans="1:10" s="109" customFormat="1" ht="30" customHeight="1">
      <c r="A16" s="110"/>
      <c r="B16" s="399" t="s">
        <v>3</v>
      </c>
      <c r="C16" s="400"/>
      <c r="D16" s="400"/>
      <c r="E16" s="400"/>
      <c r="F16" s="400"/>
      <c r="G16" s="401"/>
      <c r="H16" s="400"/>
      <c r="I16" s="402"/>
    </row>
    <row r="17" spans="1:12" s="109" customFormat="1">
      <c r="A17" s="110"/>
      <c r="B17" s="168" t="s">
        <v>204</v>
      </c>
      <c r="C17" s="168"/>
      <c r="D17" s="168"/>
      <c r="E17" s="168"/>
      <c r="F17" s="168"/>
      <c r="G17" s="168"/>
      <c r="H17" s="168"/>
      <c r="I17" s="403"/>
    </row>
    <row r="18" spans="1:12" s="109" customFormat="1">
      <c r="A18" s="110"/>
      <c r="B18" s="165" t="s">
        <v>16</v>
      </c>
      <c r="C18" s="166" t="s">
        <v>0</v>
      </c>
      <c r="D18" s="174">
        <v>588204.11999999522</v>
      </c>
      <c r="E18" s="167">
        <v>6733.98</v>
      </c>
      <c r="F18" s="169">
        <v>3960954779.9975677</v>
      </c>
      <c r="G18" s="174">
        <v>38738.290000001791</v>
      </c>
      <c r="H18" s="167">
        <v>6891.96</v>
      </c>
      <c r="I18" s="169">
        <v>266982745.14841235</v>
      </c>
      <c r="J18" s="383"/>
      <c r="K18" s="383"/>
      <c r="L18" s="383"/>
    </row>
    <row r="19" spans="1:12" s="109" customFormat="1">
      <c r="A19" s="110"/>
      <c r="B19" s="168" t="s">
        <v>106</v>
      </c>
      <c r="C19" s="168"/>
      <c r="D19" s="176"/>
      <c r="E19" s="168"/>
      <c r="F19" s="168"/>
      <c r="G19" s="176"/>
      <c r="H19" s="168"/>
      <c r="I19" s="403"/>
    </row>
    <row r="20" spans="1:12" s="109" customFormat="1">
      <c r="A20" s="110"/>
      <c r="B20" s="165" t="s">
        <v>272</v>
      </c>
      <c r="C20" s="166" t="s">
        <v>0</v>
      </c>
      <c r="D20" s="174">
        <v>11137.540000000037</v>
      </c>
      <c r="E20" s="167">
        <v>6733.98</v>
      </c>
      <c r="F20" s="169">
        <v>74999971.609200239</v>
      </c>
      <c r="G20" s="174">
        <v>348030</v>
      </c>
      <c r="H20" s="167">
        <v>6891.96</v>
      </c>
      <c r="I20" s="169">
        <v>2398608838.8000002</v>
      </c>
      <c r="J20" s="383"/>
      <c r="K20" s="383"/>
    </row>
    <row r="21" spans="1:12" s="109" customFormat="1">
      <c r="A21" s="110"/>
      <c r="B21" s="165" t="s">
        <v>862</v>
      </c>
      <c r="C21" s="166" t="s">
        <v>0</v>
      </c>
      <c r="D21" s="174">
        <v>0</v>
      </c>
      <c r="E21" s="167">
        <v>6733.98</v>
      </c>
      <c r="F21" s="169">
        <v>0</v>
      </c>
      <c r="G21" s="174">
        <v>100000</v>
      </c>
      <c r="H21" s="167">
        <v>6891.96</v>
      </c>
      <c r="I21" s="169">
        <v>689196000</v>
      </c>
      <c r="J21" s="383"/>
      <c r="K21" s="383"/>
    </row>
    <row r="22" spans="1:12" s="109" customFormat="1">
      <c r="A22" s="110"/>
      <c r="B22" s="165" t="s">
        <v>838</v>
      </c>
      <c r="C22" s="166" t="s">
        <v>0</v>
      </c>
      <c r="D22" s="174">
        <v>-49647.260000000009</v>
      </c>
      <c r="E22" s="167">
        <v>6733.98</v>
      </c>
      <c r="F22" s="169">
        <v>-334323655.89480007</v>
      </c>
      <c r="G22" s="174">
        <v>760000</v>
      </c>
      <c r="H22" s="167">
        <v>6891.96</v>
      </c>
      <c r="I22" s="169">
        <v>5237889600</v>
      </c>
      <c r="J22" s="383"/>
      <c r="K22" s="383"/>
    </row>
    <row r="23" spans="1:12" s="109" customFormat="1">
      <c r="A23" s="110"/>
      <c r="B23" s="165" t="s">
        <v>1116</v>
      </c>
      <c r="C23" s="166" t="s">
        <v>0</v>
      </c>
      <c r="D23" s="174">
        <v>1220079.9600000009</v>
      </c>
      <c r="E23" s="167">
        <v>6733.98</v>
      </c>
      <c r="F23" s="169">
        <v>8215994049.0408058</v>
      </c>
      <c r="G23" s="174">
        <v>63433.108000000015</v>
      </c>
      <c r="H23" s="167">
        <v>6891.96</v>
      </c>
      <c r="I23" s="169">
        <v>437178443.01168013</v>
      </c>
      <c r="J23" s="383"/>
      <c r="K23" s="383"/>
    </row>
    <row r="24" spans="1:12" s="109" customFormat="1">
      <c r="A24" s="110"/>
      <c r="B24" s="165" t="s">
        <v>222</v>
      </c>
      <c r="C24" s="166" t="s">
        <v>0</v>
      </c>
      <c r="D24" s="174">
        <v>56565.090000000084</v>
      </c>
      <c r="E24" s="167">
        <v>6733.98</v>
      </c>
      <c r="F24" s="169">
        <v>380908184.75820053</v>
      </c>
      <c r="G24" s="174">
        <v>-60867.519400000579</v>
      </c>
      <c r="H24" s="167">
        <v>6941.65</v>
      </c>
      <c r="I24" s="169">
        <v>-422521016.04301399</v>
      </c>
      <c r="J24" s="64"/>
    </row>
    <row r="25" spans="1:12" s="109" customFormat="1">
      <c r="A25" s="110"/>
      <c r="B25" s="168" t="s">
        <v>223</v>
      </c>
      <c r="C25" s="168"/>
      <c r="D25" s="176"/>
      <c r="E25" s="168"/>
      <c r="F25" s="168"/>
      <c r="G25" s="176"/>
      <c r="H25" s="168"/>
      <c r="I25" s="403"/>
    </row>
    <row r="26" spans="1:12" s="109" customFormat="1">
      <c r="A26" s="110"/>
      <c r="B26" s="165" t="s">
        <v>273</v>
      </c>
      <c r="C26" s="166" t="s">
        <v>0</v>
      </c>
      <c r="D26" s="174">
        <v>5477044.8100000005</v>
      </c>
      <c r="E26" s="167">
        <v>6733.98</v>
      </c>
      <c r="F26" s="169">
        <v>36882310209.643799</v>
      </c>
      <c r="G26" s="174">
        <v>578.52999999999884</v>
      </c>
      <c r="H26" s="167">
        <v>6891.96</v>
      </c>
      <c r="I26" s="169">
        <v>3987205.6187999919</v>
      </c>
      <c r="J26" s="383"/>
      <c r="K26" s="383"/>
    </row>
    <row r="27" spans="1:12" s="109" customFormat="1">
      <c r="A27" s="110"/>
      <c r="B27" s="165" t="s">
        <v>667</v>
      </c>
      <c r="C27" s="166" t="s">
        <v>0</v>
      </c>
      <c r="D27" s="174">
        <v>4010258.42</v>
      </c>
      <c r="E27" s="167">
        <v>6733.98</v>
      </c>
      <c r="F27" s="169">
        <v>27004999995.111599</v>
      </c>
      <c r="G27" s="174">
        <v>0</v>
      </c>
      <c r="H27" s="167">
        <v>6891.96</v>
      </c>
      <c r="I27" s="169">
        <v>0</v>
      </c>
      <c r="J27" s="383"/>
      <c r="K27" s="383"/>
    </row>
    <row r="28" spans="1:12" s="109" customFormat="1">
      <c r="A28" s="110"/>
      <c r="B28" s="165" t="s">
        <v>668</v>
      </c>
      <c r="C28" s="166" t="s">
        <v>0</v>
      </c>
      <c r="D28" s="174">
        <v>75820.79999999993</v>
      </c>
      <c r="E28" s="167">
        <v>6733.98</v>
      </c>
      <c r="F28" s="169">
        <v>510575750.7839995</v>
      </c>
      <c r="G28" s="174">
        <v>0</v>
      </c>
      <c r="H28" s="167">
        <v>6891.96</v>
      </c>
      <c r="I28" s="169">
        <v>0</v>
      </c>
      <c r="J28" s="383"/>
      <c r="K28" s="383"/>
    </row>
    <row r="29" spans="1:12" s="109" customFormat="1">
      <c r="A29" s="110"/>
      <c r="B29" s="165" t="s">
        <v>70</v>
      </c>
      <c r="C29" s="166" t="s">
        <v>0</v>
      </c>
      <c r="D29" s="174">
        <v>3713.0900000000838</v>
      </c>
      <c r="E29" s="167">
        <v>6733.98</v>
      </c>
      <c r="F29" s="169">
        <v>25003873.798200563</v>
      </c>
      <c r="G29" s="174">
        <v>0</v>
      </c>
      <c r="H29" s="167">
        <v>6891.96</v>
      </c>
      <c r="I29" s="169">
        <v>0</v>
      </c>
      <c r="J29" s="383"/>
      <c r="K29" s="383"/>
    </row>
    <row r="30" spans="1:12" s="109" customFormat="1">
      <c r="A30" s="110"/>
      <c r="B30" s="168" t="s">
        <v>575</v>
      </c>
      <c r="C30" s="168"/>
      <c r="D30" s="176"/>
      <c r="E30" s="168"/>
      <c r="F30" s="168"/>
      <c r="G30" s="176"/>
      <c r="H30" s="168"/>
      <c r="I30" s="403"/>
    </row>
    <row r="31" spans="1:12" s="109" customFormat="1">
      <c r="A31" s="110"/>
      <c r="B31" s="165" t="s">
        <v>129</v>
      </c>
      <c r="C31" s="166" t="s">
        <v>0</v>
      </c>
      <c r="D31" s="174">
        <v>9781.51</v>
      </c>
      <c r="E31" s="167">
        <v>6733.98</v>
      </c>
      <c r="F31" s="169">
        <v>65868492.709799998</v>
      </c>
      <c r="G31" s="174">
        <v>0</v>
      </c>
      <c r="H31" s="167">
        <v>6891.96</v>
      </c>
      <c r="I31" s="169">
        <v>0</v>
      </c>
      <c r="J31" s="383"/>
      <c r="K31" s="383"/>
    </row>
    <row r="32" spans="1:12" s="109" customFormat="1">
      <c r="A32" s="110"/>
      <c r="B32" s="165" t="s">
        <v>1118</v>
      </c>
      <c r="C32" s="166" t="s">
        <v>0</v>
      </c>
      <c r="D32" s="174">
        <v>11250</v>
      </c>
      <c r="E32" s="167">
        <v>6733.98</v>
      </c>
      <c r="F32" s="169">
        <v>75757275</v>
      </c>
      <c r="G32" s="174">
        <v>0</v>
      </c>
      <c r="H32" s="167">
        <v>6891.96</v>
      </c>
      <c r="I32" s="169">
        <v>0</v>
      </c>
      <c r="J32" s="383"/>
      <c r="K32" s="383"/>
    </row>
    <row r="33" spans="1:11" s="109" customFormat="1">
      <c r="A33" s="110"/>
      <c r="B33" s="165" t="s">
        <v>1227</v>
      </c>
      <c r="C33" s="166" t="s">
        <v>0</v>
      </c>
      <c r="D33" s="174">
        <v>2250</v>
      </c>
      <c r="E33" s="167">
        <v>6733.98</v>
      </c>
      <c r="F33" s="169">
        <v>15151454.999999998</v>
      </c>
      <c r="G33" s="174">
        <v>3000</v>
      </c>
      <c r="H33" s="167">
        <v>6891.96</v>
      </c>
      <c r="I33" s="169">
        <v>20675880</v>
      </c>
      <c r="J33" s="383"/>
      <c r="K33" s="383"/>
    </row>
    <row r="34" spans="1:11">
      <c r="B34" s="404" t="s">
        <v>24</v>
      </c>
      <c r="C34" s="405"/>
      <c r="D34" s="406">
        <v>11416458.079999996</v>
      </c>
      <c r="E34" s="407"/>
      <c r="F34" s="408">
        <v>76878200381.558365</v>
      </c>
      <c r="G34" s="406">
        <v>1252912.4086000014</v>
      </c>
      <c r="H34" s="409"/>
      <c r="I34" s="408">
        <v>8631997696.5358772</v>
      </c>
      <c r="J34" s="61"/>
    </row>
    <row r="35" spans="1:11" s="109" customFormat="1" ht="27.75" customHeight="1">
      <c r="A35" s="110"/>
      <c r="B35" s="399" t="s">
        <v>8</v>
      </c>
      <c r="C35" s="410"/>
      <c r="D35" s="411"/>
      <c r="E35" s="410"/>
      <c r="F35" s="410"/>
      <c r="G35" s="411"/>
      <c r="H35" s="410"/>
      <c r="I35" s="402"/>
    </row>
    <row r="36" spans="1:11" s="109" customFormat="1">
      <c r="A36" s="110"/>
      <c r="B36" s="168" t="s">
        <v>63</v>
      </c>
      <c r="C36" s="171"/>
      <c r="D36" s="176"/>
      <c r="E36" s="168"/>
      <c r="F36" s="168"/>
      <c r="G36" s="176"/>
      <c r="H36" s="168"/>
      <c r="I36" s="403"/>
    </row>
    <row r="37" spans="1:11" s="109" customFormat="1">
      <c r="A37" s="110"/>
      <c r="B37" s="173" t="s">
        <v>578</v>
      </c>
      <c r="C37" s="166" t="s">
        <v>0</v>
      </c>
      <c r="D37" s="174">
        <v>-336939.48</v>
      </c>
      <c r="E37" s="174">
        <v>6761.37</v>
      </c>
      <c r="F37" s="169">
        <v>-2278172491.8875999</v>
      </c>
      <c r="G37" s="174">
        <v>-701.17000000000007</v>
      </c>
      <c r="H37" s="174">
        <v>6941.65</v>
      </c>
      <c r="I37" s="169">
        <v>-4867276.7305000005</v>
      </c>
      <c r="J37" s="383"/>
      <c r="K37" s="383"/>
    </row>
    <row r="38" spans="1:11" s="109" customFormat="1">
      <c r="A38" s="110"/>
      <c r="B38" s="173" t="s">
        <v>221</v>
      </c>
      <c r="C38" s="166" t="s">
        <v>0</v>
      </c>
      <c r="D38" s="174">
        <v>-13545.83</v>
      </c>
      <c r="E38" s="174">
        <v>6761.37</v>
      </c>
      <c r="F38" s="169">
        <v>-91588368.587099999</v>
      </c>
      <c r="G38" s="174">
        <v>-513.81000000002678</v>
      </c>
      <c r="H38" s="174">
        <v>6941.65</v>
      </c>
      <c r="I38" s="169">
        <v>-3566689.1865001856</v>
      </c>
      <c r="J38" s="383"/>
      <c r="K38" s="383"/>
    </row>
    <row r="39" spans="1:11" s="109" customFormat="1">
      <c r="A39" s="110"/>
      <c r="B39" s="168" t="s">
        <v>274</v>
      </c>
      <c r="C39" s="171"/>
      <c r="D39" s="176"/>
      <c r="E39" s="176"/>
      <c r="F39" s="175"/>
      <c r="G39" s="176"/>
      <c r="H39" s="172"/>
      <c r="I39" s="403"/>
      <c r="J39" s="383"/>
      <c r="K39" s="383"/>
    </row>
    <row r="40" spans="1:11" s="109" customFormat="1">
      <c r="A40" s="110"/>
      <c r="B40" s="165" t="s">
        <v>275</v>
      </c>
      <c r="C40" s="166" t="s">
        <v>0</v>
      </c>
      <c r="D40" s="174">
        <v>0</v>
      </c>
      <c r="E40" s="174">
        <v>6761.37</v>
      </c>
      <c r="F40" s="169">
        <v>0</v>
      </c>
      <c r="G40" s="174">
        <v>-150849.80999999994</v>
      </c>
      <c r="H40" s="174">
        <v>6941.65</v>
      </c>
      <c r="I40" s="169">
        <v>-1047146583.5864996</v>
      </c>
      <c r="J40" s="383"/>
      <c r="K40" s="383"/>
    </row>
    <row r="41" spans="1:11" s="109" customFormat="1">
      <c r="A41" s="110"/>
      <c r="B41" s="168" t="s">
        <v>276</v>
      </c>
      <c r="C41" s="171"/>
      <c r="D41" s="176"/>
      <c r="E41" s="176"/>
      <c r="F41" s="175"/>
      <c r="G41" s="176"/>
      <c r="H41" s="172"/>
      <c r="I41" s="403"/>
      <c r="J41" s="383"/>
      <c r="K41" s="383"/>
    </row>
    <row r="42" spans="1:11" s="762" customFormat="1">
      <c r="A42" s="110"/>
      <c r="B42" s="173" t="s">
        <v>1544</v>
      </c>
      <c r="C42" s="166" t="s">
        <v>0</v>
      </c>
      <c r="D42" s="174">
        <v>-4775</v>
      </c>
      <c r="E42" s="174">
        <v>6761.37</v>
      </c>
      <c r="F42" s="169">
        <v>-32285541.75</v>
      </c>
      <c r="G42" s="174">
        <v>0</v>
      </c>
      <c r="H42" s="174">
        <v>6941.65</v>
      </c>
      <c r="I42" s="169">
        <v>0</v>
      </c>
      <c r="J42" s="383"/>
      <c r="K42" s="383"/>
    </row>
    <row r="43" spans="1:11" s="109" customFormat="1">
      <c r="A43" s="110"/>
      <c r="B43" s="173" t="s">
        <v>277</v>
      </c>
      <c r="C43" s="166" t="s">
        <v>0</v>
      </c>
      <c r="D43" s="174">
        <v>-261.85000000000002</v>
      </c>
      <c r="E43" s="174">
        <v>6761.37</v>
      </c>
      <c r="F43" s="169">
        <v>-1770464.7345</v>
      </c>
      <c r="G43" s="174">
        <v>-116.78</v>
      </c>
      <c r="H43" s="174">
        <v>6941.65</v>
      </c>
      <c r="I43" s="169">
        <v>-810645.88699999999</v>
      </c>
      <c r="J43" s="383"/>
      <c r="K43" s="383"/>
    </row>
    <row r="44" spans="1:11" s="109" customFormat="1">
      <c r="A44" s="110"/>
      <c r="B44" s="173" t="s">
        <v>461</v>
      </c>
      <c r="C44" s="166" t="s">
        <v>0</v>
      </c>
      <c r="D44" s="174">
        <v>-850000.01</v>
      </c>
      <c r="E44" s="174">
        <v>6761.37</v>
      </c>
      <c r="F44" s="169">
        <v>-5747164567.6136999</v>
      </c>
      <c r="G44" s="174">
        <v>-760000</v>
      </c>
      <c r="H44" s="174">
        <v>6941.65</v>
      </c>
      <c r="I44" s="169">
        <v>-5275654000</v>
      </c>
      <c r="J44" s="383"/>
      <c r="K44" s="383"/>
    </row>
    <row r="45" spans="1:11">
      <c r="B45" s="404" t="s">
        <v>27</v>
      </c>
      <c r="C45" s="405"/>
      <c r="D45" s="412">
        <v>-1205522.17</v>
      </c>
      <c r="E45" s="413"/>
      <c r="F45" s="414">
        <v>-8150981434.5728998</v>
      </c>
      <c r="G45" s="412">
        <v>-912181.57</v>
      </c>
      <c r="H45" s="415"/>
      <c r="I45" s="414">
        <v>-6332045195.3905001</v>
      </c>
    </row>
    <row r="48" spans="1:11">
      <c r="B48" s="11" t="s">
        <v>278</v>
      </c>
      <c r="H48" s="61"/>
    </row>
    <row r="49" spans="1:11">
      <c r="H49" s="61"/>
    </row>
    <row r="50" spans="1:11" s="363" customFormat="1" ht="20.45" customHeight="1">
      <c r="A50" s="362"/>
      <c r="B50" s="804" t="s">
        <v>54</v>
      </c>
      <c r="C50" s="380" t="s">
        <v>279</v>
      </c>
      <c r="D50" s="380" t="s">
        <v>279</v>
      </c>
      <c r="H50" s="61"/>
      <c r="I50" s="61"/>
    </row>
    <row r="51" spans="1:11" ht="18.600000000000001" customHeight="1">
      <c r="B51" s="805"/>
      <c r="C51" s="381" t="s">
        <v>1119</v>
      </c>
      <c r="D51" s="381" t="s">
        <v>462</v>
      </c>
      <c r="E51" s="363"/>
      <c r="G51" s="14"/>
      <c r="H51" s="61"/>
      <c r="J51" s="14"/>
      <c r="K51" s="14"/>
    </row>
    <row r="52" spans="1:11" ht="30">
      <c r="B52" s="181" t="s">
        <v>280</v>
      </c>
      <c r="C52" s="182">
        <v>1607353805</v>
      </c>
      <c r="D52" s="116">
        <v>1067204309</v>
      </c>
      <c r="E52" s="363"/>
      <c r="H52" s="61"/>
      <c r="J52" s="14"/>
    </row>
    <row r="53" spans="1:11" ht="30">
      <c r="B53" s="181" t="s">
        <v>281</v>
      </c>
      <c r="C53" s="182">
        <v>882822990</v>
      </c>
      <c r="D53" s="116">
        <v>222069490</v>
      </c>
      <c r="E53" s="363"/>
      <c r="H53" s="61"/>
      <c r="J53" s="14"/>
    </row>
    <row r="54" spans="1:11">
      <c r="B54" s="391" t="s">
        <v>282</v>
      </c>
      <c r="C54" s="392">
        <v>2490176795</v>
      </c>
      <c r="D54" s="392">
        <v>1289273799</v>
      </c>
      <c r="E54" s="363"/>
      <c r="H54" s="13"/>
      <c r="I54" s="151"/>
      <c r="J54" s="14"/>
    </row>
    <row r="55" spans="1:11" ht="30">
      <c r="B55" s="181" t="s">
        <v>283</v>
      </c>
      <c r="C55" s="183">
        <v>-1892218942</v>
      </c>
      <c r="D55" s="184">
        <v>-531085482</v>
      </c>
      <c r="E55" s="363"/>
      <c r="G55" s="14"/>
      <c r="H55" s="61"/>
    </row>
    <row r="56" spans="1:11" ht="30">
      <c r="B56" s="181" t="s">
        <v>284</v>
      </c>
      <c r="C56" s="183">
        <v>-631451695</v>
      </c>
      <c r="D56" s="184">
        <v>-711416559</v>
      </c>
      <c r="E56" s="363"/>
      <c r="G56" s="14"/>
      <c r="H56" s="61"/>
    </row>
    <row r="57" spans="1:11">
      <c r="B57" s="391" t="s">
        <v>285</v>
      </c>
      <c r="C57" s="390">
        <v>-2523670637</v>
      </c>
      <c r="D57" s="390">
        <v>-1242502041</v>
      </c>
      <c r="E57" s="363"/>
      <c r="H57" s="15"/>
      <c r="I57" s="151"/>
      <c r="K57" s="15"/>
    </row>
    <row r="58" spans="1:11">
      <c r="B58" s="389" t="s">
        <v>1267</v>
      </c>
      <c r="C58" s="390">
        <v>-33493842</v>
      </c>
      <c r="D58" s="390">
        <v>46771758</v>
      </c>
      <c r="E58" s="363"/>
      <c r="H58" s="15"/>
      <c r="I58" s="151"/>
      <c r="K58" s="15"/>
    </row>
    <row r="59" spans="1:11">
      <c r="D59" s="119"/>
    </row>
    <row r="60" spans="1:11">
      <c r="B60" s="11" t="s">
        <v>286</v>
      </c>
      <c r="C60" s="137"/>
      <c r="H60" s="45"/>
      <c r="I60" s="45"/>
    </row>
    <row r="61" spans="1:11">
      <c r="B61" s="108" t="s">
        <v>163</v>
      </c>
      <c r="I61" s="45"/>
    </row>
    <row r="62" spans="1:11" s="109" customFormat="1">
      <c r="A62" s="110"/>
      <c r="B62" s="77"/>
      <c r="C62" s="78"/>
      <c r="D62" s="78"/>
      <c r="I62" s="64"/>
    </row>
    <row r="63" spans="1:11" ht="28.9" customHeight="1">
      <c r="B63" s="382" t="s">
        <v>1</v>
      </c>
      <c r="C63" s="376">
        <v>44377</v>
      </c>
      <c r="D63" s="376">
        <v>44196</v>
      </c>
      <c r="E63" s="15"/>
    </row>
    <row r="64" spans="1:11">
      <c r="A64" s="122"/>
      <c r="B64" s="327" t="s">
        <v>237</v>
      </c>
      <c r="C64" s="393">
        <v>2267557090</v>
      </c>
      <c r="D64" s="394">
        <v>597471085</v>
      </c>
    </row>
    <row r="65" spans="1:9">
      <c r="A65" s="122"/>
      <c r="B65" s="327" t="s">
        <v>287</v>
      </c>
      <c r="C65" s="393">
        <v>109529622</v>
      </c>
      <c r="D65" s="394">
        <v>94703520</v>
      </c>
      <c r="E65" s="15"/>
    </row>
    <row r="66" spans="1:9">
      <c r="A66" s="122"/>
      <c r="B66" s="327" t="s">
        <v>345</v>
      </c>
      <c r="C66" s="393">
        <v>24911869</v>
      </c>
      <c r="D66" s="394">
        <v>26075880</v>
      </c>
      <c r="E66" s="15"/>
    </row>
    <row r="67" spans="1:9">
      <c r="A67" s="122"/>
      <c r="B67" s="327" t="s">
        <v>288</v>
      </c>
      <c r="C67" s="393">
        <v>9536577</v>
      </c>
      <c r="D67" s="394">
        <v>99298874</v>
      </c>
    </row>
    <row r="68" spans="1:9">
      <c r="A68" s="122"/>
      <c r="B68" s="327" t="s">
        <v>346</v>
      </c>
      <c r="C68" s="393">
        <v>2029887863</v>
      </c>
      <c r="D68" s="394">
        <v>1206</v>
      </c>
    </row>
    <row r="69" spans="1:9">
      <c r="A69" s="122"/>
      <c r="B69" s="327" t="s">
        <v>1121</v>
      </c>
      <c r="C69" s="393">
        <v>9226</v>
      </c>
      <c r="D69" s="394">
        <v>0</v>
      </c>
    </row>
    <row r="70" spans="1:9">
      <c r="A70" s="122"/>
      <c r="B70" s="327" t="s">
        <v>289</v>
      </c>
      <c r="C70" s="393">
        <v>377019917</v>
      </c>
      <c r="D70" s="394">
        <v>12324356</v>
      </c>
    </row>
    <row r="71" spans="1:9">
      <c r="A71" s="122"/>
      <c r="B71" s="327" t="s">
        <v>290</v>
      </c>
      <c r="C71" s="393">
        <v>764379937</v>
      </c>
      <c r="D71" s="394">
        <v>104475307</v>
      </c>
    </row>
    <row r="72" spans="1:9">
      <c r="A72" s="122"/>
      <c r="B72" s="327" t="s">
        <v>343</v>
      </c>
      <c r="C72" s="393">
        <v>183390932</v>
      </c>
      <c r="D72" s="394">
        <v>7047</v>
      </c>
    </row>
    <row r="73" spans="1:9">
      <c r="A73" s="122"/>
      <c r="B73" s="327" t="s">
        <v>422</v>
      </c>
      <c r="C73" s="393">
        <v>523617868</v>
      </c>
      <c r="D73" s="394">
        <v>3000000</v>
      </c>
    </row>
    <row r="74" spans="1:9">
      <c r="A74" s="122"/>
      <c r="B74" s="327" t="s">
        <v>1120</v>
      </c>
      <c r="C74" s="393">
        <v>206035621</v>
      </c>
      <c r="D74" s="393">
        <v>0</v>
      </c>
    </row>
    <row r="75" spans="1:9" s="755" customFormat="1">
      <c r="A75" s="122"/>
      <c r="B75" s="327" t="s">
        <v>1518</v>
      </c>
      <c r="C75" s="393">
        <v>3800000</v>
      </c>
      <c r="D75" s="393">
        <v>0</v>
      </c>
      <c r="I75" s="759"/>
    </row>
    <row r="76" spans="1:9" s="755" customFormat="1">
      <c r="A76" s="122"/>
      <c r="B76" s="327" t="s">
        <v>1519</v>
      </c>
      <c r="C76" s="393">
        <v>4305516</v>
      </c>
      <c r="D76" s="393">
        <v>0</v>
      </c>
      <c r="I76" s="759"/>
    </row>
    <row r="77" spans="1:9" s="755" customFormat="1">
      <c r="A77" s="122"/>
      <c r="B77" s="327" t="s">
        <v>1520</v>
      </c>
      <c r="C77" s="393">
        <v>12525</v>
      </c>
      <c r="D77" s="393">
        <v>0</v>
      </c>
      <c r="I77" s="759"/>
    </row>
    <row r="78" spans="1:9">
      <c r="B78" s="462" t="s">
        <v>55</v>
      </c>
      <c r="C78" s="463">
        <v>6503994563</v>
      </c>
      <c r="D78" s="463">
        <v>937357275</v>
      </c>
      <c r="E78" s="70">
        <v>0</v>
      </c>
    </row>
    <row r="79" spans="1:9">
      <c r="C79" s="136"/>
      <c r="D79" s="136"/>
    </row>
    <row r="80" spans="1:9">
      <c r="D80" s="15"/>
    </row>
    <row r="81" spans="1:13" s="152" customFormat="1">
      <c r="A81" s="156"/>
      <c r="B81" s="11" t="s">
        <v>164</v>
      </c>
      <c r="C81" s="149"/>
      <c r="I81" s="153"/>
    </row>
    <row r="82" spans="1:13" s="152" customFormat="1">
      <c r="A82" s="156"/>
      <c r="B82" s="11"/>
      <c r="I82" s="153"/>
    </row>
    <row r="83" spans="1:13" s="152" customFormat="1">
      <c r="A83" s="156"/>
      <c r="B83" s="11" t="s">
        <v>291</v>
      </c>
      <c r="I83" s="153"/>
    </row>
    <row r="84" spans="1:13" s="152" customFormat="1">
      <c r="A84" s="156"/>
      <c r="B84" s="108" t="s">
        <v>1535</v>
      </c>
      <c r="I84" s="153"/>
    </row>
    <row r="85" spans="1:13" s="152" customFormat="1">
      <c r="A85" s="156"/>
      <c r="B85" s="11"/>
      <c r="I85" s="153"/>
    </row>
    <row r="86" spans="1:13" s="152" customFormat="1" ht="18" customHeight="1">
      <c r="A86" s="156"/>
      <c r="B86" s="779" t="s">
        <v>165</v>
      </c>
      <c r="C86" s="779"/>
      <c r="D86" s="779"/>
      <c r="E86" s="779"/>
      <c r="F86" s="779"/>
      <c r="G86" s="779"/>
      <c r="H86" s="779" t="s">
        <v>1131</v>
      </c>
      <c r="I86" s="779"/>
      <c r="J86" s="779"/>
    </row>
    <row r="87" spans="1:13" s="152" customFormat="1" ht="15" customHeight="1">
      <c r="A87" s="156"/>
      <c r="B87" s="779" t="s">
        <v>1122</v>
      </c>
      <c r="C87" s="779" t="s">
        <v>527</v>
      </c>
      <c r="D87" s="780" t="s">
        <v>528</v>
      </c>
      <c r="E87" s="779" t="s">
        <v>529</v>
      </c>
      <c r="F87" s="779"/>
      <c r="G87" s="779" t="s">
        <v>525</v>
      </c>
      <c r="H87" s="779" t="s">
        <v>530</v>
      </c>
      <c r="I87" s="779" t="s">
        <v>531</v>
      </c>
      <c r="J87" s="780" t="s">
        <v>148</v>
      </c>
    </row>
    <row r="88" spans="1:13" s="152" customFormat="1">
      <c r="A88" s="156"/>
      <c r="B88" s="779"/>
      <c r="C88" s="779"/>
      <c r="D88" s="780"/>
      <c r="E88" s="295" t="s">
        <v>6</v>
      </c>
      <c r="F88" s="295" t="s">
        <v>0</v>
      </c>
      <c r="G88" s="779"/>
      <c r="H88" s="779"/>
      <c r="I88" s="779"/>
      <c r="J88" s="780"/>
    </row>
    <row r="89" spans="1:13" s="152" customFormat="1" ht="15" customHeight="1">
      <c r="A89" s="156"/>
      <c r="B89" s="429" t="s">
        <v>166</v>
      </c>
      <c r="C89" s="430"/>
      <c r="D89" s="431"/>
      <c r="E89" s="431"/>
      <c r="F89" s="431"/>
      <c r="G89" s="431"/>
      <c r="H89" s="431"/>
      <c r="I89" s="431"/>
      <c r="J89" s="432"/>
    </row>
    <row r="90" spans="1:13" s="156" customFormat="1" ht="15" customHeight="1">
      <c r="B90" s="433" t="s">
        <v>443</v>
      </c>
      <c r="C90" s="434"/>
      <c r="D90" s="435"/>
      <c r="E90" s="435"/>
      <c r="F90" s="435"/>
      <c r="G90" s="435"/>
      <c r="H90" s="435"/>
      <c r="I90" s="435"/>
      <c r="J90" s="436"/>
    </row>
    <row r="91" spans="1:13" s="761" customFormat="1">
      <c r="A91" s="155"/>
      <c r="B91" s="329" t="s">
        <v>424</v>
      </c>
      <c r="C91" s="397" t="s">
        <v>56</v>
      </c>
      <c r="D91" s="335">
        <v>1</v>
      </c>
      <c r="E91" s="335">
        <v>0</v>
      </c>
      <c r="F91" s="421">
        <v>35000</v>
      </c>
      <c r="G91" s="335">
        <v>235808830.91238898</v>
      </c>
      <c r="H91" s="330">
        <v>1151242860000</v>
      </c>
      <c r="I91" s="331">
        <v>13022138969</v>
      </c>
      <c r="J91" s="332">
        <v>1642284891155</v>
      </c>
      <c r="M91" s="134"/>
    </row>
    <row r="92" spans="1:13" s="761" customFormat="1">
      <c r="A92" s="155"/>
      <c r="B92" s="329" t="s">
        <v>424</v>
      </c>
      <c r="C92" s="397" t="s">
        <v>56</v>
      </c>
      <c r="D92" s="335">
        <v>1</v>
      </c>
      <c r="E92" s="335">
        <v>0</v>
      </c>
      <c r="F92" s="421">
        <v>30000</v>
      </c>
      <c r="G92" s="335">
        <v>203126314.10560271</v>
      </c>
      <c r="H92" s="330">
        <v>1151242860000</v>
      </c>
      <c r="I92" s="331">
        <v>13022138969</v>
      </c>
      <c r="J92" s="332">
        <v>1642284891155</v>
      </c>
      <c r="M92" s="134"/>
    </row>
    <row r="93" spans="1:13" s="761" customFormat="1">
      <c r="A93" s="155"/>
      <c r="B93" s="329" t="s">
        <v>424</v>
      </c>
      <c r="C93" s="397" t="s">
        <v>56</v>
      </c>
      <c r="D93" s="335">
        <v>1</v>
      </c>
      <c r="E93" s="335">
        <v>0</v>
      </c>
      <c r="F93" s="421">
        <v>10000</v>
      </c>
      <c r="G93" s="335">
        <v>69452296.301369861</v>
      </c>
      <c r="H93" s="330">
        <v>1151242860000</v>
      </c>
      <c r="I93" s="331">
        <v>13022138969</v>
      </c>
      <c r="J93" s="332">
        <v>1642284891155</v>
      </c>
      <c r="M93" s="134"/>
    </row>
    <row r="94" spans="1:13" s="761" customFormat="1">
      <c r="A94" s="155"/>
      <c r="B94" s="329" t="s">
        <v>465</v>
      </c>
      <c r="C94" s="397" t="s">
        <v>56</v>
      </c>
      <c r="D94" s="335">
        <v>1</v>
      </c>
      <c r="E94" s="335">
        <v>60000000</v>
      </c>
      <c r="F94" s="421">
        <v>0</v>
      </c>
      <c r="G94" s="335">
        <v>60893153.000000007</v>
      </c>
      <c r="H94" s="330">
        <v>31546000000</v>
      </c>
      <c r="I94" s="331">
        <v>11311347923.6</v>
      </c>
      <c r="J94" s="332">
        <v>134257128948.2</v>
      </c>
      <c r="M94" s="134"/>
    </row>
    <row r="95" spans="1:13" s="761" customFormat="1">
      <c r="A95" s="155"/>
      <c r="B95" s="329" t="s">
        <v>423</v>
      </c>
      <c r="C95" s="397" t="s">
        <v>56</v>
      </c>
      <c r="D95" s="335">
        <v>1</v>
      </c>
      <c r="E95" s="335">
        <v>50000000</v>
      </c>
      <c r="F95" s="421">
        <v>0</v>
      </c>
      <c r="G95" s="335">
        <v>50204793.205479451</v>
      </c>
      <c r="H95" s="330">
        <v>1151242860000</v>
      </c>
      <c r="I95" s="331">
        <v>13022138969</v>
      </c>
      <c r="J95" s="332">
        <v>1642284891155</v>
      </c>
      <c r="M95" s="134"/>
    </row>
    <row r="96" spans="1:13" s="761" customFormat="1">
      <c r="A96" s="155"/>
      <c r="B96" s="329" t="s">
        <v>423</v>
      </c>
      <c r="C96" s="397" t="s">
        <v>56</v>
      </c>
      <c r="D96" s="335">
        <v>1</v>
      </c>
      <c r="E96" s="335">
        <v>25000000</v>
      </c>
      <c r="F96" s="421">
        <v>0</v>
      </c>
      <c r="G96" s="335">
        <v>25507534.246575341</v>
      </c>
      <c r="H96" s="330">
        <v>1151242860000</v>
      </c>
      <c r="I96" s="331">
        <v>13022138969</v>
      </c>
      <c r="J96" s="332">
        <v>1642284891155</v>
      </c>
      <c r="M96" s="134"/>
    </row>
    <row r="97" spans="1:13" s="761" customFormat="1">
      <c r="A97" s="155"/>
      <c r="B97" s="329" t="s">
        <v>423</v>
      </c>
      <c r="C97" s="397" t="s">
        <v>56</v>
      </c>
      <c r="D97" s="335">
        <v>1</v>
      </c>
      <c r="E97" s="335">
        <v>50000000</v>
      </c>
      <c r="F97" s="421">
        <v>0</v>
      </c>
      <c r="G97" s="335">
        <v>50253424.657534249</v>
      </c>
      <c r="H97" s="330">
        <v>1151242860000</v>
      </c>
      <c r="I97" s="331">
        <v>13022138969</v>
      </c>
      <c r="J97" s="332">
        <v>1642284891155</v>
      </c>
      <c r="M97" s="134"/>
    </row>
    <row r="98" spans="1:13" s="761" customFormat="1">
      <c r="A98" s="155"/>
      <c r="B98" s="329" t="s">
        <v>1521</v>
      </c>
      <c r="C98" s="397" t="s">
        <v>56</v>
      </c>
      <c r="D98" s="335">
        <v>1</v>
      </c>
      <c r="E98" s="335">
        <v>500000000</v>
      </c>
      <c r="F98" s="421">
        <v>0</v>
      </c>
      <c r="G98" s="335">
        <v>513500000</v>
      </c>
      <c r="H98" s="330">
        <v>1547250603673</v>
      </c>
      <c r="I98" s="331">
        <v>169145616415</v>
      </c>
      <c r="J98" s="332">
        <v>2470507004651</v>
      </c>
      <c r="M98" s="134"/>
    </row>
    <row r="99" spans="1:13" s="761" customFormat="1">
      <c r="A99" s="155"/>
      <c r="B99" s="333" t="s">
        <v>1123</v>
      </c>
      <c r="C99" s="397" t="s">
        <v>56</v>
      </c>
      <c r="D99" s="335">
        <v>1</v>
      </c>
      <c r="E99" s="334">
        <v>100000000</v>
      </c>
      <c r="F99" s="395">
        <v>0</v>
      </c>
      <c r="G99" s="334">
        <v>100709588.67123288</v>
      </c>
      <c r="H99" s="330">
        <v>692697577711</v>
      </c>
      <c r="I99" s="331">
        <v>87820420114</v>
      </c>
      <c r="J99" s="332">
        <v>1056088178346.9999</v>
      </c>
      <c r="M99" s="134"/>
    </row>
    <row r="100" spans="1:13" s="761" customFormat="1">
      <c r="A100" s="155"/>
      <c r="B100" s="333" t="s">
        <v>1124</v>
      </c>
      <c r="C100" s="397" t="s">
        <v>56</v>
      </c>
      <c r="D100" s="335">
        <v>1</v>
      </c>
      <c r="E100" s="334">
        <v>50000000</v>
      </c>
      <c r="F100" s="395">
        <v>0</v>
      </c>
      <c r="G100" s="334">
        <v>50316438.356164381</v>
      </c>
      <c r="H100" s="330">
        <v>98706419239</v>
      </c>
      <c r="I100" s="331">
        <v>11016795033</v>
      </c>
      <c r="J100" s="332">
        <v>157385466987</v>
      </c>
      <c r="M100" s="134"/>
    </row>
    <row r="101" spans="1:13" s="761" customFormat="1">
      <c r="A101" s="155"/>
      <c r="B101" s="333" t="s">
        <v>1124</v>
      </c>
      <c r="C101" s="397" t="s">
        <v>56</v>
      </c>
      <c r="D101" s="335">
        <v>1</v>
      </c>
      <c r="E101" s="334">
        <v>250000000</v>
      </c>
      <c r="F101" s="395">
        <v>0</v>
      </c>
      <c r="G101" s="334">
        <v>251972602.73972604</v>
      </c>
      <c r="H101" s="330">
        <v>98706419239</v>
      </c>
      <c r="I101" s="331">
        <v>11016795033</v>
      </c>
      <c r="J101" s="332">
        <v>157385466987</v>
      </c>
      <c r="M101" s="134"/>
    </row>
    <row r="102" spans="1:13" s="761" customFormat="1">
      <c r="A102" s="155"/>
      <c r="B102" s="333" t="s">
        <v>1124</v>
      </c>
      <c r="C102" s="397" t="s">
        <v>56</v>
      </c>
      <c r="D102" s="335">
        <v>1</v>
      </c>
      <c r="E102" s="334">
        <v>250000000</v>
      </c>
      <c r="F102" s="395">
        <v>0</v>
      </c>
      <c r="G102" s="334">
        <v>251972602.73972604</v>
      </c>
      <c r="H102" s="330">
        <v>98706419239</v>
      </c>
      <c r="I102" s="331">
        <v>11016795033</v>
      </c>
      <c r="J102" s="332">
        <v>157385466987</v>
      </c>
      <c r="M102" s="134"/>
    </row>
    <row r="103" spans="1:13" s="761" customFormat="1">
      <c r="A103" s="155"/>
      <c r="B103" s="333" t="s">
        <v>1124</v>
      </c>
      <c r="C103" s="397" t="s">
        <v>56</v>
      </c>
      <c r="D103" s="335">
        <v>1</v>
      </c>
      <c r="E103" s="334">
        <v>250000000</v>
      </c>
      <c r="F103" s="395">
        <v>0</v>
      </c>
      <c r="G103" s="334">
        <v>251972602.73972604</v>
      </c>
      <c r="H103" s="330">
        <v>98706419239</v>
      </c>
      <c r="I103" s="331">
        <v>11016795033</v>
      </c>
      <c r="J103" s="332">
        <v>157385466987</v>
      </c>
      <c r="L103" s="128"/>
      <c r="M103" s="134"/>
    </row>
    <row r="104" spans="1:13" s="761" customFormat="1">
      <c r="A104" s="155"/>
      <c r="B104" s="333" t="s">
        <v>1124</v>
      </c>
      <c r="C104" s="397" t="s">
        <v>56</v>
      </c>
      <c r="D104" s="335">
        <v>1</v>
      </c>
      <c r="E104" s="334">
        <v>250000000</v>
      </c>
      <c r="F104" s="395">
        <v>0</v>
      </c>
      <c r="G104" s="334">
        <v>251972602.73972604</v>
      </c>
      <c r="H104" s="330">
        <v>98706419239</v>
      </c>
      <c r="I104" s="331">
        <v>11016795033</v>
      </c>
      <c r="J104" s="332">
        <v>157385466987</v>
      </c>
      <c r="L104" s="128"/>
      <c r="M104" s="134"/>
    </row>
    <row r="105" spans="1:13" s="761" customFormat="1">
      <c r="A105" s="155"/>
      <c r="B105" s="329" t="s">
        <v>1124</v>
      </c>
      <c r="C105" s="397" t="s">
        <v>56</v>
      </c>
      <c r="D105" s="335">
        <v>1</v>
      </c>
      <c r="E105" s="335">
        <v>250000000</v>
      </c>
      <c r="F105" s="421">
        <v>0</v>
      </c>
      <c r="G105" s="335">
        <v>251972602.73972604</v>
      </c>
      <c r="H105" s="330">
        <v>98706419239</v>
      </c>
      <c r="I105" s="331">
        <v>11016795033</v>
      </c>
      <c r="J105" s="332">
        <v>157385466987</v>
      </c>
      <c r="M105" s="134"/>
    </row>
    <row r="106" spans="1:13" s="761" customFormat="1">
      <c r="A106" s="155"/>
      <c r="B106" s="329" t="s">
        <v>1124</v>
      </c>
      <c r="C106" s="397" t="s">
        <v>56</v>
      </c>
      <c r="D106" s="335">
        <v>1</v>
      </c>
      <c r="E106" s="335">
        <v>250000000</v>
      </c>
      <c r="F106" s="421">
        <v>0</v>
      </c>
      <c r="G106" s="335">
        <v>251972602.73972604</v>
      </c>
      <c r="H106" s="330">
        <v>98706419239</v>
      </c>
      <c r="I106" s="331">
        <v>11016795033</v>
      </c>
      <c r="J106" s="332">
        <v>157385466987</v>
      </c>
      <c r="M106" s="134"/>
    </row>
    <row r="107" spans="1:13" s="761" customFormat="1">
      <c r="A107" s="155"/>
      <c r="B107" s="329" t="s">
        <v>1124</v>
      </c>
      <c r="C107" s="397" t="s">
        <v>56</v>
      </c>
      <c r="D107" s="335">
        <v>1</v>
      </c>
      <c r="E107" s="335">
        <v>250000000</v>
      </c>
      <c r="F107" s="421">
        <v>0</v>
      </c>
      <c r="G107" s="335">
        <v>251972602.73972604</v>
      </c>
      <c r="H107" s="330">
        <v>98706419239</v>
      </c>
      <c r="I107" s="331">
        <v>11016795033</v>
      </c>
      <c r="J107" s="332">
        <v>157385466987</v>
      </c>
      <c r="M107" s="134"/>
    </row>
    <row r="108" spans="1:13" s="761" customFormat="1">
      <c r="A108" s="155"/>
      <c r="B108" s="329" t="s">
        <v>1124</v>
      </c>
      <c r="C108" s="397" t="s">
        <v>56</v>
      </c>
      <c r="D108" s="335">
        <v>1</v>
      </c>
      <c r="E108" s="335">
        <v>250000000</v>
      </c>
      <c r="F108" s="421">
        <v>0</v>
      </c>
      <c r="G108" s="335">
        <v>251972602.73972604</v>
      </c>
      <c r="H108" s="330">
        <v>98706419239</v>
      </c>
      <c r="I108" s="331">
        <v>11016795033</v>
      </c>
      <c r="J108" s="332">
        <v>157385466987</v>
      </c>
      <c r="M108" s="134"/>
    </row>
    <row r="109" spans="1:13" s="761" customFormat="1">
      <c r="A109" s="155"/>
      <c r="B109" s="329" t="s">
        <v>1522</v>
      </c>
      <c r="C109" s="397" t="s">
        <v>56</v>
      </c>
      <c r="D109" s="335">
        <v>1</v>
      </c>
      <c r="E109" s="335">
        <v>150000000</v>
      </c>
      <c r="F109" s="421">
        <v>0</v>
      </c>
      <c r="G109" s="335">
        <v>150503424.83561644</v>
      </c>
      <c r="H109" s="330">
        <v>107040255923</v>
      </c>
      <c r="I109" s="331">
        <v>8230450789</v>
      </c>
      <c r="J109" s="332">
        <v>137924395307</v>
      </c>
      <c r="M109" s="134"/>
    </row>
    <row r="110" spans="1:13" s="761" customFormat="1">
      <c r="A110" s="155"/>
      <c r="B110" s="333" t="s">
        <v>1522</v>
      </c>
      <c r="C110" s="397" t="s">
        <v>56</v>
      </c>
      <c r="D110" s="335">
        <v>1</v>
      </c>
      <c r="E110" s="334">
        <v>50000000</v>
      </c>
      <c r="F110" s="395">
        <v>0</v>
      </c>
      <c r="G110" s="334">
        <v>50463356.16438356</v>
      </c>
      <c r="H110" s="330">
        <v>107040255923</v>
      </c>
      <c r="I110" s="331">
        <v>8230450789</v>
      </c>
      <c r="J110" s="332">
        <v>137924395307</v>
      </c>
      <c r="M110" s="134"/>
    </row>
    <row r="111" spans="1:13" s="761" customFormat="1">
      <c r="A111" s="155"/>
      <c r="B111" s="333" t="s">
        <v>1522</v>
      </c>
      <c r="C111" s="397" t="s">
        <v>56</v>
      </c>
      <c r="D111" s="335">
        <v>1</v>
      </c>
      <c r="E111" s="334">
        <v>55000000</v>
      </c>
      <c r="F111" s="395">
        <v>0</v>
      </c>
      <c r="G111" s="334">
        <v>55381232.87671233</v>
      </c>
      <c r="H111" s="330">
        <v>107040255923</v>
      </c>
      <c r="I111" s="331">
        <v>8230450789</v>
      </c>
      <c r="J111" s="332">
        <v>137924395307</v>
      </c>
      <c r="M111" s="134"/>
    </row>
    <row r="112" spans="1:13" s="761" customFormat="1">
      <c r="A112" s="155"/>
      <c r="B112" s="333" t="s">
        <v>1522</v>
      </c>
      <c r="C112" s="397" t="s">
        <v>56</v>
      </c>
      <c r="D112" s="335">
        <v>1</v>
      </c>
      <c r="E112" s="334">
        <v>100000000</v>
      </c>
      <c r="F112" s="395">
        <v>0</v>
      </c>
      <c r="G112" s="334">
        <v>100747945.20547946</v>
      </c>
      <c r="H112" s="330">
        <v>107040255923</v>
      </c>
      <c r="I112" s="331">
        <v>8230450789</v>
      </c>
      <c r="J112" s="332">
        <v>137924395307</v>
      </c>
      <c r="M112" s="134"/>
    </row>
    <row r="113" spans="1:13" s="761" customFormat="1">
      <c r="A113" s="155"/>
      <c r="B113" s="333" t="s">
        <v>1522</v>
      </c>
      <c r="C113" s="397" t="s">
        <v>56</v>
      </c>
      <c r="D113" s="335">
        <v>1</v>
      </c>
      <c r="E113" s="334">
        <v>100000000</v>
      </c>
      <c r="F113" s="395">
        <v>0</v>
      </c>
      <c r="G113" s="334">
        <v>101064383.56164384</v>
      </c>
      <c r="H113" s="330">
        <v>107040255923</v>
      </c>
      <c r="I113" s="331">
        <v>8230450789</v>
      </c>
      <c r="J113" s="332">
        <v>137924395307</v>
      </c>
      <c r="M113" s="134"/>
    </row>
    <row r="114" spans="1:13" s="761" customFormat="1">
      <c r="A114" s="155"/>
      <c r="B114" s="333" t="s">
        <v>1522</v>
      </c>
      <c r="C114" s="397" t="s">
        <v>56</v>
      </c>
      <c r="D114" s="335">
        <v>1</v>
      </c>
      <c r="E114" s="334">
        <v>500000000</v>
      </c>
      <c r="F114" s="395">
        <v>0</v>
      </c>
      <c r="G114" s="334">
        <v>504602739.72602749</v>
      </c>
      <c r="H114" s="330">
        <v>107040255923</v>
      </c>
      <c r="I114" s="331">
        <v>8230450789</v>
      </c>
      <c r="J114" s="332">
        <v>137924395307</v>
      </c>
      <c r="L114" s="128"/>
      <c r="M114" s="134"/>
    </row>
    <row r="115" spans="1:13" s="761" customFormat="1">
      <c r="A115" s="155"/>
      <c r="B115" s="333" t="s">
        <v>1522</v>
      </c>
      <c r="C115" s="397" t="s">
        <v>56</v>
      </c>
      <c r="D115" s="335">
        <v>1</v>
      </c>
      <c r="E115" s="334">
        <v>500000000</v>
      </c>
      <c r="F115" s="395">
        <v>0</v>
      </c>
      <c r="G115" s="334">
        <v>504602739.72602749</v>
      </c>
      <c r="H115" s="330">
        <v>107040255923</v>
      </c>
      <c r="I115" s="331">
        <v>8230450789</v>
      </c>
      <c r="J115" s="332">
        <v>137924395307</v>
      </c>
      <c r="L115" s="128"/>
      <c r="M115" s="134"/>
    </row>
    <row r="116" spans="1:13" s="761" customFormat="1">
      <c r="A116" s="155"/>
      <c r="B116" s="333" t="s">
        <v>1522</v>
      </c>
      <c r="C116" s="397" t="s">
        <v>56</v>
      </c>
      <c r="D116" s="335">
        <v>1</v>
      </c>
      <c r="E116" s="334">
        <v>200000000</v>
      </c>
      <c r="F116" s="395">
        <v>0</v>
      </c>
      <c r="G116" s="334">
        <v>201841095.89041096</v>
      </c>
      <c r="H116" s="330">
        <v>107040255923</v>
      </c>
      <c r="I116" s="331">
        <v>8230450789</v>
      </c>
      <c r="J116" s="332">
        <v>137924395307</v>
      </c>
      <c r="M116" s="134"/>
    </row>
    <row r="117" spans="1:13" s="761" customFormat="1">
      <c r="A117" s="155"/>
      <c r="B117" s="329" t="s">
        <v>1523</v>
      </c>
      <c r="C117" s="397" t="s">
        <v>56</v>
      </c>
      <c r="D117" s="335">
        <v>1</v>
      </c>
      <c r="E117" s="335">
        <v>78000000</v>
      </c>
      <c r="F117" s="395">
        <v>0</v>
      </c>
      <c r="G117" s="334">
        <v>79442465.753424659</v>
      </c>
      <c r="H117" s="330">
        <v>449703228243</v>
      </c>
      <c r="I117" s="331">
        <v>33745966997.000004</v>
      </c>
      <c r="J117" s="332">
        <v>689824807857</v>
      </c>
      <c r="M117" s="134"/>
    </row>
    <row r="118" spans="1:13" s="761" customFormat="1">
      <c r="A118" s="155"/>
      <c r="B118" s="329" t="s">
        <v>1524</v>
      </c>
      <c r="C118" s="397" t="s">
        <v>56</v>
      </c>
      <c r="D118" s="335">
        <v>1</v>
      </c>
      <c r="E118" s="335">
        <v>450000000</v>
      </c>
      <c r="F118" s="395">
        <v>0</v>
      </c>
      <c r="G118" s="334">
        <v>451130417.20291108</v>
      </c>
      <c r="H118" s="330">
        <v>251111200000</v>
      </c>
      <c r="I118" s="331">
        <v>17011411253.300001</v>
      </c>
      <c r="J118" s="332">
        <v>263310026560.15002</v>
      </c>
      <c r="M118" s="134"/>
    </row>
    <row r="119" spans="1:13" s="761" customFormat="1">
      <c r="A119" s="155"/>
      <c r="B119" s="333" t="s">
        <v>463</v>
      </c>
      <c r="C119" s="397" t="s">
        <v>1127</v>
      </c>
      <c r="D119" s="335">
        <v>360</v>
      </c>
      <c r="E119" s="336">
        <v>1000000</v>
      </c>
      <c r="F119" s="395">
        <v>0</v>
      </c>
      <c r="G119" s="422">
        <v>369182465.75342464</v>
      </c>
      <c r="H119" s="330">
        <v>64109200000</v>
      </c>
      <c r="I119" s="331">
        <v>2725695384.02</v>
      </c>
      <c r="J119" s="332">
        <v>74609720929.589996</v>
      </c>
      <c r="M119" s="134"/>
    </row>
    <row r="120" spans="1:13" s="761" customFormat="1">
      <c r="A120" s="155"/>
      <c r="B120" s="333" t="s">
        <v>1125</v>
      </c>
      <c r="C120" s="397" t="s">
        <v>1127</v>
      </c>
      <c r="D120" s="335">
        <v>96</v>
      </c>
      <c r="E120" s="336">
        <v>1000000</v>
      </c>
      <c r="F120" s="395">
        <v>0</v>
      </c>
      <c r="G120" s="422">
        <v>98054136.986301363</v>
      </c>
      <c r="H120" s="330">
        <v>146400000000</v>
      </c>
      <c r="I120" s="331">
        <v>93450000000</v>
      </c>
      <c r="J120" s="332">
        <v>731022000000</v>
      </c>
      <c r="M120" s="134"/>
    </row>
    <row r="121" spans="1:13" s="761" customFormat="1">
      <c r="A121" s="155"/>
      <c r="B121" s="333" t="s">
        <v>1125</v>
      </c>
      <c r="C121" s="397" t="s">
        <v>1127</v>
      </c>
      <c r="D121" s="335">
        <v>16</v>
      </c>
      <c r="E121" s="336">
        <v>1000000</v>
      </c>
      <c r="F121" s="395">
        <v>0</v>
      </c>
      <c r="G121" s="334">
        <v>16392767.12328767</v>
      </c>
      <c r="H121" s="330">
        <v>146400000000</v>
      </c>
      <c r="I121" s="331">
        <v>93450000000</v>
      </c>
      <c r="J121" s="332">
        <v>731022000000</v>
      </c>
      <c r="L121" s="128"/>
      <c r="M121" s="134"/>
    </row>
    <row r="122" spans="1:13" s="761" customFormat="1">
      <c r="A122" s="155"/>
      <c r="B122" s="333" t="s">
        <v>1125</v>
      </c>
      <c r="C122" s="397" t="s">
        <v>1127</v>
      </c>
      <c r="D122" s="335">
        <v>2</v>
      </c>
      <c r="E122" s="336">
        <v>1000000</v>
      </c>
      <c r="F122" s="395">
        <v>0</v>
      </c>
      <c r="G122" s="334">
        <v>2049095.8904109588</v>
      </c>
      <c r="H122" s="330">
        <v>146400000000</v>
      </c>
      <c r="I122" s="331">
        <v>93450000000</v>
      </c>
      <c r="J122" s="332">
        <v>731022000000</v>
      </c>
      <c r="L122" s="128"/>
      <c r="M122" s="134"/>
    </row>
    <row r="123" spans="1:13" s="761" customFormat="1">
      <c r="A123" s="155"/>
      <c r="B123" s="333" t="s">
        <v>1126</v>
      </c>
      <c r="C123" s="397" t="s">
        <v>1127</v>
      </c>
      <c r="D123" s="335">
        <v>40</v>
      </c>
      <c r="E123" s="336">
        <v>1000000</v>
      </c>
      <c r="F123" s="395">
        <v>0</v>
      </c>
      <c r="G123" s="334">
        <v>40049315.068493158</v>
      </c>
      <c r="H123" s="330">
        <v>40000000000</v>
      </c>
      <c r="I123" s="331">
        <v>-953438580</v>
      </c>
      <c r="J123" s="332">
        <v>45754660064</v>
      </c>
      <c r="L123" s="128"/>
      <c r="M123" s="134"/>
    </row>
    <row r="124" spans="1:13" s="761" customFormat="1">
      <c r="A124" s="155"/>
      <c r="B124" s="333" t="s">
        <v>1522</v>
      </c>
      <c r="C124" s="397" t="s">
        <v>1133</v>
      </c>
      <c r="D124" s="335">
        <v>6</v>
      </c>
      <c r="E124" s="336">
        <v>0</v>
      </c>
      <c r="F124" s="395">
        <v>1000</v>
      </c>
      <c r="G124" s="334">
        <v>41058692.247123286</v>
      </c>
      <c r="H124" s="330">
        <v>107040255923</v>
      </c>
      <c r="I124" s="331">
        <v>8230450789</v>
      </c>
      <c r="J124" s="332">
        <v>137924395307</v>
      </c>
      <c r="L124" s="128"/>
      <c r="M124" s="134"/>
    </row>
    <row r="125" spans="1:13" s="761" customFormat="1">
      <c r="A125" s="155"/>
      <c r="B125" s="333" t="s">
        <v>1525</v>
      </c>
      <c r="C125" s="397" t="s">
        <v>1133</v>
      </c>
      <c r="D125" s="335">
        <v>1526</v>
      </c>
      <c r="E125" s="336">
        <v>1000000</v>
      </c>
      <c r="F125" s="395">
        <v>0</v>
      </c>
      <c r="G125" s="334">
        <v>1538040767.1232877</v>
      </c>
      <c r="H125" s="330">
        <v>50600000000</v>
      </c>
      <c r="I125" s="331">
        <v>6062938139</v>
      </c>
      <c r="J125" s="332">
        <v>94871708840</v>
      </c>
      <c r="M125" s="134"/>
    </row>
    <row r="126" spans="1:13" s="761" customFormat="1">
      <c r="A126" s="155"/>
      <c r="B126" s="329" t="s">
        <v>464</v>
      </c>
      <c r="C126" s="397" t="s">
        <v>1128</v>
      </c>
      <c r="D126" s="335">
        <v>529</v>
      </c>
      <c r="E126" s="335">
        <v>1000000</v>
      </c>
      <c r="F126" s="421">
        <v>0</v>
      </c>
      <c r="G126" s="335">
        <v>537616178.41095889</v>
      </c>
      <c r="H126" s="330">
        <v>1133000000000</v>
      </c>
      <c r="I126" s="331">
        <v>357736432730</v>
      </c>
      <c r="J126" s="332">
        <v>3301528311102</v>
      </c>
      <c r="M126" s="134"/>
    </row>
    <row r="127" spans="1:13" s="761" customFormat="1">
      <c r="A127" s="155"/>
      <c r="B127" s="329" t="s">
        <v>1130</v>
      </c>
      <c r="C127" s="397" t="s">
        <v>1129</v>
      </c>
      <c r="D127" s="335">
        <v>75</v>
      </c>
      <c r="E127" s="335">
        <v>1000000</v>
      </c>
      <c r="F127" s="421">
        <v>0</v>
      </c>
      <c r="G127" s="335">
        <v>76308101.251741216</v>
      </c>
      <c r="H127" s="330" t="s">
        <v>226</v>
      </c>
      <c r="I127" s="331" t="s">
        <v>226</v>
      </c>
      <c r="J127" s="332" t="s">
        <v>226</v>
      </c>
      <c r="M127" s="134"/>
    </row>
    <row r="128" spans="1:13" s="761" customFormat="1">
      <c r="A128" s="155"/>
      <c r="B128" s="333" t="s">
        <v>1522</v>
      </c>
      <c r="C128" s="397" t="s">
        <v>56</v>
      </c>
      <c r="D128" s="335">
        <v>1</v>
      </c>
      <c r="E128" s="335">
        <v>50000000</v>
      </c>
      <c r="F128" s="421">
        <v>0</v>
      </c>
      <c r="G128" s="335">
        <v>50647260</v>
      </c>
      <c r="H128" s="330">
        <v>107040255923</v>
      </c>
      <c r="I128" s="331">
        <v>8230450789</v>
      </c>
      <c r="J128" s="332">
        <v>137924395307</v>
      </c>
      <c r="M128" s="134"/>
    </row>
    <row r="129" spans="1:13" s="761" customFormat="1">
      <c r="A129" s="155"/>
      <c r="B129" s="333" t="s">
        <v>1522</v>
      </c>
      <c r="C129" s="397" t="s">
        <v>56</v>
      </c>
      <c r="D129" s="335">
        <v>1</v>
      </c>
      <c r="E129" s="335">
        <v>50000000</v>
      </c>
      <c r="F129" s="421">
        <v>0</v>
      </c>
      <c r="G129" s="335">
        <v>50647260</v>
      </c>
      <c r="H129" s="330">
        <v>107040255923</v>
      </c>
      <c r="I129" s="331">
        <v>8230450789</v>
      </c>
      <c r="J129" s="332">
        <v>137924395307</v>
      </c>
      <c r="M129" s="134"/>
    </row>
    <row r="130" spans="1:13" s="761" customFormat="1">
      <c r="A130" s="155"/>
      <c r="B130" s="333" t="s">
        <v>1522</v>
      </c>
      <c r="C130" s="397" t="s">
        <v>56</v>
      </c>
      <c r="D130" s="335">
        <v>1</v>
      </c>
      <c r="E130" s="335">
        <v>50000000</v>
      </c>
      <c r="F130" s="421">
        <v>0</v>
      </c>
      <c r="G130" s="335">
        <v>50647260</v>
      </c>
      <c r="H130" s="330">
        <v>107040255923</v>
      </c>
      <c r="I130" s="331">
        <v>8230450789</v>
      </c>
      <c r="J130" s="332">
        <v>137924395307</v>
      </c>
      <c r="M130" s="134"/>
    </row>
    <row r="131" spans="1:13" s="761" customFormat="1">
      <c r="A131" s="155"/>
      <c r="B131" s="333" t="s">
        <v>1522</v>
      </c>
      <c r="C131" s="397" t="s">
        <v>56</v>
      </c>
      <c r="D131" s="335">
        <v>1</v>
      </c>
      <c r="E131" s="335">
        <v>50000000</v>
      </c>
      <c r="F131" s="421">
        <v>0</v>
      </c>
      <c r="G131" s="335">
        <v>50647260</v>
      </c>
      <c r="H131" s="330">
        <v>107040255923</v>
      </c>
      <c r="I131" s="331">
        <v>8230450789</v>
      </c>
      <c r="J131" s="332">
        <v>137924395307</v>
      </c>
      <c r="M131" s="134"/>
    </row>
    <row r="132" spans="1:13" s="761" customFormat="1">
      <c r="A132" s="155"/>
      <c r="B132" s="333" t="s">
        <v>1522</v>
      </c>
      <c r="C132" s="397" t="s">
        <v>56</v>
      </c>
      <c r="D132" s="335">
        <v>1</v>
      </c>
      <c r="E132" s="335">
        <v>50000000</v>
      </c>
      <c r="F132" s="421">
        <v>0</v>
      </c>
      <c r="G132" s="335">
        <v>50647260</v>
      </c>
      <c r="H132" s="330">
        <v>107040255923</v>
      </c>
      <c r="I132" s="331">
        <v>8230450789</v>
      </c>
      <c r="J132" s="332">
        <v>137924395307</v>
      </c>
      <c r="M132" s="134"/>
    </row>
    <row r="133" spans="1:13" s="761" customFormat="1">
      <c r="A133" s="155"/>
      <c r="B133" s="333" t="s">
        <v>1522</v>
      </c>
      <c r="C133" s="397" t="s">
        <v>56</v>
      </c>
      <c r="D133" s="335">
        <v>1</v>
      </c>
      <c r="E133" s="335">
        <v>50000000</v>
      </c>
      <c r="F133" s="421">
        <v>0</v>
      </c>
      <c r="G133" s="335">
        <v>50647260</v>
      </c>
      <c r="H133" s="749">
        <v>107040255923</v>
      </c>
      <c r="I133" s="745">
        <v>8230450789</v>
      </c>
      <c r="J133" s="746">
        <v>137924395307</v>
      </c>
      <c r="M133" s="134"/>
    </row>
    <row r="134" spans="1:13" s="761" customFormat="1">
      <c r="A134" s="155"/>
      <c r="B134" s="333" t="s">
        <v>1123</v>
      </c>
      <c r="C134" s="397" t="s">
        <v>56</v>
      </c>
      <c r="D134" s="335">
        <v>1</v>
      </c>
      <c r="E134" s="334">
        <v>150000000</v>
      </c>
      <c r="F134" s="395">
        <v>0</v>
      </c>
      <c r="G134" s="334">
        <v>150895069</v>
      </c>
      <c r="H134" s="749">
        <v>692697577711</v>
      </c>
      <c r="I134" s="745">
        <v>87820420114</v>
      </c>
      <c r="J134" s="746">
        <v>1056088178346.9999</v>
      </c>
      <c r="M134" s="134"/>
    </row>
    <row r="135" spans="1:13" s="761" customFormat="1">
      <c r="A135" s="155"/>
      <c r="B135" s="333" t="s">
        <v>1123</v>
      </c>
      <c r="C135" s="397" t="s">
        <v>56</v>
      </c>
      <c r="D135" s="335">
        <v>1</v>
      </c>
      <c r="E135" s="334">
        <v>150000000</v>
      </c>
      <c r="F135" s="395">
        <v>0</v>
      </c>
      <c r="G135" s="334">
        <v>150895069</v>
      </c>
      <c r="H135" s="749">
        <v>692697577711</v>
      </c>
      <c r="I135" s="745">
        <v>87820420114</v>
      </c>
      <c r="J135" s="746">
        <v>1056088178346.9999</v>
      </c>
      <c r="M135" s="134"/>
    </row>
    <row r="136" spans="1:13" s="761" customFormat="1">
      <c r="A136" s="155"/>
      <c r="B136" s="333" t="s">
        <v>1123</v>
      </c>
      <c r="C136" s="397" t="s">
        <v>56</v>
      </c>
      <c r="D136" s="335">
        <v>1</v>
      </c>
      <c r="E136" s="334">
        <v>150000000</v>
      </c>
      <c r="F136" s="395">
        <v>0</v>
      </c>
      <c r="G136" s="334">
        <v>150895069</v>
      </c>
      <c r="H136" s="749">
        <v>692697577711</v>
      </c>
      <c r="I136" s="745">
        <v>87820420114</v>
      </c>
      <c r="J136" s="746">
        <v>1056088178346.9999</v>
      </c>
      <c r="M136" s="134"/>
    </row>
    <row r="137" spans="1:13" s="761" customFormat="1">
      <c r="A137" s="155"/>
      <c r="B137" s="333" t="s">
        <v>1123</v>
      </c>
      <c r="C137" s="397" t="s">
        <v>56</v>
      </c>
      <c r="D137" s="335">
        <v>1</v>
      </c>
      <c r="E137" s="334">
        <v>150000000</v>
      </c>
      <c r="F137" s="395">
        <v>0</v>
      </c>
      <c r="G137" s="334">
        <v>150895069</v>
      </c>
      <c r="H137" s="330">
        <v>692697577711</v>
      </c>
      <c r="I137" s="331">
        <v>87820420114</v>
      </c>
      <c r="J137" s="332">
        <v>1056088178346.9999</v>
      </c>
      <c r="M137" s="134"/>
    </row>
    <row r="138" spans="1:13" s="761" customFormat="1">
      <c r="A138" s="155"/>
      <c r="B138" s="333" t="s">
        <v>1123</v>
      </c>
      <c r="C138" s="397" t="s">
        <v>56</v>
      </c>
      <c r="D138" s="335">
        <v>1</v>
      </c>
      <c r="E138" s="334">
        <v>150000000</v>
      </c>
      <c r="F138" s="395">
        <v>0</v>
      </c>
      <c r="G138" s="334">
        <v>150895069</v>
      </c>
      <c r="H138" s="330">
        <v>692697577711</v>
      </c>
      <c r="I138" s="331">
        <v>87820420114</v>
      </c>
      <c r="J138" s="332">
        <v>1056088178346.9999</v>
      </c>
      <c r="L138" s="128"/>
      <c r="M138" s="134"/>
    </row>
    <row r="139" spans="1:13" s="761" customFormat="1">
      <c r="A139" s="155"/>
      <c r="B139" s="333" t="s">
        <v>1123</v>
      </c>
      <c r="C139" s="397" t="s">
        <v>56</v>
      </c>
      <c r="D139" s="335">
        <v>1</v>
      </c>
      <c r="E139" s="334">
        <v>150000000</v>
      </c>
      <c r="F139" s="395">
        <v>0</v>
      </c>
      <c r="G139" s="334">
        <v>150895069</v>
      </c>
      <c r="H139" s="330">
        <v>692697577711</v>
      </c>
      <c r="I139" s="331">
        <v>87820420114</v>
      </c>
      <c r="J139" s="332">
        <v>1056088178346.9999</v>
      </c>
      <c r="L139" s="128"/>
      <c r="M139" s="134"/>
    </row>
    <row r="140" spans="1:13" s="761" customFormat="1">
      <c r="A140" s="155"/>
      <c r="B140" s="333" t="s">
        <v>1123</v>
      </c>
      <c r="C140" s="397" t="s">
        <v>56</v>
      </c>
      <c r="D140" s="335">
        <v>1</v>
      </c>
      <c r="E140" s="334">
        <v>150000000</v>
      </c>
      <c r="F140" s="395">
        <v>0</v>
      </c>
      <c r="G140" s="334">
        <v>150895069</v>
      </c>
      <c r="H140" s="330">
        <v>692697577711</v>
      </c>
      <c r="I140" s="331">
        <v>87820420114</v>
      </c>
      <c r="J140" s="332">
        <v>1056088178346.9999</v>
      </c>
      <c r="M140" s="134"/>
    </row>
    <row r="141" spans="1:13" s="761" customFormat="1">
      <c r="A141" s="155"/>
      <c r="B141" s="329" t="s">
        <v>1123</v>
      </c>
      <c r="C141" s="396" t="s">
        <v>56</v>
      </c>
      <c r="D141" s="335">
        <v>1</v>
      </c>
      <c r="E141" s="335">
        <v>150000000</v>
      </c>
      <c r="F141" s="395">
        <v>0</v>
      </c>
      <c r="G141" s="334">
        <v>150895069</v>
      </c>
      <c r="H141" s="330">
        <v>692697577711</v>
      </c>
      <c r="I141" s="331">
        <v>87820420114</v>
      </c>
      <c r="J141" s="332">
        <v>1056088178346.9999</v>
      </c>
      <c r="M141" s="134"/>
    </row>
    <row r="142" spans="1:13" s="761" customFormat="1">
      <c r="A142" s="155"/>
      <c r="B142" s="329" t="s">
        <v>1123</v>
      </c>
      <c r="C142" s="396" t="s">
        <v>56</v>
      </c>
      <c r="D142" s="335">
        <v>1</v>
      </c>
      <c r="E142" s="335">
        <v>150000000</v>
      </c>
      <c r="F142" s="395">
        <v>0</v>
      </c>
      <c r="G142" s="334">
        <v>150895069</v>
      </c>
      <c r="H142" s="330">
        <v>692697577711</v>
      </c>
      <c r="I142" s="331">
        <v>87820420114</v>
      </c>
      <c r="J142" s="332">
        <v>1056088178346.9999</v>
      </c>
      <c r="M142" s="134"/>
    </row>
    <row r="143" spans="1:13" s="761" customFormat="1">
      <c r="A143" s="155"/>
      <c r="B143" s="333" t="s">
        <v>1123</v>
      </c>
      <c r="C143" s="397" t="s">
        <v>56</v>
      </c>
      <c r="D143" s="335">
        <v>1</v>
      </c>
      <c r="E143" s="335">
        <v>150000000</v>
      </c>
      <c r="F143" s="395">
        <v>0</v>
      </c>
      <c r="G143" s="422">
        <v>150895069</v>
      </c>
      <c r="H143" s="330">
        <v>692697577711</v>
      </c>
      <c r="I143" s="331">
        <v>87820420114</v>
      </c>
      <c r="J143" s="332">
        <v>1056088178346.9999</v>
      </c>
      <c r="M143" s="134"/>
    </row>
    <row r="144" spans="1:13" s="761" customFormat="1">
      <c r="A144" s="155"/>
      <c r="B144" s="333" t="s">
        <v>1268</v>
      </c>
      <c r="C144" s="397" t="s">
        <v>56</v>
      </c>
      <c r="D144" s="335">
        <v>1</v>
      </c>
      <c r="E144" s="335">
        <v>500000000</v>
      </c>
      <c r="F144" s="395">
        <v>0</v>
      </c>
      <c r="G144" s="422">
        <v>503096574</v>
      </c>
      <c r="H144" s="330">
        <v>1547250603673</v>
      </c>
      <c r="I144" s="331">
        <v>169145616415</v>
      </c>
      <c r="J144" s="332">
        <v>2470507004651</v>
      </c>
      <c r="M144" s="134"/>
    </row>
    <row r="145" spans="1:13" s="761" customFormat="1">
      <c r="A145" s="155"/>
      <c r="B145" s="329" t="s">
        <v>1125</v>
      </c>
      <c r="C145" s="396" t="s">
        <v>1127</v>
      </c>
      <c r="D145" s="335">
        <v>163</v>
      </c>
      <c r="E145" s="335">
        <v>1000000</v>
      </c>
      <c r="F145" s="395">
        <v>0</v>
      </c>
      <c r="G145" s="334">
        <v>163844028</v>
      </c>
      <c r="H145" s="330">
        <v>146400000000</v>
      </c>
      <c r="I145" s="331">
        <v>93450000000</v>
      </c>
      <c r="J145" s="332">
        <v>731022000000</v>
      </c>
      <c r="M145" s="134"/>
    </row>
    <row r="146" spans="1:13" s="157" customFormat="1" ht="15" customHeight="1">
      <c r="A146" s="155"/>
      <c r="B146" s="423" t="s">
        <v>1132</v>
      </c>
      <c r="C146" s="424"/>
      <c r="D146" s="425"/>
      <c r="E146" s="426"/>
      <c r="F146" s="426"/>
      <c r="G146" s="426"/>
      <c r="H146" s="427"/>
      <c r="I146" s="425"/>
      <c r="J146" s="428"/>
      <c r="M146" s="134"/>
    </row>
    <row r="147" spans="1:13" s="761" customFormat="1" ht="15" customHeight="1">
      <c r="A147" s="155"/>
      <c r="B147" s="329" t="s">
        <v>1522</v>
      </c>
      <c r="C147" s="396" t="s">
        <v>56</v>
      </c>
      <c r="D147" s="335">
        <v>1</v>
      </c>
      <c r="E147" s="753">
        <v>0</v>
      </c>
      <c r="F147" s="753">
        <v>0</v>
      </c>
      <c r="G147" s="748">
        <v>153359.47602739796</v>
      </c>
      <c r="H147" s="749">
        <v>107040255923</v>
      </c>
      <c r="I147" s="745">
        <v>8230450789</v>
      </c>
      <c r="J147" s="746">
        <v>137924395307</v>
      </c>
      <c r="M147" s="134"/>
    </row>
    <row r="148" spans="1:13" s="761" customFormat="1" ht="15" customHeight="1">
      <c r="A148" s="155"/>
      <c r="B148" s="329" t="s">
        <v>1522</v>
      </c>
      <c r="C148" s="396" t="s">
        <v>56</v>
      </c>
      <c r="D148" s="335">
        <v>1</v>
      </c>
      <c r="E148" s="753">
        <v>0</v>
      </c>
      <c r="F148" s="753">
        <v>0</v>
      </c>
      <c r="G148" s="748">
        <v>153359.47602739796</v>
      </c>
      <c r="H148" s="749">
        <v>107040255923</v>
      </c>
      <c r="I148" s="745">
        <v>8230450789</v>
      </c>
      <c r="J148" s="746">
        <v>137924395307</v>
      </c>
      <c r="M148" s="134"/>
    </row>
    <row r="149" spans="1:13" s="761" customFormat="1" ht="15" customHeight="1">
      <c r="A149" s="155"/>
      <c r="B149" s="329" t="s">
        <v>1522</v>
      </c>
      <c r="C149" s="396" t="s">
        <v>56</v>
      </c>
      <c r="D149" s="335">
        <v>1</v>
      </c>
      <c r="E149" s="753">
        <v>0</v>
      </c>
      <c r="F149" s="754">
        <v>0</v>
      </c>
      <c r="G149" s="748">
        <v>153359.47602739796</v>
      </c>
      <c r="H149" s="749">
        <v>107040255923</v>
      </c>
      <c r="I149" s="745">
        <v>8230450789</v>
      </c>
      <c r="J149" s="746">
        <v>137924395307</v>
      </c>
      <c r="K149" s="742"/>
      <c r="M149" s="134"/>
    </row>
    <row r="150" spans="1:13" s="761" customFormat="1" ht="15" customHeight="1">
      <c r="A150" s="155"/>
      <c r="B150" s="329" t="s">
        <v>1522</v>
      </c>
      <c r="C150" s="396" t="s">
        <v>56</v>
      </c>
      <c r="D150" s="335">
        <v>1</v>
      </c>
      <c r="E150" s="753">
        <v>0</v>
      </c>
      <c r="F150" s="754">
        <v>0</v>
      </c>
      <c r="G150" s="748">
        <v>153359.47602739796</v>
      </c>
      <c r="H150" s="749">
        <v>107040255923</v>
      </c>
      <c r="I150" s="745">
        <v>8230450789</v>
      </c>
      <c r="J150" s="746">
        <v>137924395307</v>
      </c>
      <c r="K150" s="742"/>
      <c r="M150" s="134"/>
    </row>
    <row r="151" spans="1:13" s="761" customFormat="1" ht="15" customHeight="1">
      <c r="A151" s="155"/>
      <c r="B151" s="333" t="s">
        <v>1522</v>
      </c>
      <c r="C151" s="396" t="s">
        <v>56</v>
      </c>
      <c r="D151" s="335">
        <v>1</v>
      </c>
      <c r="E151" s="753">
        <v>0</v>
      </c>
      <c r="F151" s="754">
        <v>0</v>
      </c>
      <c r="G151" s="748">
        <v>153359.47602739796</v>
      </c>
      <c r="H151" s="746">
        <v>107040255923</v>
      </c>
      <c r="I151" s="749">
        <v>8230450789</v>
      </c>
      <c r="J151" s="745">
        <v>137924395307</v>
      </c>
      <c r="K151" s="742"/>
      <c r="M151" s="134"/>
    </row>
    <row r="152" spans="1:13" s="761" customFormat="1" ht="15" customHeight="1">
      <c r="A152" s="155"/>
      <c r="B152" s="329" t="s">
        <v>1522</v>
      </c>
      <c r="C152" s="396" t="s">
        <v>56</v>
      </c>
      <c r="D152" s="335">
        <v>1</v>
      </c>
      <c r="E152" s="753">
        <v>0</v>
      </c>
      <c r="F152" s="753">
        <v>0</v>
      </c>
      <c r="G152" s="748">
        <v>153359.47602739796</v>
      </c>
      <c r="H152" s="749">
        <v>107040255923</v>
      </c>
      <c r="I152" s="745">
        <v>8230450789</v>
      </c>
      <c r="J152" s="746">
        <v>137924395307</v>
      </c>
      <c r="M152" s="134"/>
    </row>
    <row r="153" spans="1:13" s="761" customFormat="1" ht="15" customHeight="1">
      <c r="A153" s="155"/>
      <c r="B153" s="329" t="s">
        <v>1522</v>
      </c>
      <c r="C153" s="396" t="s">
        <v>56</v>
      </c>
      <c r="D153" s="335">
        <v>1</v>
      </c>
      <c r="E153" s="753">
        <v>0</v>
      </c>
      <c r="F153" s="753">
        <v>0</v>
      </c>
      <c r="G153" s="748">
        <v>153359.47602739796</v>
      </c>
      <c r="H153" s="749">
        <v>107040255923</v>
      </c>
      <c r="I153" s="745">
        <v>8230450789</v>
      </c>
      <c r="J153" s="746">
        <v>137924395307</v>
      </c>
      <c r="M153" s="134"/>
    </row>
    <row r="154" spans="1:13" s="761" customFormat="1" ht="15" customHeight="1">
      <c r="A154" s="155"/>
      <c r="B154" s="329" t="s">
        <v>1522</v>
      </c>
      <c r="C154" s="396" t="s">
        <v>56</v>
      </c>
      <c r="D154" s="335">
        <v>1</v>
      </c>
      <c r="E154" s="753">
        <v>0</v>
      </c>
      <c r="F154" s="753">
        <v>0</v>
      </c>
      <c r="G154" s="748">
        <v>153359.47602739796</v>
      </c>
      <c r="H154" s="749">
        <v>107040255923</v>
      </c>
      <c r="I154" s="745">
        <v>8230450789</v>
      </c>
      <c r="J154" s="746">
        <v>137924395307</v>
      </c>
      <c r="M154" s="134"/>
    </row>
    <row r="155" spans="1:13" s="761" customFormat="1" ht="15" customHeight="1">
      <c r="A155" s="155"/>
      <c r="B155" s="329" t="s">
        <v>1522</v>
      </c>
      <c r="C155" s="396" t="s">
        <v>56</v>
      </c>
      <c r="D155" s="335">
        <v>1</v>
      </c>
      <c r="E155" s="753">
        <v>0</v>
      </c>
      <c r="F155" s="754">
        <v>0</v>
      </c>
      <c r="G155" s="748">
        <v>306718.95205479593</v>
      </c>
      <c r="H155" s="749">
        <v>107040255923</v>
      </c>
      <c r="I155" s="745">
        <v>8230450789</v>
      </c>
      <c r="J155" s="746">
        <v>137924395307</v>
      </c>
      <c r="K155" s="742"/>
      <c r="M155" s="134"/>
    </row>
    <row r="156" spans="1:13" s="761" customFormat="1" ht="15" customHeight="1">
      <c r="A156" s="155"/>
      <c r="B156" s="329" t="s">
        <v>1522</v>
      </c>
      <c r="C156" s="396" t="s">
        <v>56</v>
      </c>
      <c r="D156" s="335">
        <v>1</v>
      </c>
      <c r="E156" s="753">
        <v>0</v>
      </c>
      <c r="F156" s="754">
        <v>0</v>
      </c>
      <c r="G156" s="748">
        <v>306718.95205479593</v>
      </c>
      <c r="H156" s="749">
        <v>107040255923</v>
      </c>
      <c r="I156" s="745">
        <v>8230450789</v>
      </c>
      <c r="J156" s="746">
        <v>137924395307</v>
      </c>
      <c r="K156" s="742"/>
      <c r="M156" s="134"/>
    </row>
    <row r="157" spans="1:13" s="761" customFormat="1" ht="15" customHeight="1">
      <c r="A157" s="155"/>
      <c r="B157" s="333" t="s">
        <v>1522</v>
      </c>
      <c r="C157" s="396" t="s">
        <v>56</v>
      </c>
      <c r="D157" s="335">
        <v>1</v>
      </c>
      <c r="E157" s="753">
        <v>0</v>
      </c>
      <c r="F157" s="754">
        <v>0</v>
      </c>
      <c r="G157" s="748">
        <v>306718.95205479593</v>
      </c>
      <c r="H157" s="746">
        <v>107040255923</v>
      </c>
      <c r="I157" s="749">
        <v>8230450789</v>
      </c>
      <c r="J157" s="745">
        <v>137924395307</v>
      </c>
      <c r="K157" s="742"/>
      <c r="M157" s="134"/>
    </row>
    <row r="158" spans="1:13" s="761" customFormat="1" ht="15" customHeight="1">
      <c r="A158" s="155"/>
      <c r="B158" s="329" t="s">
        <v>1521</v>
      </c>
      <c r="C158" s="396" t="s">
        <v>56</v>
      </c>
      <c r="D158" s="335">
        <v>1</v>
      </c>
      <c r="E158" s="753">
        <v>0</v>
      </c>
      <c r="F158" s="753">
        <v>0</v>
      </c>
      <c r="G158" s="748">
        <v>13056193.83561644</v>
      </c>
      <c r="H158" s="749">
        <v>1547250603673</v>
      </c>
      <c r="I158" s="745">
        <v>169145616415</v>
      </c>
      <c r="J158" s="746">
        <v>2470507004651</v>
      </c>
      <c r="M158" s="134"/>
    </row>
    <row r="159" spans="1:13" s="761" customFormat="1" ht="15" customHeight="1">
      <c r="A159" s="155"/>
      <c r="B159" s="329" t="s">
        <v>1521</v>
      </c>
      <c r="C159" s="396" t="s">
        <v>56</v>
      </c>
      <c r="D159" s="335">
        <v>1</v>
      </c>
      <c r="E159" s="753">
        <v>0</v>
      </c>
      <c r="F159" s="753">
        <v>0</v>
      </c>
      <c r="G159" s="748">
        <v>13056193.83561644</v>
      </c>
      <c r="H159" s="749">
        <v>1547250603673</v>
      </c>
      <c r="I159" s="745">
        <v>169145616415</v>
      </c>
      <c r="J159" s="746">
        <v>2470507004651</v>
      </c>
      <c r="M159" s="134"/>
    </row>
    <row r="160" spans="1:13" s="761" customFormat="1" ht="15" customHeight="1">
      <c r="A160" s="155"/>
      <c r="B160" s="329" t="s">
        <v>1521</v>
      </c>
      <c r="C160" s="396" t="s">
        <v>56</v>
      </c>
      <c r="D160" s="335">
        <v>1</v>
      </c>
      <c r="E160" s="753">
        <v>0</v>
      </c>
      <c r="F160" s="754">
        <v>0</v>
      </c>
      <c r="G160" s="748">
        <v>13056193.83561644</v>
      </c>
      <c r="H160" s="749">
        <v>1547250603673</v>
      </c>
      <c r="I160" s="745">
        <v>169145616415</v>
      </c>
      <c r="J160" s="746">
        <v>2470507004651</v>
      </c>
      <c r="K160" s="742"/>
      <c r="M160" s="134"/>
    </row>
    <row r="161" spans="1:13" s="761" customFormat="1" ht="15" customHeight="1">
      <c r="A161" s="155"/>
      <c r="B161" s="329" t="s">
        <v>1521</v>
      </c>
      <c r="C161" s="396" t="s">
        <v>56</v>
      </c>
      <c r="D161" s="335">
        <v>1</v>
      </c>
      <c r="E161" s="753">
        <v>0</v>
      </c>
      <c r="F161" s="754">
        <v>0</v>
      </c>
      <c r="G161" s="748">
        <v>13056193.83561644</v>
      </c>
      <c r="H161" s="749">
        <v>1547250603673</v>
      </c>
      <c r="I161" s="745">
        <v>169145616415</v>
      </c>
      <c r="J161" s="746">
        <v>2470507004651</v>
      </c>
      <c r="K161" s="742"/>
      <c r="M161" s="134"/>
    </row>
    <row r="162" spans="1:13" s="761" customFormat="1" ht="15" customHeight="1">
      <c r="A162" s="155"/>
      <c r="B162" s="333" t="s">
        <v>1521</v>
      </c>
      <c r="C162" s="396" t="s">
        <v>56</v>
      </c>
      <c r="D162" s="335">
        <v>1</v>
      </c>
      <c r="E162" s="753">
        <v>0</v>
      </c>
      <c r="F162" s="754">
        <v>0</v>
      </c>
      <c r="G162" s="748">
        <v>13056193.83561644</v>
      </c>
      <c r="H162" s="746">
        <v>1547250603673</v>
      </c>
      <c r="I162" s="749">
        <v>169145616415</v>
      </c>
      <c r="J162" s="745">
        <v>2470507004651</v>
      </c>
      <c r="K162" s="742"/>
      <c r="M162" s="134"/>
    </row>
    <row r="163" spans="1:13" s="761" customFormat="1" ht="15" customHeight="1">
      <c r="A163" s="155"/>
      <c r="B163" s="329" t="s">
        <v>1521</v>
      </c>
      <c r="C163" s="396" t="s">
        <v>56</v>
      </c>
      <c r="D163" s="335">
        <v>1</v>
      </c>
      <c r="E163" s="753">
        <v>0</v>
      </c>
      <c r="F163" s="753">
        <v>0</v>
      </c>
      <c r="G163" s="748">
        <v>13056193.83561644</v>
      </c>
      <c r="H163" s="749">
        <v>1547250603673</v>
      </c>
      <c r="I163" s="745">
        <v>169145616415</v>
      </c>
      <c r="J163" s="746">
        <v>2470507004651</v>
      </c>
      <c r="M163" s="134"/>
    </row>
    <row r="164" spans="1:13" s="761" customFormat="1" ht="15" customHeight="1">
      <c r="A164" s="155"/>
      <c r="B164" s="329" t="s">
        <v>1521</v>
      </c>
      <c r="C164" s="396" t="s">
        <v>56</v>
      </c>
      <c r="D164" s="335">
        <v>1</v>
      </c>
      <c r="E164" s="753">
        <v>0</v>
      </c>
      <c r="F164" s="753">
        <v>0</v>
      </c>
      <c r="G164" s="748">
        <v>13056193.83561644</v>
      </c>
      <c r="H164" s="749">
        <v>1547250603673</v>
      </c>
      <c r="I164" s="745">
        <v>169145616415</v>
      </c>
      <c r="J164" s="746">
        <v>2470507004651</v>
      </c>
      <c r="M164" s="134"/>
    </row>
    <row r="165" spans="1:13" s="761" customFormat="1" ht="15" customHeight="1">
      <c r="A165" s="155"/>
      <c r="B165" s="329" t="s">
        <v>1521</v>
      </c>
      <c r="C165" s="396" t="s">
        <v>56</v>
      </c>
      <c r="D165" s="335">
        <v>1</v>
      </c>
      <c r="E165" s="753">
        <v>0</v>
      </c>
      <c r="F165" s="754">
        <v>0</v>
      </c>
      <c r="G165" s="748">
        <v>13056193.83561644</v>
      </c>
      <c r="H165" s="749">
        <v>1547250603673</v>
      </c>
      <c r="I165" s="745">
        <v>169145616415</v>
      </c>
      <c r="J165" s="746">
        <v>2470507004651</v>
      </c>
      <c r="K165" s="742"/>
      <c r="M165" s="134"/>
    </row>
    <row r="166" spans="1:13" s="761" customFormat="1" ht="15" customHeight="1">
      <c r="A166" s="155"/>
      <c r="B166" s="329" t="s">
        <v>1521</v>
      </c>
      <c r="C166" s="396" t="s">
        <v>56</v>
      </c>
      <c r="D166" s="335">
        <v>1</v>
      </c>
      <c r="E166" s="753">
        <v>0</v>
      </c>
      <c r="F166" s="754">
        <v>0</v>
      </c>
      <c r="G166" s="748">
        <v>13056193.83561644</v>
      </c>
      <c r="H166" s="749">
        <v>1547250603673</v>
      </c>
      <c r="I166" s="745">
        <v>169145616415</v>
      </c>
      <c r="J166" s="746">
        <v>2470507004651</v>
      </c>
      <c r="K166" s="742"/>
      <c r="M166" s="134"/>
    </row>
    <row r="167" spans="1:13" s="761" customFormat="1" ht="15" customHeight="1">
      <c r="A167" s="155"/>
      <c r="B167" s="333" t="s">
        <v>1521</v>
      </c>
      <c r="C167" s="396" t="s">
        <v>56</v>
      </c>
      <c r="D167" s="335">
        <v>1</v>
      </c>
      <c r="E167" s="753">
        <v>0</v>
      </c>
      <c r="F167" s="754">
        <v>0</v>
      </c>
      <c r="G167" s="748">
        <v>13056193.83561644</v>
      </c>
      <c r="H167" s="746">
        <v>1547250603673</v>
      </c>
      <c r="I167" s="749">
        <v>169145616415</v>
      </c>
      <c r="J167" s="745">
        <v>2470507004651</v>
      </c>
      <c r="K167" s="742"/>
      <c r="M167" s="134"/>
    </row>
    <row r="168" spans="1:13" s="761" customFormat="1" ht="15" customHeight="1">
      <c r="A168" s="155"/>
      <c r="B168" s="329" t="s">
        <v>1124</v>
      </c>
      <c r="C168" s="396" t="s">
        <v>56</v>
      </c>
      <c r="D168" s="335">
        <v>1</v>
      </c>
      <c r="E168" s="753">
        <v>0</v>
      </c>
      <c r="F168" s="753">
        <v>0</v>
      </c>
      <c r="G168" s="748">
        <v>1582191.7808219194</v>
      </c>
      <c r="H168" s="749">
        <v>98706419239</v>
      </c>
      <c r="I168" s="745">
        <v>11016795033</v>
      </c>
      <c r="J168" s="746">
        <v>157385466987</v>
      </c>
      <c r="M168" s="134"/>
    </row>
    <row r="169" spans="1:13" s="761" customFormat="1" ht="15" customHeight="1">
      <c r="A169" s="155"/>
      <c r="B169" s="329" t="s">
        <v>1124</v>
      </c>
      <c r="C169" s="396" t="s">
        <v>56</v>
      </c>
      <c r="D169" s="335">
        <v>1</v>
      </c>
      <c r="E169" s="753">
        <v>0</v>
      </c>
      <c r="F169" s="753">
        <v>0</v>
      </c>
      <c r="G169" s="748">
        <v>1582191.7808219194</v>
      </c>
      <c r="H169" s="749">
        <v>98706419239</v>
      </c>
      <c r="I169" s="745">
        <v>11016795033</v>
      </c>
      <c r="J169" s="746">
        <v>157385466987</v>
      </c>
      <c r="M169" s="134"/>
    </row>
    <row r="170" spans="1:13" s="761" customFormat="1" ht="15" customHeight="1">
      <c r="A170" s="155"/>
      <c r="B170" s="329" t="s">
        <v>1124</v>
      </c>
      <c r="C170" s="396" t="s">
        <v>56</v>
      </c>
      <c r="D170" s="335">
        <v>1</v>
      </c>
      <c r="E170" s="753">
        <v>0</v>
      </c>
      <c r="F170" s="754">
        <v>0</v>
      </c>
      <c r="G170" s="748">
        <v>1582191.7808219194</v>
      </c>
      <c r="H170" s="749">
        <v>98706419239</v>
      </c>
      <c r="I170" s="745">
        <v>11016795033</v>
      </c>
      <c r="J170" s="746">
        <v>157385466987</v>
      </c>
      <c r="K170" s="742"/>
      <c r="M170" s="134"/>
    </row>
    <row r="171" spans="1:13" s="761" customFormat="1" ht="15" customHeight="1">
      <c r="A171" s="155"/>
      <c r="B171" s="329" t="s">
        <v>1124</v>
      </c>
      <c r="C171" s="396" t="s">
        <v>56</v>
      </c>
      <c r="D171" s="335">
        <v>1</v>
      </c>
      <c r="E171" s="753">
        <v>0</v>
      </c>
      <c r="F171" s="754">
        <v>0</v>
      </c>
      <c r="G171" s="748">
        <v>1582191.7808219194</v>
      </c>
      <c r="H171" s="749">
        <v>98706419239</v>
      </c>
      <c r="I171" s="745">
        <v>11016795033</v>
      </c>
      <c r="J171" s="746">
        <v>157385466987</v>
      </c>
      <c r="K171" s="742"/>
      <c r="M171" s="134"/>
    </row>
    <row r="172" spans="1:13" s="761" customFormat="1" ht="15" customHeight="1">
      <c r="A172" s="155"/>
      <c r="B172" s="333" t="s">
        <v>1124</v>
      </c>
      <c r="C172" s="396" t="s">
        <v>56</v>
      </c>
      <c r="D172" s="335">
        <v>1</v>
      </c>
      <c r="E172" s="753">
        <v>0</v>
      </c>
      <c r="F172" s="754">
        <v>0</v>
      </c>
      <c r="G172" s="748">
        <v>1582191.7808219194</v>
      </c>
      <c r="H172" s="746">
        <v>98706419239</v>
      </c>
      <c r="I172" s="749">
        <v>11016795033</v>
      </c>
      <c r="J172" s="745">
        <v>157385466987</v>
      </c>
      <c r="K172" s="742"/>
      <c r="M172" s="134"/>
    </row>
    <row r="173" spans="1:13" s="761" customFormat="1" ht="15" customHeight="1">
      <c r="A173" s="155"/>
      <c r="B173" s="329" t="s">
        <v>1124</v>
      </c>
      <c r="C173" s="396" t="s">
        <v>56</v>
      </c>
      <c r="D173" s="335">
        <v>1</v>
      </c>
      <c r="E173" s="753">
        <v>0</v>
      </c>
      <c r="F173" s="753">
        <v>0</v>
      </c>
      <c r="G173" s="748">
        <v>1582191.7808219194</v>
      </c>
      <c r="H173" s="749">
        <v>98706419239</v>
      </c>
      <c r="I173" s="745">
        <v>11016795033</v>
      </c>
      <c r="J173" s="746">
        <v>157385466987</v>
      </c>
      <c r="M173" s="134"/>
    </row>
    <row r="174" spans="1:13" s="761" customFormat="1" ht="15" customHeight="1">
      <c r="A174" s="155"/>
      <c r="B174" s="329" t="s">
        <v>1124</v>
      </c>
      <c r="C174" s="396" t="s">
        <v>56</v>
      </c>
      <c r="D174" s="335">
        <v>1</v>
      </c>
      <c r="E174" s="753">
        <v>0</v>
      </c>
      <c r="F174" s="753">
        <v>0</v>
      </c>
      <c r="G174" s="748">
        <v>1582191.7808219194</v>
      </c>
      <c r="H174" s="749">
        <v>98706419239</v>
      </c>
      <c r="I174" s="745">
        <v>11016795033</v>
      </c>
      <c r="J174" s="746">
        <v>157385466987</v>
      </c>
      <c r="M174" s="134"/>
    </row>
    <row r="175" spans="1:13" s="761" customFormat="1" ht="15" customHeight="1">
      <c r="A175" s="155"/>
      <c r="B175" s="329" t="s">
        <v>1124</v>
      </c>
      <c r="C175" s="396" t="s">
        <v>56</v>
      </c>
      <c r="D175" s="335">
        <v>1</v>
      </c>
      <c r="E175" s="753">
        <v>0</v>
      </c>
      <c r="F175" s="754">
        <v>0</v>
      </c>
      <c r="G175" s="748">
        <v>1582191.7808219194</v>
      </c>
      <c r="H175" s="749">
        <v>98706419239</v>
      </c>
      <c r="I175" s="745">
        <v>11016795033</v>
      </c>
      <c r="J175" s="746">
        <v>157385466987</v>
      </c>
      <c r="K175" s="742"/>
      <c r="M175" s="134"/>
    </row>
    <row r="176" spans="1:13" s="761" customFormat="1" ht="15" customHeight="1">
      <c r="A176" s="155"/>
      <c r="B176" s="329" t="s">
        <v>1124</v>
      </c>
      <c r="C176" s="396" t="s">
        <v>56</v>
      </c>
      <c r="D176" s="335">
        <v>1</v>
      </c>
      <c r="E176" s="753">
        <v>0</v>
      </c>
      <c r="F176" s="754">
        <v>0</v>
      </c>
      <c r="G176" s="748">
        <v>1582191.7808219194</v>
      </c>
      <c r="H176" s="749">
        <v>98706419239</v>
      </c>
      <c r="I176" s="745">
        <v>11016795033</v>
      </c>
      <c r="J176" s="746">
        <v>157385466987</v>
      </c>
      <c r="K176" s="742"/>
      <c r="M176" s="134"/>
    </row>
    <row r="177" spans="1:13" s="761" customFormat="1" ht="15" customHeight="1">
      <c r="A177" s="155"/>
      <c r="B177" s="333" t="s">
        <v>1124</v>
      </c>
      <c r="C177" s="396" t="s">
        <v>56</v>
      </c>
      <c r="D177" s="335">
        <v>1</v>
      </c>
      <c r="E177" s="753">
        <v>0</v>
      </c>
      <c r="F177" s="754">
        <v>0</v>
      </c>
      <c r="G177" s="748">
        <v>1582191.7808219194</v>
      </c>
      <c r="H177" s="746">
        <v>98706419239</v>
      </c>
      <c r="I177" s="749">
        <v>11016795033</v>
      </c>
      <c r="J177" s="745">
        <v>157385466987</v>
      </c>
      <c r="K177" s="742"/>
      <c r="M177" s="134"/>
    </row>
    <row r="178" spans="1:13" s="157" customFormat="1" ht="15" customHeight="1">
      <c r="A178" s="155"/>
      <c r="B178" s="329" t="s">
        <v>1124</v>
      </c>
      <c r="C178" s="397" t="s">
        <v>56</v>
      </c>
      <c r="D178" s="335">
        <v>1</v>
      </c>
      <c r="E178" s="337">
        <v>0</v>
      </c>
      <c r="F178" s="337">
        <v>0</v>
      </c>
      <c r="G178" s="338">
        <v>1582191.7808219194</v>
      </c>
      <c r="H178" s="330">
        <v>98706419239</v>
      </c>
      <c r="I178" s="331">
        <v>11016795033</v>
      </c>
      <c r="J178" s="332">
        <v>157385466987</v>
      </c>
      <c r="M178" s="134"/>
    </row>
    <row r="179" spans="1:13" s="157" customFormat="1" ht="15" customHeight="1">
      <c r="A179" s="155"/>
      <c r="B179" s="329" t="s">
        <v>1124</v>
      </c>
      <c r="C179" s="397" t="s">
        <v>56</v>
      </c>
      <c r="D179" s="335">
        <v>1</v>
      </c>
      <c r="E179" s="337">
        <v>0</v>
      </c>
      <c r="F179" s="337">
        <v>0</v>
      </c>
      <c r="G179" s="338">
        <v>1582191.7808219194</v>
      </c>
      <c r="H179" s="330">
        <v>98706419239</v>
      </c>
      <c r="I179" s="331">
        <v>11016795033</v>
      </c>
      <c r="J179" s="332">
        <v>157385466987</v>
      </c>
      <c r="M179" s="134"/>
    </row>
    <row r="180" spans="1:13" s="157" customFormat="1">
      <c r="A180" s="155"/>
      <c r="B180" s="329" t="s">
        <v>1124</v>
      </c>
      <c r="C180" s="397" t="s">
        <v>56</v>
      </c>
      <c r="D180" s="335">
        <v>1</v>
      </c>
      <c r="E180" s="335">
        <v>0</v>
      </c>
      <c r="F180" s="336">
        <v>0</v>
      </c>
      <c r="G180" s="338">
        <v>1582191.7808219194</v>
      </c>
      <c r="H180" s="330">
        <v>98706419239</v>
      </c>
      <c r="I180" s="331">
        <v>11016795033</v>
      </c>
      <c r="J180" s="332">
        <v>157385466987</v>
      </c>
      <c r="K180" s="127"/>
      <c r="M180" s="134"/>
    </row>
    <row r="181" spans="1:13" s="157" customFormat="1">
      <c r="A181" s="155"/>
      <c r="B181" s="329" t="s">
        <v>1124</v>
      </c>
      <c r="C181" s="397" t="s">
        <v>56</v>
      </c>
      <c r="D181" s="335">
        <v>1</v>
      </c>
      <c r="E181" s="335">
        <v>0</v>
      </c>
      <c r="F181" s="336">
        <v>0</v>
      </c>
      <c r="G181" s="338">
        <v>1582191.7808219194</v>
      </c>
      <c r="H181" s="330">
        <v>98706419239</v>
      </c>
      <c r="I181" s="331">
        <v>11016795033</v>
      </c>
      <c r="J181" s="332">
        <v>157385466987</v>
      </c>
      <c r="K181" s="127"/>
      <c r="M181" s="134"/>
    </row>
    <row r="182" spans="1:13" s="157" customFormat="1">
      <c r="A182" s="155"/>
      <c r="B182" s="333" t="s">
        <v>1124</v>
      </c>
      <c r="C182" s="397" t="s">
        <v>56</v>
      </c>
      <c r="D182" s="335">
        <v>1</v>
      </c>
      <c r="E182" s="337">
        <v>0</v>
      </c>
      <c r="F182" s="336">
        <v>0</v>
      </c>
      <c r="G182" s="338">
        <v>1582191.7808219194</v>
      </c>
      <c r="H182" s="332">
        <v>98706419239</v>
      </c>
      <c r="I182" s="330">
        <v>11016795033</v>
      </c>
      <c r="J182" s="331">
        <v>157385466987</v>
      </c>
      <c r="K182" s="127"/>
      <c r="M182" s="134"/>
    </row>
    <row r="183" spans="1:13" s="157" customFormat="1">
      <c r="A183" s="155"/>
      <c r="B183" s="329" t="s">
        <v>1124</v>
      </c>
      <c r="C183" s="397" t="s">
        <v>56</v>
      </c>
      <c r="D183" s="337">
        <v>1</v>
      </c>
      <c r="E183" s="337">
        <v>0</v>
      </c>
      <c r="F183" s="398">
        <v>0</v>
      </c>
      <c r="G183" s="338">
        <v>1582191.7808219194</v>
      </c>
      <c r="H183" s="330">
        <v>98706419239</v>
      </c>
      <c r="I183" s="331">
        <v>11016795033</v>
      </c>
      <c r="J183" s="332">
        <v>157385466987</v>
      </c>
      <c r="M183" s="134"/>
    </row>
    <row r="184" spans="1:13" s="157" customFormat="1">
      <c r="A184" s="155"/>
      <c r="B184" s="329" t="s">
        <v>464</v>
      </c>
      <c r="C184" s="397" t="s">
        <v>1128</v>
      </c>
      <c r="D184" s="337">
        <v>15000</v>
      </c>
      <c r="E184" s="337">
        <v>0</v>
      </c>
      <c r="F184" s="398">
        <v>0</v>
      </c>
      <c r="G184" s="338">
        <v>32589041.095890045</v>
      </c>
      <c r="H184" s="339">
        <v>1133000000000</v>
      </c>
      <c r="I184" s="340">
        <v>357736432730</v>
      </c>
      <c r="J184" s="341">
        <v>3301528311102</v>
      </c>
      <c r="M184" s="134"/>
    </row>
    <row r="185" spans="1:13" s="152" customFormat="1">
      <c r="A185" s="156"/>
      <c r="B185" s="416" t="s">
        <v>1526</v>
      </c>
      <c r="C185" s="417"/>
      <c r="D185" s="418"/>
      <c r="E185" s="418"/>
      <c r="F185" s="418"/>
      <c r="G185" s="419">
        <v>10964472448.781425</v>
      </c>
      <c r="H185" s="448">
        <v>-0.21857452392578125</v>
      </c>
      <c r="I185" s="325"/>
      <c r="J185" s="342"/>
      <c r="M185" s="135"/>
    </row>
    <row r="186" spans="1:13" s="152" customFormat="1">
      <c r="A186" s="156"/>
      <c r="B186" s="437" t="s">
        <v>473</v>
      </c>
      <c r="C186" s="438"/>
      <c r="D186" s="439"/>
      <c r="E186" s="439"/>
      <c r="F186" s="439"/>
      <c r="G186" s="420">
        <v>31756903510.910198</v>
      </c>
      <c r="H186" s="343"/>
      <c r="I186" s="344"/>
      <c r="J186" s="328"/>
      <c r="M186" s="135"/>
    </row>
    <row r="187" spans="1:13" s="152" customFormat="1">
      <c r="A187" s="156"/>
      <c r="B187" s="434" t="s">
        <v>111</v>
      </c>
      <c r="C187" s="441"/>
      <c r="D187" s="441"/>
      <c r="E187" s="442"/>
      <c r="F187" s="442"/>
      <c r="G187" s="443"/>
      <c r="H187" s="16"/>
      <c r="I187" s="63"/>
      <c r="J187" s="148"/>
      <c r="M187" s="135"/>
    </row>
    <row r="188" spans="1:13" s="152" customFormat="1" ht="15" customHeight="1">
      <c r="A188" s="156"/>
      <c r="B188" s="36" t="s">
        <v>1135</v>
      </c>
      <c r="C188" s="170" t="s">
        <v>167</v>
      </c>
      <c r="D188" s="345">
        <v>1</v>
      </c>
      <c r="E188" s="447">
        <v>200000000</v>
      </c>
      <c r="F188" s="346">
        <v>0</v>
      </c>
      <c r="G188" s="444">
        <v>900000000</v>
      </c>
      <c r="H188" s="154"/>
      <c r="I188" s="153"/>
      <c r="J188" s="158"/>
      <c r="M188" s="133"/>
    </row>
    <row r="189" spans="1:13" s="152" customFormat="1">
      <c r="A189" s="156"/>
      <c r="B189" s="416" t="s">
        <v>1134</v>
      </c>
      <c r="C189" s="417"/>
      <c r="D189" s="416"/>
      <c r="E189" s="445">
        <v>200000000</v>
      </c>
      <c r="F189" s="408"/>
      <c r="G189" s="408">
        <v>900000000</v>
      </c>
      <c r="H189" s="158"/>
      <c r="I189" s="153"/>
      <c r="J189" s="158"/>
      <c r="M189" s="135"/>
    </row>
    <row r="190" spans="1:13" s="152" customFormat="1">
      <c r="A190" s="156"/>
      <c r="B190" s="416" t="s">
        <v>473</v>
      </c>
      <c r="C190" s="417"/>
      <c r="D190" s="416"/>
      <c r="E190" s="446">
        <v>200000000</v>
      </c>
      <c r="F190" s="408"/>
      <c r="G190" s="408">
        <v>851000000</v>
      </c>
      <c r="I190" s="153"/>
      <c r="M190" s="135"/>
    </row>
    <row r="191" spans="1:13" s="152" customFormat="1">
      <c r="A191" s="156"/>
      <c r="I191" s="153"/>
      <c r="M191" s="135"/>
    </row>
    <row r="192" spans="1:13" s="152" customFormat="1" ht="15" customHeight="1">
      <c r="A192" s="156"/>
      <c r="B192" s="364" t="s">
        <v>1528</v>
      </c>
      <c r="C192" s="364"/>
      <c r="D192" s="364"/>
      <c r="E192" s="364"/>
      <c r="F192" s="364"/>
      <c r="G192" s="364"/>
      <c r="H192" s="364"/>
      <c r="I192" s="364"/>
      <c r="J192" s="364"/>
      <c r="K192" s="364"/>
      <c r="L192" s="364"/>
      <c r="M192" s="135"/>
    </row>
    <row r="193" spans="1:13" s="152" customFormat="1" ht="15" customHeight="1">
      <c r="A193" s="156"/>
      <c r="B193" s="364"/>
      <c r="C193" s="364"/>
      <c r="D193" s="364"/>
      <c r="E193" s="364"/>
      <c r="F193" s="364"/>
      <c r="G193" s="364"/>
      <c r="H193" s="364"/>
      <c r="I193" s="364"/>
      <c r="J193" s="364"/>
      <c r="K193" s="364"/>
      <c r="L193" s="364"/>
      <c r="M193" s="135"/>
    </row>
    <row r="194" spans="1:13" s="152" customFormat="1" ht="32.25" customHeight="1">
      <c r="A194" s="156"/>
      <c r="B194" s="382" t="s">
        <v>1136</v>
      </c>
      <c r="C194" s="378" t="s">
        <v>526</v>
      </c>
      <c r="D194" s="378" t="s">
        <v>525</v>
      </c>
      <c r="E194" s="378" t="s">
        <v>523</v>
      </c>
      <c r="F194" s="378" t="s">
        <v>524</v>
      </c>
      <c r="I194" s="153"/>
      <c r="M194" s="135"/>
    </row>
    <row r="195" spans="1:13" s="152" customFormat="1">
      <c r="A195" s="156"/>
      <c r="B195" s="807" t="s">
        <v>474</v>
      </c>
      <c r="C195" s="807"/>
      <c r="D195" s="807"/>
      <c r="E195" s="807"/>
      <c r="F195" s="807"/>
      <c r="I195" s="153"/>
      <c r="M195" s="135"/>
    </row>
    <row r="196" spans="1:13" s="152" customFormat="1">
      <c r="A196" s="156"/>
      <c r="B196" s="347" t="s">
        <v>424</v>
      </c>
      <c r="C196" s="348">
        <v>223417980</v>
      </c>
      <c r="D196" s="348">
        <v>235808830.91238898</v>
      </c>
      <c r="E196" s="348">
        <v>235689299.99999997</v>
      </c>
      <c r="F196" s="348">
        <v>235808830.91238898</v>
      </c>
      <c r="G196" s="45"/>
      <c r="H196" s="158"/>
      <c r="I196" s="153"/>
      <c r="M196" s="135"/>
    </row>
    <row r="197" spans="1:13" s="152" customFormat="1">
      <c r="A197" s="156"/>
      <c r="B197" s="347" t="s">
        <v>424</v>
      </c>
      <c r="C197" s="348">
        <v>196190944</v>
      </c>
      <c r="D197" s="348">
        <v>203126314.10560271</v>
      </c>
      <c r="E197" s="348">
        <v>202019400</v>
      </c>
      <c r="F197" s="348">
        <v>203126314.10560271</v>
      </c>
      <c r="I197" s="153"/>
      <c r="M197" s="135"/>
    </row>
    <row r="198" spans="1:13" s="152" customFormat="1">
      <c r="A198" s="156"/>
      <c r="B198" s="347" t="s">
        <v>424</v>
      </c>
      <c r="C198" s="348">
        <v>68334245</v>
      </c>
      <c r="D198" s="348">
        <v>69452296.301369861</v>
      </c>
      <c r="E198" s="348">
        <v>67339800</v>
      </c>
      <c r="F198" s="348">
        <v>69452296.301369861</v>
      </c>
      <c r="I198" s="153"/>
      <c r="M198" s="135"/>
    </row>
    <row r="199" spans="1:13" s="152" customFormat="1">
      <c r="A199" s="156"/>
      <c r="B199" s="347" t="s">
        <v>465</v>
      </c>
      <c r="C199" s="348">
        <v>63615090</v>
      </c>
      <c r="D199" s="348">
        <v>60893153.000000007</v>
      </c>
      <c r="E199" s="348">
        <v>60000000</v>
      </c>
      <c r="F199" s="348">
        <v>60893153.000000007</v>
      </c>
      <c r="I199" s="153"/>
      <c r="M199" s="135"/>
    </row>
    <row r="200" spans="1:13" s="152" customFormat="1">
      <c r="A200" s="156"/>
      <c r="B200" s="347" t="s">
        <v>423</v>
      </c>
      <c r="C200" s="348">
        <v>50044521</v>
      </c>
      <c r="D200" s="348">
        <v>50204793.205479451</v>
      </c>
      <c r="E200" s="348">
        <v>50000000</v>
      </c>
      <c r="F200" s="348">
        <v>50204793.205479451</v>
      </c>
      <c r="I200" s="153"/>
      <c r="M200" s="135"/>
    </row>
    <row r="201" spans="1:13" s="152" customFormat="1">
      <c r="A201" s="156"/>
      <c r="B201" s="347" t="s">
        <v>423</v>
      </c>
      <c r="C201" s="348">
        <v>25156170</v>
      </c>
      <c r="D201" s="348">
        <v>25507534.246575341</v>
      </c>
      <c r="E201" s="348">
        <v>25000000</v>
      </c>
      <c r="F201" s="348">
        <v>25507534.246575341</v>
      </c>
      <c r="I201" s="153"/>
      <c r="M201" s="135"/>
    </row>
    <row r="202" spans="1:13" s="152" customFormat="1">
      <c r="A202" s="156"/>
      <c r="B202" s="347" t="s">
        <v>423</v>
      </c>
      <c r="C202" s="348">
        <v>50462832.191780813</v>
      </c>
      <c r="D202" s="348">
        <v>50253424.657534249</v>
      </c>
      <c r="E202" s="348">
        <v>50000000</v>
      </c>
      <c r="F202" s="348">
        <v>50253424.657534249</v>
      </c>
      <c r="I202" s="153"/>
      <c r="M202" s="135"/>
    </row>
    <row r="203" spans="1:13" s="152" customFormat="1">
      <c r="A203" s="156"/>
      <c r="B203" s="347" t="s">
        <v>1521</v>
      </c>
      <c r="C203" s="348">
        <v>521005427.46991497</v>
      </c>
      <c r="D203" s="348">
        <v>513500000</v>
      </c>
      <c r="E203" s="348">
        <v>500000000</v>
      </c>
      <c r="F203" s="348">
        <v>513500000</v>
      </c>
      <c r="I203" s="153"/>
      <c r="M203" s="135"/>
    </row>
    <row r="204" spans="1:13" s="152" customFormat="1">
      <c r="A204" s="156"/>
      <c r="B204" s="347" t="s">
        <v>1123</v>
      </c>
      <c r="C204" s="348">
        <v>100608974</v>
      </c>
      <c r="D204" s="348">
        <v>100709588.67123288</v>
      </c>
      <c r="E204" s="348">
        <v>100000000</v>
      </c>
      <c r="F204" s="348">
        <v>100709588.67123288</v>
      </c>
      <c r="I204" s="153"/>
      <c r="M204" s="135"/>
    </row>
    <row r="205" spans="1:13" s="152" customFormat="1">
      <c r="A205" s="156"/>
      <c r="B205" s="347" t="s">
        <v>1124</v>
      </c>
      <c r="C205" s="348">
        <v>50000000</v>
      </c>
      <c r="D205" s="348">
        <v>50316438.356164381</v>
      </c>
      <c r="E205" s="348">
        <v>50000000</v>
      </c>
      <c r="F205" s="348">
        <v>50316438.356164381</v>
      </c>
      <c r="I205" s="153"/>
      <c r="M205" s="135"/>
    </row>
    <row r="206" spans="1:13" s="152" customFormat="1">
      <c r="A206" s="156"/>
      <c r="B206" s="347" t="s">
        <v>1124</v>
      </c>
      <c r="C206" s="348">
        <v>251972602.73972604</v>
      </c>
      <c r="D206" s="348">
        <v>251972602.73972604</v>
      </c>
      <c r="E206" s="348">
        <v>250000000</v>
      </c>
      <c r="F206" s="348">
        <v>251972602.73972604</v>
      </c>
      <c r="I206" s="153"/>
      <c r="M206" s="135"/>
    </row>
    <row r="207" spans="1:13" s="152" customFormat="1">
      <c r="A207" s="156"/>
      <c r="B207" s="347" t="s">
        <v>1124</v>
      </c>
      <c r="C207" s="348">
        <v>251972602.73972604</v>
      </c>
      <c r="D207" s="348">
        <v>251972602.73972604</v>
      </c>
      <c r="E207" s="348">
        <v>250000000</v>
      </c>
      <c r="F207" s="348">
        <v>251972602.73972604</v>
      </c>
      <c r="I207" s="153"/>
      <c r="M207" s="135"/>
    </row>
    <row r="208" spans="1:13" s="152" customFormat="1">
      <c r="A208" s="156"/>
      <c r="B208" s="347" t="s">
        <v>1124</v>
      </c>
      <c r="C208" s="348">
        <v>251972602.73972604</v>
      </c>
      <c r="D208" s="348">
        <v>251972602.73972604</v>
      </c>
      <c r="E208" s="348">
        <v>250000000</v>
      </c>
      <c r="F208" s="348">
        <v>251972602.73972604</v>
      </c>
      <c r="I208" s="153"/>
      <c r="M208" s="135"/>
    </row>
    <row r="209" spans="1:13" s="152" customFormat="1">
      <c r="A209" s="156"/>
      <c r="B209" s="347" t="s">
        <v>1124</v>
      </c>
      <c r="C209" s="348">
        <v>251972602.73972604</v>
      </c>
      <c r="D209" s="348">
        <v>251972602.73972604</v>
      </c>
      <c r="E209" s="348">
        <v>250000000</v>
      </c>
      <c r="F209" s="348">
        <v>251972602.73972604</v>
      </c>
      <c r="I209" s="153"/>
      <c r="M209" s="135"/>
    </row>
    <row r="210" spans="1:13" s="152" customFormat="1">
      <c r="A210" s="156"/>
      <c r="B210" s="347" t="s">
        <v>1124</v>
      </c>
      <c r="C210" s="348">
        <v>251972602.73972604</v>
      </c>
      <c r="D210" s="348">
        <v>251972602.73972604</v>
      </c>
      <c r="E210" s="348">
        <v>250000000</v>
      </c>
      <c r="F210" s="348">
        <v>251972602.73972604</v>
      </c>
      <c r="I210" s="153"/>
      <c r="M210" s="135"/>
    </row>
    <row r="211" spans="1:13" s="152" customFormat="1">
      <c r="A211" s="156"/>
      <c r="B211" s="347" t="s">
        <v>1124</v>
      </c>
      <c r="C211" s="348">
        <v>251972602.73972604</v>
      </c>
      <c r="D211" s="348">
        <v>251972602.73972604</v>
      </c>
      <c r="E211" s="348">
        <v>250000000</v>
      </c>
      <c r="F211" s="348">
        <v>251972602.73972604</v>
      </c>
      <c r="I211" s="153"/>
      <c r="M211" s="135"/>
    </row>
    <row r="212" spans="1:13" s="152" customFormat="1">
      <c r="A212" s="156"/>
      <c r="B212" s="347" t="s">
        <v>1124</v>
      </c>
      <c r="C212" s="348">
        <v>251972602.73972604</v>
      </c>
      <c r="D212" s="348">
        <v>251972602.73972604</v>
      </c>
      <c r="E212" s="348">
        <v>250000000</v>
      </c>
      <c r="F212" s="348">
        <v>251972602.73972604</v>
      </c>
      <c r="I212" s="153"/>
      <c r="M212" s="135"/>
    </row>
    <row r="213" spans="1:13" s="152" customFormat="1">
      <c r="A213" s="156"/>
      <c r="B213" s="347" t="s">
        <v>1124</v>
      </c>
      <c r="C213" s="348">
        <v>251972602.73972604</v>
      </c>
      <c r="D213" s="348">
        <v>251972602.73972604</v>
      </c>
      <c r="E213" s="348">
        <v>250000000</v>
      </c>
      <c r="F213" s="348">
        <v>251972602.73972604</v>
      </c>
      <c r="G213" s="130"/>
      <c r="I213" s="153"/>
      <c r="M213" s="135"/>
    </row>
    <row r="214" spans="1:13" s="152" customFormat="1">
      <c r="A214" s="156"/>
      <c r="B214" s="347" t="s">
        <v>1522</v>
      </c>
      <c r="C214" s="348">
        <v>151199844</v>
      </c>
      <c r="D214" s="348">
        <v>150503424.83561644</v>
      </c>
      <c r="E214" s="348">
        <v>150000000</v>
      </c>
      <c r="F214" s="348">
        <v>150503424.83561644</v>
      </c>
      <c r="I214" s="153"/>
      <c r="M214" s="135"/>
    </row>
    <row r="215" spans="1:13" s="152" customFormat="1">
      <c r="A215" s="156"/>
      <c r="B215" s="347" t="s">
        <v>1522</v>
      </c>
      <c r="C215" s="348">
        <v>53347061.30486431</v>
      </c>
      <c r="D215" s="348">
        <v>50463356.16438356</v>
      </c>
      <c r="E215" s="348">
        <v>50000000</v>
      </c>
      <c r="F215" s="348">
        <v>50463356.16438356</v>
      </c>
      <c r="I215" s="153"/>
      <c r="M215" s="135"/>
    </row>
    <row r="216" spans="1:13" s="152" customFormat="1">
      <c r="A216" s="156"/>
      <c r="B216" s="347" t="s">
        <v>1522</v>
      </c>
      <c r="C216" s="348">
        <v>56760923.372350976</v>
      </c>
      <c r="D216" s="348">
        <v>55381232.87671233</v>
      </c>
      <c r="E216" s="348">
        <v>55000000</v>
      </c>
      <c r="F216" s="348">
        <v>55381232.87671233</v>
      </c>
      <c r="I216" s="153"/>
      <c r="M216" s="135"/>
    </row>
    <row r="217" spans="1:13" s="152" customFormat="1">
      <c r="A217" s="156"/>
      <c r="B217" s="347" t="s">
        <v>1522</v>
      </c>
      <c r="C217" s="348">
        <v>104625975.13005126</v>
      </c>
      <c r="D217" s="348">
        <v>100747945.20547946</v>
      </c>
      <c r="E217" s="348">
        <v>100000000</v>
      </c>
      <c r="F217" s="348">
        <v>100747945.20547946</v>
      </c>
      <c r="I217" s="153"/>
      <c r="M217" s="135"/>
    </row>
    <row r="218" spans="1:13" s="152" customFormat="1">
      <c r="A218" s="156"/>
      <c r="B218" s="347" t="s">
        <v>1522</v>
      </c>
      <c r="C218" s="348">
        <v>104935081.96386783</v>
      </c>
      <c r="D218" s="348">
        <v>101064383.56164384</v>
      </c>
      <c r="E218" s="348">
        <v>100000000</v>
      </c>
      <c r="F218" s="348">
        <v>101064383.56164384</v>
      </c>
      <c r="I218" s="153"/>
      <c r="M218" s="135"/>
    </row>
    <row r="219" spans="1:13" s="152" customFormat="1">
      <c r="A219" s="156"/>
      <c r="B219" s="347" t="s">
        <v>1522</v>
      </c>
      <c r="C219" s="348">
        <v>505534643.73082197</v>
      </c>
      <c r="D219" s="348">
        <v>504602739.72602749</v>
      </c>
      <c r="E219" s="348">
        <v>500000000</v>
      </c>
      <c r="F219" s="348">
        <v>504602739.72602749</v>
      </c>
      <c r="I219" s="153"/>
      <c r="M219" s="135"/>
    </row>
    <row r="220" spans="1:13" s="152" customFormat="1">
      <c r="A220" s="156"/>
      <c r="B220" s="347" t="s">
        <v>1522</v>
      </c>
      <c r="C220" s="348">
        <v>505534643.73082197</v>
      </c>
      <c r="D220" s="348">
        <v>504602739.72602749</v>
      </c>
      <c r="E220" s="348">
        <v>500000000</v>
      </c>
      <c r="F220" s="348">
        <v>504602739.72602749</v>
      </c>
      <c r="I220" s="153"/>
      <c r="M220" s="135"/>
    </row>
    <row r="221" spans="1:13" s="152" customFormat="1">
      <c r="A221" s="156"/>
      <c r="B221" s="347" t="s">
        <v>1522</v>
      </c>
      <c r="C221" s="348">
        <v>202213937.03232875</v>
      </c>
      <c r="D221" s="348">
        <v>201841095.89041096</v>
      </c>
      <c r="E221" s="348">
        <v>200000000</v>
      </c>
      <c r="F221" s="348">
        <v>201841095.89041096</v>
      </c>
      <c r="I221" s="153"/>
      <c r="M221" s="135"/>
    </row>
    <row r="222" spans="1:13" s="152" customFormat="1">
      <c r="A222" s="156"/>
      <c r="B222" s="347" t="s">
        <v>1523</v>
      </c>
      <c r="C222" s="348">
        <v>71600000</v>
      </c>
      <c r="D222" s="348">
        <v>79442465.753424659</v>
      </c>
      <c r="E222" s="348">
        <v>78000000</v>
      </c>
      <c r="F222" s="348">
        <v>79442465.753424659</v>
      </c>
      <c r="I222" s="153"/>
      <c r="M222" s="135"/>
    </row>
    <row r="223" spans="1:13" s="152" customFormat="1">
      <c r="A223" s="156"/>
      <c r="B223" s="347" t="s">
        <v>1524</v>
      </c>
      <c r="C223" s="348">
        <v>458340464</v>
      </c>
      <c r="D223" s="348">
        <v>451130417.20291108</v>
      </c>
      <c r="E223" s="348">
        <v>450000000</v>
      </c>
      <c r="F223" s="348">
        <v>451130417.20291108</v>
      </c>
      <c r="I223" s="153"/>
      <c r="M223" s="135"/>
    </row>
    <row r="224" spans="1:13" s="152" customFormat="1">
      <c r="A224" s="156"/>
      <c r="B224" s="347" t="s">
        <v>463</v>
      </c>
      <c r="C224" s="348">
        <v>366211576.20240003</v>
      </c>
      <c r="D224" s="348">
        <v>369182465.75342464</v>
      </c>
      <c r="E224" s="348">
        <v>1000000</v>
      </c>
      <c r="F224" s="348">
        <v>384675120.00000006</v>
      </c>
      <c r="I224" s="153"/>
      <c r="M224" s="135"/>
    </row>
    <row r="225" spans="1:13" s="152" customFormat="1">
      <c r="A225" s="156"/>
      <c r="B225" s="347" t="s">
        <v>1125</v>
      </c>
      <c r="C225" s="348">
        <v>97736640</v>
      </c>
      <c r="D225" s="348">
        <v>98054136.986301363</v>
      </c>
      <c r="E225" s="348">
        <v>1000000</v>
      </c>
      <c r="F225" s="348">
        <v>99638112</v>
      </c>
      <c r="I225" s="153"/>
      <c r="M225" s="135"/>
    </row>
    <row r="226" spans="1:13" s="152" customFormat="1">
      <c r="A226" s="156"/>
      <c r="B226" s="347" t="s">
        <v>1125</v>
      </c>
      <c r="C226" s="348">
        <v>16392768</v>
      </c>
      <c r="D226" s="348">
        <v>16392767.12328767</v>
      </c>
      <c r="E226" s="348">
        <v>1000000</v>
      </c>
      <c r="F226" s="348">
        <v>16719776</v>
      </c>
      <c r="I226" s="153"/>
      <c r="M226" s="135"/>
    </row>
    <row r="227" spans="1:13" s="152" customFormat="1">
      <c r="A227" s="156"/>
      <c r="B227" s="347" t="s">
        <v>1125</v>
      </c>
      <c r="C227" s="348">
        <v>2030510.6992800001</v>
      </c>
      <c r="D227" s="348">
        <v>2049095.8904109588</v>
      </c>
      <c r="E227" s="348">
        <v>1000000</v>
      </c>
      <c r="F227" s="348">
        <v>2089972</v>
      </c>
      <c r="G227" s="131"/>
      <c r="I227" s="153"/>
      <c r="M227" s="135"/>
    </row>
    <row r="228" spans="1:13" s="152" customFormat="1">
      <c r="A228" s="156"/>
      <c r="B228" s="347" t="s">
        <v>1126</v>
      </c>
      <c r="C228" s="348">
        <v>40049320</v>
      </c>
      <c r="D228" s="348">
        <v>40049315.068493158</v>
      </c>
      <c r="E228" s="348">
        <v>1000000</v>
      </c>
      <c r="F228" s="348">
        <v>41211719.999999993</v>
      </c>
      <c r="G228" s="131"/>
      <c r="I228" s="153"/>
      <c r="M228" s="135"/>
    </row>
    <row r="229" spans="1:13" s="152" customFormat="1">
      <c r="A229" s="156"/>
      <c r="B229" s="347" t="s">
        <v>1522</v>
      </c>
      <c r="C229" s="348">
        <v>6072.9042331999999</v>
      </c>
      <c r="D229" s="348">
        <v>41058692.247123286</v>
      </c>
      <c r="E229" s="348">
        <v>6733980</v>
      </c>
      <c r="F229" s="348">
        <v>41246260.494120002</v>
      </c>
      <c r="G229" s="131"/>
      <c r="I229" s="153"/>
      <c r="M229" s="135"/>
    </row>
    <row r="230" spans="1:13" s="152" customFormat="1">
      <c r="A230" s="156"/>
      <c r="B230" s="347" t="s">
        <v>1525</v>
      </c>
      <c r="C230" s="348">
        <v>1526334194</v>
      </c>
      <c r="D230" s="348">
        <v>1538040767.1232877</v>
      </c>
      <c r="E230" s="348">
        <v>1000000</v>
      </c>
      <c r="F230" s="348">
        <v>1553970054</v>
      </c>
      <c r="G230" s="131"/>
      <c r="I230" s="153"/>
      <c r="M230" s="135"/>
    </row>
    <row r="231" spans="1:13" s="152" customFormat="1">
      <c r="A231" s="156"/>
      <c r="B231" s="347" t="s">
        <v>464</v>
      </c>
      <c r="C231" s="348">
        <v>487825506</v>
      </c>
      <c r="D231" s="348">
        <v>537616178.41095889</v>
      </c>
      <c r="E231" s="348">
        <v>1000000</v>
      </c>
      <c r="F231" s="348">
        <v>536355215.99999994</v>
      </c>
      <c r="G231" s="131"/>
      <c r="I231" s="153"/>
      <c r="M231" s="135"/>
    </row>
    <row r="232" spans="1:13" s="152" customFormat="1">
      <c r="A232" s="156"/>
      <c r="B232" s="347" t="s">
        <v>1130</v>
      </c>
      <c r="C232" s="348">
        <v>77009775</v>
      </c>
      <c r="D232" s="348">
        <v>76308101.251741216</v>
      </c>
      <c r="E232" s="348">
        <v>1000000</v>
      </c>
      <c r="F232" s="348">
        <v>89100900</v>
      </c>
      <c r="G232" s="131"/>
      <c r="I232" s="153"/>
      <c r="M232" s="135"/>
    </row>
    <row r="233" spans="1:13" s="152" customFormat="1">
      <c r="A233" s="156"/>
      <c r="B233" s="347" t="s">
        <v>1522</v>
      </c>
      <c r="C233" s="348">
        <v>0</v>
      </c>
      <c r="D233" s="348">
        <v>153359.47602739796</v>
      </c>
      <c r="E233" s="348">
        <v>0</v>
      </c>
      <c r="F233" s="348">
        <v>153359.47602739796</v>
      </c>
      <c r="G233" s="131"/>
      <c r="I233" s="153"/>
      <c r="M233" s="135"/>
    </row>
    <row r="234" spans="1:13" s="152" customFormat="1">
      <c r="A234" s="156"/>
      <c r="B234" s="347" t="s">
        <v>1522</v>
      </c>
      <c r="C234" s="348">
        <v>0</v>
      </c>
      <c r="D234" s="348">
        <v>153359.47602739796</v>
      </c>
      <c r="E234" s="348">
        <v>0</v>
      </c>
      <c r="F234" s="348">
        <v>153359.47602739796</v>
      </c>
      <c r="G234" s="131"/>
      <c r="I234" s="153"/>
      <c r="M234" s="135"/>
    </row>
    <row r="235" spans="1:13" s="152" customFormat="1">
      <c r="A235" s="156"/>
      <c r="B235" s="347" t="s">
        <v>1522</v>
      </c>
      <c r="C235" s="348">
        <v>0</v>
      </c>
      <c r="D235" s="348">
        <v>153359.47602739796</v>
      </c>
      <c r="E235" s="348">
        <v>0</v>
      </c>
      <c r="F235" s="348">
        <v>153359.47602739796</v>
      </c>
      <c r="G235" s="131"/>
      <c r="I235" s="153"/>
      <c r="M235" s="135"/>
    </row>
    <row r="236" spans="1:13" s="152" customFormat="1">
      <c r="A236" s="156"/>
      <c r="B236" s="347" t="s">
        <v>1522</v>
      </c>
      <c r="C236" s="348">
        <v>0</v>
      </c>
      <c r="D236" s="348">
        <v>153359.47602739796</v>
      </c>
      <c r="E236" s="348">
        <v>0</v>
      </c>
      <c r="F236" s="348">
        <v>153359.47602739796</v>
      </c>
      <c r="G236" s="131"/>
      <c r="I236" s="153"/>
      <c r="M236" s="135"/>
    </row>
    <row r="237" spans="1:13" s="152" customFormat="1">
      <c r="A237" s="156"/>
      <c r="B237" s="347" t="s">
        <v>1522</v>
      </c>
      <c r="C237" s="348">
        <v>0</v>
      </c>
      <c r="D237" s="348">
        <v>153359.47602739796</v>
      </c>
      <c r="E237" s="348">
        <v>0</v>
      </c>
      <c r="F237" s="348">
        <v>153359.47602739796</v>
      </c>
      <c r="G237" s="131"/>
      <c r="I237" s="153"/>
      <c r="M237" s="135"/>
    </row>
    <row r="238" spans="1:13" s="152" customFormat="1">
      <c r="A238" s="156"/>
      <c r="B238" s="347" t="s">
        <v>1522</v>
      </c>
      <c r="C238" s="348">
        <v>0</v>
      </c>
      <c r="D238" s="348">
        <v>153359.47602739796</v>
      </c>
      <c r="E238" s="348">
        <v>0</v>
      </c>
      <c r="F238" s="348">
        <v>153359.47602739796</v>
      </c>
      <c r="G238" s="131"/>
      <c r="I238" s="153"/>
      <c r="M238" s="135"/>
    </row>
    <row r="239" spans="1:13" s="152" customFormat="1">
      <c r="A239" s="156"/>
      <c r="B239" s="347" t="s">
        <v>1522</v>
      </c>
      <c r="C239" s="348">
        <v>0</v>
      </c>
      <c r="D239" s="348">
        <v>153359.47602739796</v>
      </c>
      <c r="E239" s="348">
        <v>0</v>
      </c>
      <c r="F239" s="348">
        <v>153359.47602739796</v>
      </c>
      <c r="G239" s="131"/>
      <c r="I239" s="153"/>
      <c r="M239" s="135"/>
    </row>
    <row r="240" spans="1:13" s="152" customFormat="1">
      <c r="A240" s="156"/>
      <c r="B240" s="347" t="s">
        <v>1522</v>
      </c>
      <c r="C240" s="348">
        <v>0</v>
      </c>
      <c r="D240" s="348">
        <v>153359.47602739796</v>
      </c>
      <c r="E240" s="348">
        <v>0</v>
      </c>
      <c r="F240" s="348">
        <v>153359.47602739796</v>
      </c>
      <c r="G240" s="131"/>
      <c r="I240" s="153"/>
      <c r="M240" s="135"/>
    </row>
    <row r="241" spans="1:13" s="152" customFormat="1">
      <c r="A241" s="156"/>
      <c r="B241" s="347" t="s">
        <v>1522</v>
      </c>
      <c r="C241" s="348">
        <v>0</v>
      </c>
      <c r="D241" s="348">
        <v>306718.95205479593</v>
      </c>
      <c r="E241" s="348">
        <v>0</v>
      </c>
      <c r="F241" s="348">
        <v>306718.95205479593</v>
      </c>
      <c r="G241" s="131"/>
      <c r="I241" s="153"/>
      <c r="M241" s="135"/>
    </row>
    <row r="242" spans="1:13" s="152" customFormat="1">
      <c r="A242" s="156"/>
      <c r="B242" s="347" t="s">
        <v>1522</v>
      </c>
      <c r="C242" s="348">
        <v>0</v>
      </c>
      <c r="D242" s="348">
        <v>306718.95205479593</v>
      </c>
      <c r="E242" s="348">
        <v>0</v>
      </c>
      <c r="F242" s="348">
        <v>306718.95205479593</v>
      </c>
      <c r="G242" s="131"/>
      <c r="I242" s="153"/>
      <c r="M242" s="135"/>
    </row>
    <row r="243" spans="1:13" s="152" customFormat="1">
      <c r="A243" s="156"/>
      <c r="B243" s="347" t="s">
        <v>1522</v>
      </c>
      <c r="C243" s="348">
        <v>0</v>
      </c>
      <c r="D243" s="348">
        <v>306718.95205479593</v>
      </c>
      <c r="E243" s="348">
        <v>0</v>
      </c>
      <c r="F243" s="348">
        <v>306718.95205479593</v>
      </c>
      <c r="G243" s="131"/>
      <c r="I243" s="153"/>
      <c r="M243" s="135"/>
    </row>
    <row r="244" spans="1:13" s="152" customFormat="1">
      <c r="A244" s="156"/>
      <c r="B244" s="347" t="s">
        <v>1521</v>
      </c>
      <c r="C244" s="348">
        <v>0</v>
      </c>
      <c r="D244" s="348">
        <v>13056193.83561644</v>
      </c>
      <c r="E244" s="348">
        <v>0</v>
      </c>
      <c r="F244" s="348">
        <v>13056193.83561644</v>
      </c>
      <c r="G244" s="131"/>
      <c r="I244" s="153"/>
      <c r="M244" s="135"/>
    </row>
    <row r="245" spans="1:13" s="152" customFormat="1">
      <c r="A245" s="156"/>
      <c r="B245" s="347" t="s">
        <v>1521</v>
      </c>
      <c r="C245" s="348">
        <v>0</v>
      </c>
      <c r="D245" s="348">
        <v>13056193.83561644</v>
      </c>
      <c r="E245" s="348">
        <v>0</v>
      </c>
      <c r="F245" s="348">
        <v>13056193.83561644</v>
      </c>
      <c r="G245" s="131"/>
      <c r="I245" s="153"/>
      <c r="M245" s="135"/>
    </row>
    <row r="246" spans="1:13" s="152" customFormat="1">
      <c r="A246" s="156"/>
      <c r="B246" s="347" t="s">
        <v>1521</v>
      </c>
      <c r="C246" s="348">
        <v>0</v>
      </c>
      <c r="D246" s="348">
        <v>13056193.83561644</v>
      </c>
      <c r="E246" s="348">
        <v>0</v>
      </c>
      <c r="F246" s="348">
        <v>13056193.83561644</v>
      </c>
      <c r="G246" s="131"/>
      <c r="I246" s="153"/>
      <c r="M246" s="135"/>
    </row>
    <row r="247" spans="1:13" s="152" customFormat="1">
      <c r="A247" s="156"/>
      <c r="B247" s="347" t="s">
        <v>1521</v>
      </c>
      <c r="C247" s="348">
        <v>0</v>
      </c>
      <c r="D247" s="348">
        <v>13056193.83561644</v>
      </c>
      <c r="E247" s="348">
        <v>0</v>
      </c>
      <c r="F247" s="348">
        <v>13056193.83561644</v>
      </c>
      <c r="G247" s="131"/>
      <c r="I247" s="153"/>
      <c r="M247" s="135"/>
    </row>
    <row r="248" spans="1:13" s="152" customFormat="1">
      <c r="A248" s="156"/>
      <c r="B248" s="347" t="s">
        <v>1521</v>
      </c>
      <c r="C248" s="348">
        <v>0</v>
      </c>
      <c r="D248" s="348">
        <v>13056193.83561644</v>
      </c>
      <c r="E248" s="348">
        <v>0</v>
      </c>
      <c r="F248" s="348">
        <v>13056193.83561644</v>
      </c>
      <c r="G248" s="131"/>
      <c r="I248" s="153"/>
      <c r="M248" s="135"/>
    </row>
    <row r="249" spans="1:13" s="152" customFormat="1">
      <c r="A249" s="156"/>
      <c r="B249" s="347" t="s">
        <v>1521</v>
      </c>
      <c r="C249" s="348">
        <v>0</v>
      </c>
      <c r="D249" s="348">
        <v>13056193.83561644</v>
      </c>
      <c r="E249" s="348">
        <v>0</v>
      </c>
      <c r="F249" s="348">
        <v>13056193.83561644</v>
      </c>
      <c r="G249" s="131"/>
      <c r="I249" s="153"/>
      <c r="M249" s="135"/>
    </row>
    <row r="250" spans="1:13" s="152" customFormat="1">
      <c r="A250" s="156"/>
      <c r="B250" s="347" t="s">
        <v>1521</v>
      </c>
      <c r="C250" s="348">
        <v>0</v>
      </c>
      <c r="D250" s="348">
        <v>13056193.83561644</v>
      </c>
      <c r="E250" s="348">
        <v>0</v>
      </c>
      <c r="F250" s="348">
        <v>13056193.83561644</v>
      </c>
      <c r="G250" s="131"/>
      <c r="I250" s="153"/>
      <c r="M250" s="135"/>
    </row>
    <row r="251" spans="1:13" s="152" customFormat="1">
      <c r="A251" s="156"/>
      <c r="B251" s="347" t="s">
        <v>1521</v>
      </c>
      <c r="C251" s="348">
        <v>0</v>
      </c>
      <c r="D251" s="348">
        <v>13056193.83561644</v>
      </c>
      <c r="E251" s="348">
        <v>0</v>
      </c>
      <c r="F251" s="348">
        <v>13056193.83561644</v>
      </c>
      <c r="G251" s="131"/>
      <c r="I251" s="153"/>
      <c r="M251" s="135"/>
    </row>
    <row r="252" spans="1:13" s="152" customFormat="1">
      <c r="A252" s="156"/>
      <c r="B252" s="347" t="s">
        <v>1521</v>
      </c>
      <c r="C252" s="348">
        <v>0</v>
      </c>
      <c r="D252" s="348">
        <v>13056193.83561644</v>
      </c>
      <c r="E252" s="348">
        <v>0</v>
      </c>
      <c r="F252" s="348">
        <v>13056193.83561644</v>
      </c>
      <c r="G252" s="131"/>
      <c r="I252" s="153"/>
      <c r="M252" s="135"/>
    </row>
    <row r="253" spans="1:13" s="152" customFormat="1">
      <c r="A253" s="156"/>
      <c r="B253" s="347" t="s">
        <v>1521</v>
      </c>
      <c r="C253" s="348">
        <v>0</v>
      </c>
      <c r="D253" s="348">
        <v>13056193.83561644</v>
      </c>
      <c r="E253" s="348">
        <v>0</v>
      </c>
      <c r="F253" s="348">
        <v>13056193.83561644</v>
      </c>
      <c r="G253" s="131"/>
      <c r="I253" s="153"/>
      <c r="M253" s="135"/>
    </row>
    <row r="254" spans="1:13" s="152" customFormat="1">
      <c r="A254" s="156"/>
      <c r="B254" s="347" t="s">
        <v>1124</v>
      </c>
      <c r="C254" s="348">
        <v>0</v>
      </c>
      <c r="D254" s="348">
        <v>1582191.7808219194</v>
      </c>
      <c r="E254" s="348">
        <v>0</v>
      </c>
      <c r="F254" s="348">
        <v>1582191.7808219194</v>
      </c>
      <c r="G254" s="131"/>
      <c r="I254" s="153"/>
      <c r="M254" s="135"/>
    </row>
    <row r="255" spans="1:13" s="152" customFormat="1">
      <c r="A255" s="156"/>
      <c r="B255" s="347" t="s">
        <v>1124</v>
      </c>
      <c r="C255" s="348">
        <v>0</v>
      </c>
      <c r="D255" s="348">
        <v>1582191.7808219194</v>
      </c>
      <c r="E255" s="348">
        <v>0</v>
      </c>
      <c r="F255" s="348">
        <v>1582191.7808219194</v>
      </c>
      <c r="G255" s="131"/>
      <c r="I255" s="153"/>
      <c r="M255" s="135"/>
    </row>
    <row r="256" spans="1:13" s="152" customFormat="1">
      <c r="A256" s="156"/>
      <c r="B256" s="347" t="s">
        <v>1124</v>
      </c>
      <c r="C256" s="348">
        <v>0</v>
      </c>
      <c r="D256" s="348">
        <v>1582191.7808219194</v>
      </c>
      <c r="E256" s="348">
        <v>0</v>
      </c>
      <c r="F256" s="348">
        <v>1582191.7808219194</v>
      </c>
      <c r="G256" s="131"/>
      <c r="I256" s="153"/>
      <c r="M256" s="135"/>
    </row>
    <row r="257" spans="1:13" s="152" customFormat="1">
      <c r="A257" s="156"/>
      <c r="B257" s="347" t="s">
        <v>1124</v>
      </c>
      <c r="C257" s="348">
        <v>0</v>
      </c>
      <c r="D257" s="348">
        <v>1582191.7808219194</v>
      </c>
      <c r="E257" s="348">
        <v>0</v>
      </c>
      <c r="F257" s="348">
        <v>1582191.7808219194</v>
      </c>
      <c r="G257" s="131"/>
      <c r="I257" s="153"/>
      <c r="M257" s="135"/>
    </row>
    <row r="258" spans="1:13" s="152" customFormat="1">
      <c r="A258" s="156"/>
      <c r="B258" s="347" t="s">
        <v>1124</v>
      </c>
      <c r="C258" s="348">
        <v>0</v>
      </c>
      <c r="D258" s="348">
        <v>1582191.7808219194</v>
      </c>
      <c r="E258" s="348">
        <v>0</v>
      </c>
      <c r="F258" s="348">
        <v>1582191.7808219194</v>
      </c>
      <c r="G258" s="131"/>
      <c r="I258" s="153"/>
      <c r="M258" s="135"/>
    </row>
    <row r="259" spans="1:13" s="152" customFormat="1">
      <c r="A259" s="156"/>
      <c r="B259" s="347" t="s">
        <v>1124</v>
      </c>
      <c r="C259" s="348">
        <v>0</v>
      </c>
      <c r="D259" s="348">
        <v>1582191.7808219194</v>
      </c>
      <c r="E259" s="348">
        <v>0</v>
      </c>
      <c r="F259" s="348">
        <v>1582191.7808219194</v>
      </c>
      <c r="G259" s="131"/>
      <c r="I259" s="153"/>
      <c r="M259" s="135"/>
    </row>
    <row r="260" spans="1:13" s="152" customFormat="1">
      <c r="A260" s="156"/>
      <c r="B260" s="347" t="s">
        <v>1124</v>
      </c>
      <c r="C260" s="348">
        <v>0</v>
      </c>
      <c r="D260" s="348">
        <v>1582191.7808219194</v>
      </c>
      <c r="E260" s="348">
        <v>0</v>
      </c>
      <c r="F260" s="348">
        <v>1582191.7808219194</v>
      </c>
      <c r="G260" s="131"/>
      <c r="I260" s="153"/>
      <c r="M260" s="135"/>
    </row>
    <row r="261" spans="1:13" s="152" customFormat="1">
      <c r="A261" s="156"/>
      <c r="B261" s="347" t="s">
        <v>1124</v>
      </c>
      <c r="C261" s="348">
        <v>0</v>
      </c>
      <c r="D261" s="348">
        <v>1582191.7808219194</v>
      </c>
      <c r="E261" s="348">
        <v>0</v>
      </c>
      <c r="F261" s="348">
        <v>1582191.7808219194</v>
      </c>
      <c r="G261" s="131"/>
      <c r="I261" s="153"/>
      <c r="M261" s="135"/>
    </row>
    <row r="262" spans="1:13" s="152" customFormat="1">
      <c r="A262" s="156"/>
      <c r="B262" s="347" t="s">
        <v>1124</v>
      </c>
      <c r="C262" s="348">
        <v>0</v>
      </c>
      <c r="D262" s="348">
        <v>1582191.7808219194</v>
      </c>
      <c r="E262" s="348">
        <v>0</v>
      </c>
      <c r="F262" s="348">
        <v>1582191.7808219194</v>
      </c>
      <c r="G262" s="131"/>
      <c r="I262" s="153"/>
      <c r="M262" s="135"/>
    </row>
    <row r="263" spans="1:13" s="152" customFormat="1">
      <c r="A263" s="156"/>
      <c r="B263" s="347" t="s">
        <v>1124</v>
      </c>
      <c r="C263" s="348">
        <v>0</v>
      </c>
      <c r="D263" s="348">
        <v>1582191.7808219194</v>
      </c>
      <c r="E263" s="348">
        <v>0</v>
      </c>
      <c r="F263" s="348">
        <v>1582191.7808219194</v>
      </c>
      <c r="G263" s="131"/>
      <c r="I263" s="153"/>
      <c r="M263" s="135"/>
    </row>
    <row r="264" spans="1:13" s="152" customFormat="1">
      <c r="A264" s="156"/>
      <c r="B264" s="347" t="s">
        <v>1124</v>
      </c>
      <c r="C264" s="348">
        <v>0</v>
      </c>
      <c r="D264" s="348">
        <v>1582191.7808219194</v>
      </c>
      <c r="E264" s="348">
        <v>0</v>
      </c>
      <c r="F264" s="348">
        <v>1582191.7808219194</v>
      </c>
      <c r="G264" s="131"/>
      <c r="I264" s="153"/>
      <c r="M264" s="135"/>
    </row>
    <row r="265" spans="1:13" s="152" customFormat="1">
      <c r="A265" s="156"/>
      <c r="B265" s="347" t="s">
        <v>1124</v>
      </c>
      <c r="C265" s="348">
        <v>0</v>
      </c>
      <c r="D265" s="348">
        <v>1582191.7808219194</v>
      </c>
      <c r="E265" s="348">
        <v>0</v>
      </c>
      <c r="F265" s="348">
        <v>1582191.7808219194</v>
      </c>
      <c r="G265" s="131"/>
      <c r="I265" s="153"/>
      <c r="M265" s="135"/>
    </row>
    <row r="266" spans="1:13" s="152" customFormat="1">
      <c r="A266" s="156"/>
      <c r="B266" s="347" t="s">
        <v>1124</v>
      </c>
      <c r="C266" s="348">
        <v>0</v>
      </c>
      <c r="D266" s="348">
        <v>1582191.7808219194</v>
      </c>
      <c r="E266" s="348">
        <v>0</v>
      </c>
      <c r="F266" s="348">
        <v>1582191.7808219194</v>
      </c>
      <c r="G266" s="131"/>
      <c r="I266" s="153"/>
      <c r="M266" s="135"/>
    </row>
    <row r="267" spans="1:13" s="152" customFormat="1">
      <c r="A267" s="156"/>
      <c r="B267" s="449" t="s">
        <v>1124</v>
      </c>
      <c r="C267" s="450">
        <v>0</v>
      </c>
      <c r="D267" s="450">
        <v>1582191.7808219194</v>
      </c>
      <c r="E267" s="348">
        <v>0</v>
      </c>
      <c r="F267" s="348">
        <v>1582191.7808219194</v>
      </c>
      <c r="G267" s="131"/>
      <c r="I267" s="153"/>
      <c r="M267" s="135"/>
    </row>
    <row r="268" spans="1:13" s="152" customFormat="1">
      <c r="A268" s="156"/>
      <c r="B268" s="449" t="s">
        <v>1124</v>
      </c>
      <c r="C268" s="450">
        <v>0</v>
      </c>
      <c r="D268" s="450">
        <v>1582191.7808219194</v>
      </c>
      <c r="E268" s="348">
        <v>0</v>
      </c>
      <c r="F268" s="348">
        <v>1582191.7808219194</v>
      </c>
      <c r="G268" s="131"/>
      <c r="I268" s="153"/>
    </row>
    <row r="269" spans="1:13" s="152" customFormat="1">
      <c r="A269" s="156"/>
      <c r="B269" s="449" t="s">
        <v>1124</v>
      </c>
      <c r="C269" s="450">
        <v>0</v>
      </c>
      <c r="D269" s="450">
        <v>1582191.7808219194</v>
      </c>
      <c r="E269" s="348">
        <v>0</v>
      </c>
      <c r="F269" s="348">
        <v>1582191.7808219194</v>
      </c>
      <c r="G269" s="131"/>
      <c r="I269" s="153"/>
    </row>
    <row r="270" spans="1:13" s="152" customFormat="1">
      <c r="A270" s="156"/>
      <c r="B270" s="449" t="s">
        <v>464</v>
      </c>
      <c r="C270" s="450">
        <v>0</v>
      </c>
      <c r="D270" s="450">
        <v>32589041.095890045</v>
      </c>
      <c r="E270" s="348">
        <v>0</v>
      </c>
      <c r="F270" s="450">
        <v>32589041.095890045</v>
      </c>
      <c r="G270" s="131"/>
      <c r="I270" s="153"/>
    </row>
    <row r="271" spans="1:13" s="152" customFormat="1">
      <c r="A271" s="156"/>
      <c r="B271" s="449" t="s">
        <v>1529</v>
      </c>
      <c r="C271" s="450">
        <v>50000000</v>
      </c>
      <c r="D271" s="450">
        <v>50647260</v>
      </c>
      <c r="E271" s="348">
        <v>50000000</v>
      </c>
      <c r="F271" s="450">
        <v>50647260</v>
      </c>
      <c r="G271" s="131"/>
      <c r="I271" s="153"/>
    </row>
    <row r="272" spans="1:13" s="152" customFormat="1">
      <c r="A272" s="156"/>
      <c r="B272" s="449" t="s">
        <v>1529</v>
      </c>
      <c r="C272" s="450">
        <v>50000000</v>
      </c>
      <c r="D272" s="450">
        <v>50647260</v>
      </c>
      <c r="E272" s="348">
        <v>50000000</v>
      </c>
      <c r="F272" s="450">
        <v>50647260</v>
      </c>
      <c r="G272" s="131"/>
      <c r="I272" s="153"/>
    </row>
    <row r="273" spans="1:9" s="152" customFormat="1">
      <c r="A273" s="156"/>
      <c r="B273" s="449" t="s">
        <v>1529</v>
      </c>
      <c r="C273" s="450">
        <v>50000000</v>
      </c>
      <c r="D273" s="450">
        <v>50647260</v>
      </c>
      <c r="E273" s="348">
        <v>50000000</v>
      </c>
      <c r="F273" s="450">
        <v>50647260</v>
      </c>
      <c r="G273" s="131"/>
      <c r="I273" s="153"/>
    </row>
    <row r="274" spans="1:9" s="152" customFormat="1">
      <c r="A274" s="156"/>
      <c r="B274" s="449" t="s">
        <v>1529</v>
      </c>
      <c r="C274" s="450">
        <v>50000000</v>
      </c>
      <c r="D274" s="450">
        <v>50647260</v>
      </c>
      <c r="E274" s="348">
        <v>50000000</v>
      </c>
      <c r="F274" s="450">
        <v>50647260</v>
      </c>
      <c r="G274" s="131"/>
      <c r="I274" s="153"/>
    </row>
    <row r="275" spans="1:9" s="152" customFormat="1">
      <c r="A275" s="156"/>
      <c r="B275" s="449" t="s">
        <v>1529</v>
      </c>
      <c r="C275" s="450">
        <v>50000000</v>
      </c>
      <c r="D275" s="450">
        <v>50647260</v>
      </c>
      <c r="E275" s="348">
        <v>50000000</v>
      </c>
      <c r="F275" s="450">
        <v>50647260</v>
      </c>
      <c r="G275" s="131"/>
      <c r="I275" s="153"/>
    </row>
    <row r="276" spans="1:9" s="152" customFormat="1">
      <c r="A276" s="156"/>
      <c r="B276" s="449" t="s">
        <v>1529</v>
      </c>
      <c r="C276" s="450">
        <v>50000000</v>
      </c>
      <c r="D276" s="450">
        <v>50647260</v>
      </c>
      <c r="E276" s="348">
        <v>50000000</v>
      </c>
      <c r="F276" s="450">
        <v>50647260</v>
      </c>
      <c r="G276" s="131"/>
      <c r="I276" s="153"/>
    </row>
    <row r="277" spans="1:9" s="152" customFormat="1">
      <c r="A277" s="156"/>
      <c r="B277" s="449" t="s">
        <v>1123</v>
      </c>
      <c r="C277" s="450">
        <v>150000000</v>
      </c>
      <c r="D277" s="450">
        <v>150895069</v>
      </c>
      <c r="E277" s="348">
        <v>150000000</v>
      </c>
      <c r="F277" s="450">
        <v>150895069</v>
      </c>
      <c r="G277" s="131"/>
      <c r="I277" s="153"/>
    </row>
    <row r="278" spans="1:9" s="152" customFormat="1">
      <c r="A278" s="156"/>
      <c r="B278" s="449" t="s">
        <v>1123</v>
      </c>
      <c r="C278" s="450">
        <v>150000000</v>
      </c>
      <c r="D278" s="450">
        <v>150895069</v>
      </c>
      <c r="E278" s="348">
        <v>150000000</v>
      </c>
      <c r="F278" s="450">
        <v>150895069</v>
      </c>
      <c r="G278" s="131"/>
      <c r="I278" s="153"/>
    </row>
    <row r="279" spans="1:9" s="152" customFormat="1">
      <c r="A279" s="156"/>
      <c r="B279" s="449" t="s">
        <v>1123</v>
      </c>
      <c r="C279" s="450">
        <v>150000000</v>
      </c>
      <c r="D279" s="450">
        <v>150895069</v>
      </c>
      <c r="E279" s="348">
        <v>150000000</v>
      </c>
      <c r="F279" s="450">
        <v>150895069</v>
      </c>
      <c r="G279" s="131"/>
      <c r="I279" s="153"/>
    </row>
    <row r="280" spans="1:9" s="152" customFormat="1">
      <c r="A280" s="156"/>
      <c r="B280" s="449" t="s">
        <v>1123</v>
      </c>
      <c r="C280" s="450">
        <v>150000000</v>
      </c>
      <c r="D280" s="450">
        <v>150895069</v>
      </c>
      <c r="E280" s="348">
        <v>150000000</v>
      </c>
      <c r="F280" s="450">
        <v>150895069</v>
      </c>
      <c r="G280" s="131"/>
      <c r="I280" s="153"/>
    </row>
    <row r="281" spans="1:9" s="152" customFormat="1">
      <c r="A281" s="156"/>
      <c r="B281" s="449" t="s">
        <v>1123</v>
      </c>
      <c r="C281" s="450">
        <v>150000000</v>
      </c>
      <c r="D281" s="450">
        <v>150895069</v>
      </c>
      <c r="E281" s="348">
        <v>150000000</v>
      </c>
      <c r="F281" s="450">
        <v>150895069</v>
      </c>
      <c r="G281" s="131"/>
      <c r="I281" s="153"/>
    </row>
    <row r="282" spans="1:9" s="152" customFormat="1">
      <c r="A282" s="156"/>
      <c r="B282" s="449" t="s">
        <v>1123</v>
      </c>
      <c r="C282" s="450">
        <v>150000000</v>
      </c>
      <c r="D282" s="450">
        <v>150895069</v>
      </c>
      <c r="E282" s="348">
        <v>150000000</v>
      </c>
      <c r="F282" s="450">
        <v>150895069</v>
      </c>
      <c r="G282" s="131"/>
      <c r="I282" s="153"/>
    </row>
    <row r="283" spans="1:9" s="152" customFormat="1">
      <c r="A283" s="156"/>
      <c r="B283" s="449" t="s">
        <v>1123</v>
      </c>
      <c r="C283" s="450">
        <v>150000000</v>
      </c>
      <c r="D283" s="450">
        <v>150895069</v>
      </c>
      <c r="E283" s="348">
        <v>150000000</v>
      </c>
      <c r="F283" s="450">
        <v>150895069</v>
      </c>
      <c r="G283" s="131"/>
      <c r="I283" s="153"/>
    </row>
    <row r="284" spans="1:9" s="152" customFormat="1">
      <c r="A284" s="156"/>
      <c r="B284" s="449" t="s">
        <v>1123</v>
      </c>
      <c r="C284" s="450">
        <v>150000000</v>
      </c>
      <c r="D284" s="450">
        <v>150895069</v>
      </c>
      <c r="E284" s="348">
        <v>150000000</v>
      </c>
      <c r="F284" s="450">
        <v>150895069</v>
      </c>
      <c r="G284" s="131"/>
      <c r="I284" s="153"/>
    </row>
    <row r="285" spans="1:9" s="152" customFormat="1">
      <c r="A285" s="156"/>
      <c r="B285" s="449" t="s">
        <v>1123</v>
      </c>
      <c r="C285" s="450">
        <v>150000000</v>
      </c>
      <c r="D285" s="450">
        <v>150895069</v>
      </c>
      <c r="E285" s="348">
        <v>150000000</v>
      </c>
      <c r="F285" s="450">
        <v>150895069</v>
      </c>
      <c r="G285" s="131"/>
      <c r="I285" s="153"/>
    </row>
    <row r="286" spans="1:9" s="152" customFormat="1">
      <c r="A286" s="156"/>
      <c r="B286" s="449" t="s">
        <v>1123</v>
      </c>
      <c r="C286" s="450">
        <v>150000000</v>
      </c>
      <c r="D286" s="450">
        <v>150895069</v>
      </c>
      <c r="E286" s="348">
        <v>150000000</v>
      </c>
      <c r="F286" s="450">
        <v>150895069</v>
      </c>
      <c r="G286" s="131"/>
      <c r="I286" s="153"/>
    </row>
    <row r="287" spans="1:9" s="152" customFormat="1">
      <c r="A287" s="156"/>
      <c r="B287" s="449" t="s">
        <v>1268</v>
      </c>
      <c r="C287" s="450">
        <v>500000000</v>
      </c>
      <c r="D287" s="450">
        <v>503096574</v>
      </c>
      <c r="E287" s="348">
        <v>500000000</v>
      </c>
      <c r="F287" s="450">
        <v>503096575</v>
      </c>
      <c r="G287" s="131"/>
      <c r="I287" s="153"/>
    </row>
    <row r="288" spans="1:9" s="756" customFormat="1">
      <c r="A288" s="156"/>
      <c r="B288" s="449" t="s">
        <v>1125</v>
      </c>
      <c r="C288" s="450">
        <v>163000000</v>
      </c>
      <c r="D288" s="450">
        <v>163844028</v>
      </c>
      <c r="E288" s="348">
        <v>1000000</v>
      </c>
      <c r="F288" s="450">
        <v>163844028</v>
      </c>
      <c r="G288" s="131"/>
      <c r="I288" s="760"/>
    </row>
    <row r="289" spans="1:9" s="152" customFormat="1">
      <c r="A289" s="156"/>
      <c r="B289" s="440" t="s">
        <v>1527</v>
      </c>
      <c r="C289" s="451"/>
      <c r="D289" s="452">
        <v>10964472448.781408</v>
      </c>
      <c r="E289" s="453" t="s">
        <v>293</v>
      </c>
      <c r="F289" s="452">
        <v>11010728060.420498</v>
      </c>
      <c r="G289" s="158"/>
      <c r="H289" s="158"/>
      <c r="I289" s="153"/>
    </row>
    <row r="290" spans="1:9" s="152" customFormat="1">
      <c r="A290" s="156"/>
      <c r="B290" s="440" t="s">
        <v>1146</v>
      </c>
      <c r="C290" s="449"/>
      <c r="D290" s="452">
        <v>31731985698.910202</v>
      </c>
      <c r="E290" s="449"/>
      <c r="F290" s="449"/>
      <c r="H290" s="158"/>
      <c r="I290" s="153"/>
    </row>
    <row r="291" spans="1:9" s="152" customFormat="1">
      <c r="A291" s="156"/>
      <c r="B291" s="808" t="s">
        <v>111</v>
      </c>
      <c r="C291" s="808"/>
      <c r="D291" s="808"/>
      <c r="E291" s="808"/>
      <c r="F291" s="808"/>
      <c r="I291" s="153"/>
    </row>
    <row r="292" spans="1:9" s="152" customFormat="1">
      <c r="A292" s="156"/>
      <c r="B292" s="454" t="s">
        <v>502</v>
      </c>
      <c r="C292" s="455">
        <v>750000000</v>
      </c>
      <c r="D292" s="455">
        <v>900000000</v>
      </c>
      <c r="E292" s="455">
        <v>200000000</v>
      </c>
      <c r="F292" s="455">
        <v>900000000</v>
      </c>
      <c r="I292" s="153"/>
    </row>
    <row r="293" spans="1:9" s="152" customFormat="1">
      <c r="A293" s="156"/>
      <c r="B293" s="440" t="s">
        <v>826</v>
      </c>
      <c r="C293" s="456"/>
      <c r="D293" s="456">
        <v>900000000</v>
      </c>
      <c r="E293" s="452" t="s">
        <v>294</v>
      </c>
      <c r="F293" s="456">
        <v>900000000</v>
      </c>
      <c r="I293" s="153"/>
    </row>
    <row r="294" spans="1:9" s="152" customFormat="1">
      <c r="A294" s="156"/>
      <c r="B294" s="440" t="s">
        <v>1146</v>
      </c>
      <c r="C294" s="457"/>
      <c r="D294" s="452">
        <v>851000000</v>
      </c>
      <c r="E294" s="450" t="s">
        <v>294</v>
      </c>
      <c r="F294" s="452">
        <v>851000000</v>
      </c>
      <c r="I294" s="153"/>
    </row>
    <row r="295" spans="1:9" s="152" customFormat="1">
      <c r="A295" s="156"/>
      <c r="I295" s="153"/>
    </row>
    <row r="296" spans="1:9" s="152" customFormat="1">
      <c r="A296" s="156"/>
      <c r="B296" s="11" t="s">
        <v>295</v>
      </c>
      <c r="I296" s="153"/>
    </row>
    <row r="297" spans="1:9" s="152" customFormat="1" ht="45" customHeight="1">
      <c r="A297" s="156"/>
      <c r="B297" s="809" t="s">
        <v>475</v>
      </c>
      <c r="C297" s="809"/>
      <c r="D297" s="809"/>
      <c r="E297" s="809"/>
      <c r="F297" s="809"/>
      <c r="I297" s="153"/>
    </row>
    <row r="298" spans="1:9" s="152" customFormat="1">
      <c r="A298" s="156"/>
      <c r="B298" s="11"/>
      <c r="I298" s="153"/>
    </row>
    <row r="299" spans="1:9" s="152" customFormat="1">
      <c r="A299" s="156"/>
      <c r="B299" s="365" t="s">
        <v>1530</v>
      </c>
      <c r="I299" s="153"/>
    </row>
    <row r="300" spans="1:9" s="152" customFormat="1">
      <c r="A300" s="156"/>
      <c r="I300" s="153"/>
    </row>
    <row r="301" spans="1:9" s="152" customFormat="1" ht="24.6" customHeight="1">
      <c r="A301" s="156"/>
      <c r="B301" s="382" t="s">
        <v>54</v>
      </c>
      <c r="C301" s="460">
        <v>44377</v>
      </c>
      <c r="D301" s="461">
        <v>44196</v>
      </c>
      <c r="I301" s="153"/>
    </row>
    <row r="302" spans="1:9" s="152" customFormat="1">
      <c r="A302" s="156"/>
      <c r="B302" s="505" t="s">
        <v>296</v>
      </c>
      <c r="C302" s="349"/>
      <c r="D302" s="349"/>
      <c r="I302" s="153"/>
    </row>
    <row r="303" spans="1:9" s="152" customFormat="1">
      <c r="A303" s="156"/>
      <c r="B303" s="468" t="s">
        <v>297</v>
      </c>
      <c r="C303" s="752">
        <v>36728883000</v>
      </c>
      <c r="D303" s="346">
        <v>21919889600</v>
      </c>
      <c r="I303" s="153"/>
    </row>
    <row r="304" spans="1:9" s="152" customFormat="1">
      <c r="A304" s="156"/>
      <c r="B304" s="468" t="s">
        <v>298</v>
      </c>
      <c r="C304" s="752" t="s">
        <v>1536</v>
      </c>
      <c r="D304" s="346">
        <v>0</v>
      </c>
      <c r="I304" s="153"/>
    </row>
    <row r="305" spans="1:9" s="152" customFormat="1" ht="27">
      <c r="A305" s="156"/>
      <c r="B305" s="545" t="s">
        <v>299</v>
      </c>
      <c r="C305" s="458">
        <v>36728883000</v>
      </c>
      <c r="D305" s="458">
        <v>21919889600</v>
      </c>
      <c r="E305" s="73"/>
      <c r="F305" s="17"/>
      <c r="G305" s="154"/>
      <c r="I305" s="153"/>
    </row>
    <row r="306" spans="1:9" s="152" customFormat="1">
      <c r="A306" s="156"/>
      <c r="B306" s="468" t="s">
        <v>533</v>
      </c>
      <c r="C306" s="752">
        <v>33663473254</v>
      </c>
      <c r="D306" s="346">
        <v>20459910164</v>
      </c>
      <c r="I306" s="153"/>
    </row>
    <row r="307" spans="1:9" s="152" customFormat="1">
      <c r="A307" s="156"/>
      <c r="B307" s="468" t="s">
        <v>300</v>
      </c>
      <c r="C307" s="752">
        <v>30207461</v>
      </c>
      <c r="D307" s="346">
        <v>36332893.5</v>
      </c>
      <c r="I307" s="153"/>
    </row>
    <row r="308" spans="1:9" s="152" customFormat="1" ht="27">
      <c r="A308" s="156"/>
      <c r="B308" s="545" t="s">
        <v>301</v>
      </c>
      <c r="C308" s="459">
        <v>33693680715</v>
      </c>
      <c r="D308" s="459">
        <v>20496243057.5</v>
      </c>
      <c r="E308" s="161"/>
      <c r="F308" s="154"/>
      <c r="G308" s="154"/>
      <c r="I308" s="153"/>
    </row>
    <row r="309" spans="1:9" s="152" customFormat="1">
      <c r="A309" s="156"/>
      <c r="I309" s="153"/>
    </row>
    <row r="310" spans="1:9" s="152" customFormat="1">
      <c r="A310" s="156"/>
      <c r="I310" s="153"/>
    </row>
    <row r="311" spans="1:9">
      <c r="B311" s="11" t="s">
        <v>168</v>
      </c>
      <c r="C311" s="112"/>
      <c r="D311" s="112"/>
      <c r="E311" s="112"/>
    </row>
    <row r="312" spans="1:9">
      <c r="B312" s="112"/>
      <c r="C312" s="112"/>
      <c r="D312" s="112"/>
      <c r="E312" s="112"/>
    </row>
    <row r="313" spans="1:9">
      <c r="B313" s="18" t="s">
        <v>302</v>
      </c>
      <c r="C313" s="140"/>
      <c r="D313" s="112"/>
      <c r="E313" s="112"/>
    </row>
    <row r="314" spans="1:9">
      <c r="B314" s="112"/>
      <c r="C314" s="112"/>
      <c r="D314" s="112"/>
      <c r="E314" s="112"/>
    </row>
    <row r="315" spans="1:9">
      <c r="B315" s="112" t="s">
        <v>303</v>
      </c>
      <c r="C315" s="112"/>
      <c r="D315" s="112"/>
      <c r="E315" s="112"/>
    </row>
    <row r="316" spans="1:9">
      <c r="B316" s="112"/>
      <c r="C316" s="112"/>
      <c r="D316" s="112"/>
      <c r="E316" s="112"/>
    </row>
    <row r="317" spans="1:9" ht="29.45" customHeight="1">
      <c r="B317" s="378" t="s">
        <v>54</v>
      </c>
      <c r="C317" s="460">
        <v>44377</v>
      </c>
      <c r="D317" s="461">
        <v>44196</v>
      </c>
      <c r="E317" s="112"/>
    </row>
    <row r="318" spans="1:9">
      <c r="B318" s="350" t="s">
        <v>1138</v>
      </c>
      <c r="C318" s="351">
        <v>206783404</v>
      </c>
      <c r="D318" s="351">
        <v>110000</v>
      </c>
      <c r="E318" s="112"/>
    </row>
    <row r="319" spans="1:9">
      <c r="B319" s="350" t="s">
        <v>1137</v>
      </c>
      <c r="C319" s="351">
        <v>158043615</v>
      </c>
      <c r="D319" s="351">
        <v>3987206</v>
      </c>
      <c r="E319" s="112"/>
    </row>
    <row r="320" spans="1:9">
      <c r="B320" s="350" t="s">
        <v>936</v>
      </c>
      <c r="C320" s="351">
        <v>3300000</v>
      </c>
      <c r="D320" s="351">
        <v>0</v>
      </c>
      <c r="E320" s="112"/>
    </row>
    <row r="321" spans="2:6">
      <c r="B321" s="164" t="s">
        <v>55</v>
      </c>
      <c r="C321" s="352">
        <v>368127019</v>
      </c>
      <c r="D321" s="352">
        <v>4097206</v>
      </c>
      <c r="E321" s="159">
        <v>0</v>
      </c>
      <c r="F321" s="758">
        <v>0</v>
      </c>
    </row>
    <row r="322" spans="2:6">
      <c r="B322" s="19"/>
      <c r="D322" s="20"/>
      <c r="E322" s="112"/>
    </row>
    <row r="323" spans="2:6">
      <c r="B323" s="18" t="s">
        <v>304</v>
      </c>
      <c r="D323" s="20"/>
      <c r="E323" s="112"/>
    </row>
    <row r="324" spans="2:6" ht="9.6" customHeight="1">
      <c r="B324" s="21"/>
      <c r="C324" s="112"/>
      <c r="D324" s="112"/>
      <c r="E324" s="112"/>
    </row>
    <row r="325" spans="2:6">
      <c r="B325" s="810" t="s">
        <v>588</v>
      </c>
      <c r="C325" s="810"/>
      <c r="D325" s="810"/>
      <c r="E325" s="112"/>
    </row>
    <row r="326" spans="2:6">
      <c r="B326" s="366"/>
      <c r="C326" s="366"/>
      <c r="D326" s="366"/>
      <c r="E326" s="112"/>
    </row>
    <row r="327" spans="2:6" ht="27.6" customHeight="1">
      <c r="B327" s="378" t="s">
        <v>54</v>
      </c>
      <c r="C327" s="460">
        <v>44377</v>
      </c>
      <c r="D327" s="461">
        <v>44196</v>
      </c>
      <c r="E327" s="112"/>
    </row>
    <row r="328" spans="2:6">
      <c r="B328" s="350" t="s">
        <v>1139</v>
      </c>
      <c r="C328" s="351">
        <v>116020014</v>
      </c>
      <c r="D328" s="351">
        <v>266036645</v>
      </c>
      <c r="E328" s="112"/>
    </row>
    <row r="329" spans="2:6">
      <c r="B329" s="350" t="s">
        <v>704</v>
      </c>
      <c r="C329" s="351">
        <v>25003874</v>
      </c>
      <c r="D329" s="351">
        <v>0</v>
      </c>
      <c r="E329" s="112"/>
    </row>
    <row r="330" spans="2:6">
      <c r="B330" s="350" t="s">
        <v>671</v>
      </c>
      <c r="C330" s="351">
        <v>197217607</v>
      </c>
      <c r="D330" s="351">
        <v>40262079</v>
      </c>
      <c r="E330" s="112"/>
    </row>
    <row r="331" spans="2:6">
      <c r="B331" s="350" t="s">
        <v>672</v>
      </c>
      <c r="C331" s="351">
        <v>0</v>
      </c>
      <c r="D331" s="351">
        <v>25454834</v>
      </c>
      <c r="E331" s="112"/>
    </row>
    <row r="332" spans="2:6">
      <c r="B332" s="164" t="s">
        <v>55</v>
      </c>
      <c r="C332" s="352">
        <v>338241495</v>
      </c>
      <c r="D332" s="352">
        <v>331753558</v>
      </c>
      <c r="E332" s="159">
        <v>0</v>
      </c>
    </row>
    <row r="333" spans="2:6">
      <c r="B333" s="353"/>
      <c r="C333" s="323"/>
      <c r="D333" s="354"/>
      <c r="E333" s="112"/>
    </row>
    <row r="334" spans="2:6">
      <c r="B334" s="367" t="s">
        <v>305</v>
      </c>
      <c r="D334" s="20"/>
      <c r="E334" s="112"/>
    </row>
    <row r="335" spans="2:6" ht="19.899999999999999" customHeight="1">
      <c r="B335" s="30" t="s">
        <v>1531</v>
      </c>
      <c r="D335" s="20"/>
      <c r="E335" s="112"/>
    </row>
    <row r="336" spans="2:6" ht="7.9" customHeight="1">
      <c r="B336" s="185"/>
      <c r="D336" s="20"/>
      <c r="E336" s="112"/>
    </row>
    <row r="337" spans="2:5" ht="27.6" customHeight="1">
      <c r="B337" s="378" t="s">
        <v>54</v>
      </c>
      <c r="C337" s="460">
        <v>44377</v>
      </c>
      <c r="D337" s="461">
        <v>44196</v>
      </c>
      <c r="E337" s="112"/>
    </row>
    <row r="338" spans="2:5">
      <c r="B338" s="350" t="s">
        <v>1140</v>
      </c>
      <c r="C338" s="178">
        <v>0</v>
      </c>
      <c r="D338" s="346">
        <v>0</v>
      </c>
      <c r="E338" s="112"/>
    </row>
    <row r="339" spans="2:5">
      <c r="B339" s="164" t="s">
        <v>55</v>
      </c>
      <c r="C339" s="177">
        <v>0</v>
      </c>
      <c r="D339" s="177">
        <v>0</v>
      </c>
      <c r="E339" s="112"/>
    </row>
    <row r="340" spans="2:5">
      <c r="B340" s="19"/>
      <c r="D340" s="20"/>
      <c r="E340" s="112"/>
    </row>
    <row r="341" spans="2:5">
      <c r="B341" s="18" t="s">
        <v>306</v>
      </c>
      <c r="D341" s="20"/>
      <c r="E341" s="112"/>
    </row>
    <row r="342" spans="2:5">
      <c r="B342" s="18"/>
      <c r="D342" s="20"/>
      <c r="E342" s="112"/>
    </row>
    <row r="343" spans="2:5">
      <c r="B343" s="366" t="s">
        <v>1545</v>
      </c>
      <c r="D343" s="20"/>
      <c r="E343" s="112"/>
    </row>
    <row r="344" spans="2:5">
      <c r="B344" s="366"/>
      <c r="D344" s="20"/>
      <c r="E344" s="112"/>
    </row>
    <row r="345" spans="2:5" ht="14.45" customHeight="1">
      <c r="B345" s="811" t="s">
        <v>307</v>
      </c>
      <c r="C345" s="811"/>
      <c r="D345" s="811"/>
      <c r="E345" s="112"/>
    </row>
    <row r="346" spans="2:5">
      <c r="B346" s="366"/>
      <c r="D346" s="20"/>
      <c r="E346" s="112"/>
    </row>
    <row r="347" spans="2:5" ht="27.6" customHeight="1">
      <c r="B347" s="378" t="s">
        <v>54</v>
      </c>
      <c r="C347" s="460">
        <v>44377</v>
      </c>
      <c r="D347" s="461">
        <v>44196</v>
      </c>
      <c r="E347" s="112"/>
    </row>
    <row r="348" spans="2:5">
      <c r="B348" s="350" t="s">
        <v>446</v>
      </c>
      <c r="C348" s="178">
        <v>5126738</v>
      </c>
      <c r="D348" s="346">
        <v>6370138</v>
      </c>
      <c r="E348" s="112"/>
    </row>
    <row r="349" spans="2:5">
      <c r="B349" s="350" t="s">
        <v>1141</v>
      </c>
      <c r="C349" s="178">
        <v>28994433</v>
      </c>
      <c r="D349" s="346">
        <v>0</v>
      </c>
      <c r="E349" s="112"/>
    </row>
    <row r="350" spans="2:5">
      <c r="B350" s="164" t="s">
        <v>55</v>
      </c>
      <c r="C350" s="177">
        <v>34121171</v>
      </c>
      <c r="D350" s="177">
        <v>6370138</v>
      </c>
      <c r="E350" s="159">
        <v>0</v>
      </c>
    </row>
    <row r="351" spans="2:5">
      <c r="B351" s="145"/>
      <c r="C351" s="368"/>
      <c r="D351" s="368"/>
      <c r="E351" s="159"/>
    </row>
    <row r="352" spans="2:5">
      <c r="B352" s="11" t="s">
        <v>308</v>
      </c>
    </row>
    <row r="353" spans="1:14">
      <c r="B353" s="21" t="s">
        <v>309</v>
      </c>
    </row>
    <row r="354" spans="1:14">
      <c r="B354" s="21"/>
    </row>
    <row r="355" spans="1:14" s="370" customFormat="1" ht="20.45" customHeight="1">
      <c r="A355" s="369"/>
      <c r="B355" s="806" t="s">
        <v>1136</v>
      </c>
      <c r="C355" s="806" t="s">
        <v>231</v>
      </c>
      <c r="D355" s="806"/>
      <c r="E355" s="806"/>
      <c r="F355" s="806"/>
      <c r="G355" s="806"/>
      <c r="H355" s="802" t="s">
        <v>232</v>
      </c>
      <c r="I355" s="803"/>
      <c r="J355" s="803"/>
      <c r="K355" s="803"/>
      <c r="L355" s="803"/>
      <c r="M355" s="803"/>
    </row>
    <row r="356" spans="1:14" s="361" customFormat="1" ht="32.450000000000003" customHeight="1">
      <c r="A356" s="359"/>
      <c r="B356" s="806"/>
      <c r="C356" s="232" t="s">
        <v>227</v>
      </c>
      <c r="D356" s="232" t="s">
        <v>228</v>
      </c>
      <c r="E356" s="232" t="s">
        <v>229</v>
      </c>
      <c r="F356" s="232" t="s">
        <v>310</v>
      </c>
      <c r="G356" s="232" t="s">
        <v>311</v>
      </c>
      <c r="H356" s="232" t="s">
        <v>230</v>
      </c>
      <c r="I356" s="464" t="s">
        <v>228</v>
      </c>
      <c r="J356" s="464" t="s">
        <v>229</v>
      </c>
      <c r="K356" s="464" t="s">
        <v>310</v>
      </c>
      <c r="L356" s="464" t="s">
        <v>425</v>
      </c>
      <c r="M356" s="464" t="s">
        <v>476</v>
      </c>
    </row>
    <row r="357" spans="1:14" s="6" customFormat="1">
      <c r="A357" s="79"/>
      <c r="B357" s="35" t="s">
        <v>1142</v>
      </c>
      <c r="C357" s="355">
        <v>1307727</v>
      </c>
      <c r="D357" s="355">
        <v>240382869</v>
      </c>
      <c r="E357" s="355">
        <v>0</v>
      </c>
      <c r="F357" s="355" t="s">
        <v>294</v>
      </c>
      <c r="G357" s="356">
        <v>241690596</v>
      </c>
      <c r="H357" s="355">
        <v>0</v>
      </c>
      <c r="I357" s="355">
        <v>-294240</v>
      </c>
      <c r="J357" s="355">
        <v>0</v>
      </c>
      <c r="K357" s="355">
        <v>0</v>
      </c>
      <c r="L357" s="355">
        <v>-294240</v>
      </c>
      <c r="M357" s="355">
        <v>241396356</v>
      </c>
    </row>
    <row r="358" spans="1:14" s="6" customFormat="1">
      <c r="A358" s="79"/>
      <c r="B358" s="35" t="s">
        <v>540</v>
      </c>
      <c r="C358" s="355">
        <v>16238918</v>
      </c>
      <c r="D358" s="355">
        <v>274866458</v>
      </c>
      <c r="E358" s="355">
        <v>0</v>
      </c>
      <c r="F358" s="355">
        <v>0</v>
      </c>
      <c r="G358" s="356">
        <v>291105376</v>
      </c>
      <c r="H358" s="355">
        <v>-2839598</v>
      </c>
      <c r="I358" s="356">
        <v>-1461504</v>
      </c>
      <c r="J358" s="356">
        <v>0</v>
      </c>
      <c r="K358" s="356">
        <v>0</v>
      </c>
      <c r="L358" s="355">
        <v>-4301102</v>
      </c>
      <c r="M358" s="355">
        <v>286804274</v>
      </c>
    </row>
    <row r="359" spans="1:14" s="6" customFormat="1">
      <c r="A359" s="79"/>
      <c r="B359" s="35" t="s">
        <v>112</v>
      </c>
      <c r="C359" s="355">
        <v>0</v>
      </c>
      <c r="D359" s="355">
        <v>118579522</v>
      </c>
      <c r="E359" s="355">
        <v>0</v>
      </c>
      <c r="F359" s="355">
        <v>0</v>
      </c>
      <c r="G359" s="356">
        <v>118579522</v>
      </c>
      <c r="H359" s="357">
        <v>0</v>
      </c>
      <c r="I359" s="357">
        <v>0</v>
      </c>
      <c r="J359" s="357">
        <v>0</v>
      </c>
      <c r="K359" s="357">
        <v>0</v>
      </c>
      <c r="L359" s="355">
        <v>0</v>
      </c>
      <c r="M359" s="355">
        <v>118579522</v>
      </c>
    </row>
    <row r="360" spans="1:14" s="6" customFormat="1">
      <c r="A360" s="79"/>
      <c r="B360" s="35" t="s">
        <v>981</v>
      </c>
      <c r="C360" s="355">
        <v>0</v>
      </c>
      <c r="D360" s="355">
        <v>316522493</v>
      </c>
      <c r="E360" s="355">
        <v>0</v>
      </c>
      <c r="F360" s="355">
        <v>0</v>
      </c>
      <c r="G360" s="356">
        <v>316522493</v>
      </c>
      <c r="H360" s="357">
        <v>0</v>
      </c>
      <c r="I360" s="357">
        <v>0</v>
      </c>
      <c r="J360" s="357">
        <v>0</v>
      </c>
      <c r="K360" s="357">
        <v>0</v>
      </c>
      <c r="L360" s="355">
        <v>0</v>
      </c>
      <c r="M360" s="355">
        <v>316522493</v>
      </c>
    </row>
    <row r="361" spans="1:14" s="5" customFormat="1" ht="14.25">
      <c r="A361" s="80"/>
      <c r="B361" s="164" t="s">
        <v>1532</v>
      </c>
      <c r="C361" s="357">
        <v>17546645</v>
      </c>
      <c r="D361" s="357">
        <v>950351342</v>
      </c>
      <c r="E361" s="357" t="s">
        <v>312</v>
      </c>
      <c r="F361" s="357" t="s">
        <v>261</v>
      </c>
      <c r="G361" s="357">
        <v>967897987</v>
      </c>
      <c r="H361" s="357">
        <v>-2839598</v>
      </c>
      <c r="I361" s="357">
        <v>-1755744</v>
      </c>
      <c r="J361" s="357">
        <v>0</v>
      </c>
      <c r="K361" s="357">
        <v>0</v>
      </c>
      <c r="L361" s="357">
        <v>-4595342</v>
      </c>
      <c r="M361" s="357">
        <v>963302645</v>
      </c>
      <c r="N361" s="466">
        <v>0</v>
      </c>
    </row>
    <row r="362" spans="1:14" s="5" customFormat="1" ht="14.25">
      <c r="A362" s="80"/>
      <c r="B362" s="164" t="s">
        <v>1117</v>
      </c>
      <c r="C362" s="357">
        <v>15775540</v>
      </c>
      <c r="D362" s="357">
        <v>1771105</v>
      </c>
      <c r="E362" s="357" t="s">
        <v>312</v>
      </c>
      <c r="F362" s="357" t="s">
        <v>261</v>
      </c>
      <c r="G362" s="357">
        <v>17546645</v>
      </c>
      <c r="H362" s="465">
        <v>0</v>
      </c>
      <c r="I362" s="465">
        <v>-2839598</v>
      </c>
      <c r="J362" s="465">
        <v>0</v>
      </c>
      <c r="K362" s="465">
        <v>0</v>
      </c>
      <c r="L362" s="465">
        <v>-2839598</v>
      </c>
      <c r="M362" s="357">
        <v>14707047</v>
      </c>
    </row>
    <row r="363" spans="1:14">
      <c r="B363" s="11"/>
    </row>
    <row r="364" spans="1:14">
      <c r="B364" s="11"/>
      <c r="F364" s="15"/>
    </row>
    <row r="365" spans="1:14">
      <c r="B365" s="139" t="s">
        <v>313</v>
      </c>
      <c r="C365" s="138"/>
    </row>
    <row r="366" spans="1:14">
      <c r="B366" s="366" t="s">
        <v>314</v>
      </c>
    </row>
    <row r="367" spans="1:14">
      <c r="B367" s="21"/>
    </row>
    <row r="368" spans="1:14">
      <c r="B368" s="467" t="s">
        <v>186</v>
      </c>
    </row>
    <row r="369" spans="1:9" ht="28.9" customHeight="1">
      <c r="B369" s="378" t="s">
        <v>54</v>
      </c>
      <c r="C369" s="378" t="s">
        <v>543</v>
      </c>
      <c r="D369" s="378" t="s">
        <v>544</v>
      </c>
      <c r="E369" s="378" t="s">
        <v>545</v>
      </c>
      <c r="F369" s="378" t="s">
        <v>546</v>
      </c>
      <c r="G369" s="70"/>
    </row>
    <row r="370" spans="1:9" s="762" customFormat="1" ht="13.15" customHeight="1">
      <c r="A370" s="110"/>
      <c r="B370" s="641" t="s">
        <v>315</v>
      </c>
      <c r="C370" s="473">
        <v>445960183</v>
      </c>
      <c r="D370" s="473">
        <v>-229544676</v>
      </c>
      <c r="E370" s="473">
        <v>-20013966</v>
      </c>
      <c r="F370" s="473">
        <v>196401541</v>
      </c>
      <c r="G370" s="517"/>
      <c r="H370" s="517"/>
      <c r="I370" s="64"/>
    </row>
    <row r="371" spans="1:9" s="762" customFormat="1">
      <c r="A371" s="110"/>
      <c r="B371" s="641" t="s">
        <v>78</v>
      </c>
      <c r="C371" s="473">
        <v>6399988</v>
      </c>
      <c r="D371" s="473">
        <v>1600012</v>
      </c>
      <c r="E371" s="473">
        <v>-2240010</v>
      </c>
      <c r="F371" s="473">
        <v>5759990</v>
      </c>
      <c r="G371" s="517"/>
      <c r="H371" s="743"/>
      <c r="I371" s="64"/>
    </row>
    <row r="372" spans="1:9" s="762" customFormat="1" ht="13.15" customHeight="1">
      <c r="A372" s="110"/>
      <c r="B372" s="641" t="s">
        <v>701</v>
      </c>
      <c r="C372" s="473">
        <v>538704564</v>
      </c>
      <c r="D372" s="473">
        <v>382988824</v>
      </c>
      <c r="E372" s="473">
        <v>-218392212</v>
      </c>
      <c r="F372" s="473">
        <v>703301176</v>
      </c>
      <c r="G372" s="517"/>
      <c r="I372" s="64"/>
    </row>
    <row r="373" spans="1:9">
      <c r="B373" s="471" t="s">
        <v>1532</v>
      </c>
      <c r="C373" s="500">
        <v>991064735</v>
      </c>
      <c r="D373" s="500">
        <v>155044160</v>
      </c>
      <c r="E373" s="500">
        <v>-240646188</v>
      </c>
      <c r="F373" s="500">
        <v>905462707</v>
      </c>
      <c r="G373" s="70"/>
      <c r="H373" s="70"/>
    </row>
    <row r="374" spans="1:9">
      <c r="B374" s="471" t="s">
        <v>1117</v>
      </c>
      <c r="C374" s="500">
        <v>644088416</v>
      </c>
      <c r="D374" s="500">
        <v>219028147</v>
      </c>
      <c r="E374" s="500">
        <v>-128817828</v>
      </c>
      <c r="F374" s="500">
        <v>734298735</v>
      </c>
      <c r="G374" s="70"/>
    </row>
    <row r="375" spans="1:9" s="755" customFormat="1">
      <c r="A375" s="111"/>
      <c r="B375" s="471"/>
      <c r="C375" s="747"/>
      <c r="D375" s="747"/>
      <c r="E375" s="747"/>
      <c r="F375" s="747"/>
      <c r="G375" s="758"/>
      <c r="I375" s="759"/>
    </row>
    <row r="376" spans="1:9">
      <c r="B376" s="378" t="s">
        <v>113</v>
      </c>
      <c r="C376" s="186"/>
      <c r="D376" s="186"/>
      <c r="E376" s="186"/>
      <c r="F376" s="186"/>
      <c r="G376" s="70"/>
    </row>
    <row r="377" spans="1:9" ht="28.9" customHeight="1">
      <c r="B377" s="378" t="s">
        <v>54</v>
      </c>
      <c r="C377" s="378" t="s">
        <v>543</v>
      </c>
      <c r="D377" s="378" t="s">
        <v>544</v>
      </c>
      <c r="E377" s="378" t="s">
        <v>545</v>
      </c>
      <c r="F377" s="378" t="s">
        <v>546</v>
      </c>
      <c r="G377" s="70"/>
    </row>
    <row r="378" spans="1:9">
      <c r="B378" s="472" t="s">
        <v>262</v>
      </c>
      <c r="C378" s="473">
        <v>457571471</v>
      </c>
      <c r="D378" s="473">
        <v>0</v>
      </c>
      <c r="E378" s="473">
        <v>-43598634</v>
      </c>
      <c r="F378" s="473">
        <v>413972837</v>
      </c>
      <c r="G378" s="70"/>
    </row>
    <row r="379" spans="1:9">
      <c r="B379" s="472" t="s">
        <v>316</v>
      </c>
      <c r="C379" s="473">
        <v>-36056876</v>
      </c>
      <c r="D379" s="473">
        <v>0</v>
      </c>
      <c r="E379" s="473">
        <v>0</v>
      </c>
      <c r="F379" s="473">
        <v>-36056876</v>
      </c>
    </row>
    <row r="380" spans="1:9" s="755" customFormat="1">
      <c r="A380" s="111"/>
      <c r="B380" s="472" t="s">
        <v>1324</v>
      </c>
      <c r="C380" s="473">
        <v>0</v>
      </c>
      <c r="D380" s="473">
        <v>12374918</v>
      </c>
      <c r="E380" s="473"/>
      <c r="F380" s="473">
        <v>12374918</v>
      </c>
      <c r="I380" s="759"/>
    </row>
    <row r="381" spans="1:9">
      <c r="B381" s="471" t="s">
        <v>1532</v>
      </c>
      <c r="C381" s="474">
        <v>421514595</v>
      </c>
      <c r="D381" s="474">
        <v>12374918</v>
      </c>
      <c r="E381" s="474">
        <v>-43598634</v>
      </c>
      <c r="F381" s="474">
        <v>390290879</v>
      </c>
      <c r="G381" s="15">
        <v>0</v>
      </c>
    </row>
    <row r="382" spans="1:9">
      <c r="B382" s="471" t="s">
        <v>1117</v>
      </c>
      <c r="C382" s="474">
        <v>28943411</v>
      </c>
      <c r="D382" s="474">
        <v>399807052</v>
      </c>
      <c r="E382" s="474">
        <v>-7235868</v>
      </c>
      <c r="F382" s="474">
        <v>421514595</v>
      </c>
      <c r="G382" s="15"/>
    </row>
    <row r="383" spans="1:9">
      <c r="B383" s="22"/>
      <c r="C383" s="23"/>
      <c r="D383" s="22"/>
      <c r="F383" s="70"/>
    </row>
    <row r="384" spans="1:9">
      <c r="B384" s="11" t="s">
        <v>478</v>
      </c>
      <c r="C384" s="140"/>
      <c r="D384" s="24"/>
      <c r="F384" s="371"/>
    </row>
    <row r="385" spans="1:9" ht="12.4" customHeight="1">
      <c r="B385" s="21" t="s">
        <v>549</v>
      </c>
      <c r="D385" s="24"/>
    </row>
    <row r="386" spans="1:9" ht="12.4" customHeight="1">
      <c r="B386" s="21"/>
      <c r="D386" s="24"/>
    </row>
    <row r="387" spans="1:9" ht="27.6" customHeight="1">
      <c r="B387" s="378" t="s">
        <v>54</v>
      </c>
      <c r="C387" s="460">
        <v>44286</v>
      </c>
      <c r="D387" s="461">
        <v>44196</v>
      </c>
      <c r="E387" s="112"/>
    </row>
    <row r="388" spans="1:9">
      <c r="B388" s="468" t="s">
        <v>109</v>
      </c>
      <c r="C388" s="470">
        <v>4033748</v>
      </c>
      <c r="D388" s="469">
        <v>13745844</v>
      </c>
    </row>
    <row r="389" spans="1:9">
      <c r="B389" s="468" t="s">
        <v>208</v>
      </c>
      <c r="C389" s="470">
        <v>781466</v>
      </c>
      <c r="D389" s="469">
        <v>15626149</v>
      </c>
    </row>
    <row r="390" spans="1:9">
      <c r="B390" s="468" t="s">
        <v>552</v>
      </c>
      <c r="C390" s="470">
        <v>36470619</v>
      </c>
      <c r="D390" s="469">
        <v>17653690</v>
      </c>
    </row>
    <row r="391" spans="1:9">
      <c r="B391" s="468" t="s">
        <v>477</v>
      </c>
      <c r="C391" s="470">
        <v>68858195</v>
      </c>
      <c r="D391" s="469">
        <v>96802560</v>
      </c>
    </row>
    <row r="392" spans="1:9">
      <c r="B392" s="468" t="s">
        <v>551</v>
      </c>
      <c r="C392" s="475">
        <v>2658537</v>
      </c>
      <c r="D392" s="469">
        <v>6170980</v>
      </c>
    </row>
    <row r="393" spans="1:9">
      <c r="B393" s="468" t="s">
        <v>678</v>
      </c>
      <c r="C393" s="470">
        <v>129477</v>
      </c>
      <c r="D393" s="469">
        <v>0</v>
      </c>
    </row>
    <row r="394" spans="1:9">
      <c r="B394" s="468" t="s">
        <v>328</v>
      </c>
      <c r="C394" s="470">
        <v>1217100</v>
      </c>
      <c r="D394" s="469">
        <v>0</v>
      </c>
    </row>
    <row r="395" spans="1:9">
      <c r="B395" s="468" t="s">
        <v>766</v>
      </c>
      <c r="C395" s="470">
        <v>41668980</v>
      </c>
      <c r="D395" s="469">
        <v>0</v>
      </c>
    </row>
    <row r="396" spans="1:9" s="755" customFormat="1">
      <c r="A396" s="111"/>
      <c r="B396" s="468" t="s">
        <v>213</v>
      </c>
      <c r="C396" s="470">
        <v>640238</v>
      </c>
      <c r="D396" s="469">
        <v>0</v>
      </c>
      <c r="I396" s="759"/>
    </row>
    <row r="397" spans="1:9" s="755" customFormat="1">
      <c r="A397" s="111"/>
      <c r="B397" s="468" t="s">
        <v>949</v>
      </c>
      <c r="C397" s="470">
        <v>3777762</v>
      </c>
      <c r="D397" s="469"/>
      <c r="I397" s="759"/>
    </row>
    <row r="398" spans="1:9" s="755" customFormat="1">
      <c r="A398" s="111"/>
      <c r="B398" s="468" t="s">
        <v>955</v>
      </c>
      <c r="C398" s="470">
        <v>2938440</v>
      </c>
      <c r="D398" s="469">
        <v>0</v>
      </c>
      <c r="I398" s="759"/>
    </row>
    <row r="399" spans="1:9">
      <c r="B399" s="468" t="s">
        <v>1143</v>
      </c>
      <c r="C399" s="470">
        <v>50504850</v>
      </c>
      <c r="D399" s="469">
        <v>0</v>
      </c>
    </row>
    <row r="400" spans="1:9">
      <c r="B400" s="468" t="s">
        <v>1227</v>
      </c>
      <c r="C400" s="470">
        <v>10100970</v>
      </c>
      <c r="D400" s="469">
        <v>20675880</v>
      </c>
    </row>
    <row r="401" spans="2:6">
      <c r="B401" s="471" t="s">
        <v>55</v>
      </c>
      <c r="C401" s="476">
        <v>223780382</v>
      </c>
      <c r="D401" s="476">
        <v>170675103</v>
      </c>
      <c r="E401" s="70">
        <v>0</v>
      </c>
      <c r="F401" s="132"/>
    </row>
    <row r="402" spans="2:6">
      <c r="B402" s="11"/>
      <c r="D402" s="24"/>
    </row>
    <row r="403" spans="2:6">
      <c r="B403" s="117" t="s">
        <v>479</v>
      </c>
      <c r="C403" s="137"/>
      <c r="D403" s="24"/>
    </row>
    <row r="404" spans="2:6">
      <c r="B404" s="108" t="s">
        <v>554</v>
      </c>
      <c r="D404" s="24"/>
    </row>
    <row r="405" spans="2:6">
      <c r="D405" s="24"/>
    </row>
    <row r="406" spans="2:6">
      <c r="B406" s="806" t="s">
        <v>1145</v>
      </c>
      <c r="C406" s="804" t="s">
        <v>1144</v>
      </c>
      <c r="D406" s="806" t="s">
        <v>317</v>
      </c>
    </row>
    <row r="407" spans="2:6">
      <c r="B407" s="806"/>
      <c r="C407" s="805"/>
      <c r="D407" s="806"/>
      <c r="E407" s="109"/>
    </row>
    <row r="408" spans="2:6">
      <c r="B408" s="477" t="s">
        <v>275</v>
      </c>
      <c r="C408" s="481"/>
      <c r="D408" s="482"/>
    </row>
    <row r="409" spans="2:6">
      <c r="B409" s="478" t="s">
        <v>237</v>
      </c>
      <c r="C409" s="483">
        <v>71321210</v>
      </c>
      <c r="D409" s="483">
        <v>0</v>
      </c>
    </row>
    <row r="410" spans="2:6">
      <c r="B410" s="471" t="s">
        <v>1527</v>
      </c>
      <c r="C410" s="476">
        <v>71321210</v>
      </c>
      <c r="D410" s="470">
        <v>0</v>
      </c>
      <c r="E410" s="34">
        <v>0</v>
      </c>
      <c r="F410" s="34"/>
    </row>
    <row r="411" spans="2:6">
      <c r="B411" s="471" t="s">
        <v>1146</v>
      </c>
      <c r="C411" s="476">
        <v>1047146584</v>
      </c>
      <c r="D411" s="470">
        <v>0</v>
      </c>
      <c r="F411" s="34"/>
    </row>
    <row r="412" spans="2:6">
      <c r="B412" s="145"/>
      <c r="C412" s="372"/>
      <c r="D412" s="372"/>
    </row>
    <row r="413" spans="2:6">
      <c r="B413" s="11" t="s">
        <v>481</v>
      </c>
      <c r="C413" s="140"/>
      <c r="D413" s="24"/>
    </row>
    <row r="414" spans="2:6">
      <c r="B414" s="108" t="s">
        <v>554</v>
      </c>
      <c r="D414" s="24"/>
    </row>
    <row r="415" spans="2:6">
      <c r="D415" s="24"/>
    </row>
    <row r="416" spans="2:6">
      <c r="B416" s="806" t="s">
        <v>54</v>
      </c>
      <c r="C416" s="804" t="s">
        <v>1144</v>
      </c>
      <c r="D416" s="806" t="s">
        <v>317</v>
      </c>
    </row>
    <row r="417" spans="1:9">
      <c r="B417" s="806"/>
      <c r="C417" s="805"/>
      <c r="D417" s="806"/>
      <c r="E417" s="109"/>
    </row>
    <row r="418" spans="1:9">
      <c r="B418" s="479" t="s">
        <v>1139</v>
      </c>
      <c r="C418" s="470">
        <v>747184</v>
      </c>
      <c r="D418" s="470" t="s">
        <v>312</v>
      </c>
      <c r="E418" s="109"/>
      <c r="G418" s="71"/>
      <c r="H418" s="71"/>
    </row>
    <row r="419" spans="1:9">
      <c r="B419" s="479" t="s">
        <v>704</v>
      </c>
      <c r="C419" s="470">
        <v>-60852</v>
      </c>
      <c r="D419" s="470" t="s">
        <v>312</v>
      </c>
      <c r="E419" s="109"/>
      <c r="G419" s="71"/>
      <c r="H419" s="71"/>
    </row>
    <row r="420" spans="1:9" s="755" customFormat="1">
      <c r="A420" s="111"/>
      <c r="B420" s="479" t="s">
        <v>1326</v>
      </c>
      <c r="C420" s="470">
        <v>1051405032</v>
      </c>
      <c r="D420" s="470"/>
      <c r="E420" s="762"/>
      <c r="G420" s="71"/>
      <c r="H420" s="71"/>
      <c r="I420" s="759"/>
    </row>
    <row r="421" spans="1:9" s="755" customFormat="1">
      <c r="A421" s="111"/>
      <c r="B421" s="479" t="s">
        <v>1327</v>
      </c>
      <c r="C421" s="470">
        <v>2278172492</v>
      </c>
      <c r="D421" s="470"/>
      <c r="E421" s="762"/>
      <c r="G421" s="71"/>
      <c r="H421" s="71"/>
      <c r="I421" s="759"/>
    </row>
    <row r="422" spans="1:9">
      <c r="B422" s="479" t="s">
        <v>1147</v>
      </c>
      <c r="C422" s="470">
        <v>2886977</v>
      </c>
      <c r="D422" s="470">
        <v>0</v>
      </c>
      <c r="G422" s="13"/>
    </row>
    <row r="423" spans="1:9">
      <c r="B423" s="479" t="s">
        <v>1148</v>
      </c>
      <c r="C423" s="470">
        <v>0</v>
      </c>
      <c r="D423" s="470" t="s">
        <v>312</v>
      </c>
      <c r="G423" s="13"/>
    </row>
    <row r="424" spans="1:9">
      <c r="B424" s="471" t="s">
        <v>1527</v>
      </c>
      <c r="C424" s="476">
        <v>3333150833</v>
      </c>
      <c r="D424" s="470" t="s">
        <v>312</v>
      </c>
      <c r="E424" s="70">
        <v>0</v>
      </c>
      <c r="F424" s="13"/>
      <c r="G424" s="13"/>
      <c r="H424" s="13"/>
    </row>
    <row r="425" spans="1:9">
      <c r="B425" s="471" t="s">
        <v>1146</v>
      </c>
      <c r="C425" s="476">
        <v>40270747</v>
      </c>
      <c r="D425" s="476" t="s">
        <v>312</v>
      </c>
      <c r="E425" s="70">
        <v>0</v>
      </c>
      <c r="F425" s="70"/>
      <c r="G425" s="13"/>
    </row>
    <row r="426" spans="1:9">
      <c r="B426" s="145"/>
      <c r="C426" s="372"/>
      <c r="D426" s="372"/>
      <c r="H426" s="13"/>
    </row>
    <row r="427" spans="1:9">
      <c r="B427" s="11" t="s">
        <v>482</v>
      </c>
      <c r="C427" s="140"/>
      <c r="D427" s="24"/>
    </row>
    <row r="428" spans="1:9">
      <c r="B428" s="108" t="s">
        <v>554</v>
      </c>
      <c r="D428" s="24"/>
    </row>
    <row r="429" spans="1:9">
      <c r="D429" s="24"/>
    </row>
    <row r="430" spans="1:9">
      <c r="B430" s="806" t="s">
        <v>54</v>
      </c>
      <c r="C430" s="804" t="s">
        <v>1144</v>
      </c>
      <c r="D430" s="806" t="s">
        <v>317</v>
      </c>
    </row>
    <row r="431" spans="1:9">
      <c r="B431" s="806"/>
      <c r="C431" s="805"/>
      <c r="D431" s="806"/>
      <c r="E431" s="109"/>
    </row>
    <row r="432" spans="1:9">
      <c r="B432" s="484" t="s">
        <v>1149</v>
      </c>
      <c r="C432" s="487">
        <v>87464769</v>
      </c>
      <c r="D432" s="485">
        <v>0</v>
      </c>
    </row>
    <row r="433" spans="1:9" s="755" customFormat="1">
      <c r="A433" s="111"/>
      <c r="B433" s="484" t="s">
        <v>991</v>
      </c>
      <c r="C433" s="487">
        <v>91278495</v>
      </c>
      <c r="D433" s="485"/>
      <c r="I433" s="759"/>
    </row>
    <row r="434" spans="1:9" s="755" customFormat="1">
      <c r="A434" s="111"/>
      <c r="B434" s="484" t="s">
        <v>1402</v>
      </c>
      <c r="C434" s="487">
        <v>33892311</v>
      </c>
      <c r="D434" s="485"/>
      <c r="I434" s="759"/>
    </row>
    <row r="435" spans="1:9" s="755" customFormat="1">
      <c r="A435" s="111"/>
      <c r="B435" s="484" t="s">
        <v>1407</v>
      </c>
      <c r="C435" s="487">
        <v>449194</v>
      </c>
      <c r="D435" s="485"/>
      <c r="I435" s="759"/>
    </row>
    <row r="436" spans="1:9">
      <c r="B436" s="484" t="s">
        <v>1150</v>
      </c>
      <c r="C436" s="487">
        <v>309874</v>
      </c>
      <c r="D436" s="485">
        <v>0</v>
      </c>
      <c r="G436" s="71"/>
      <c r="H436" s="71"/>
    </row>
    <row r="437" spans="1:9">
      <c r="B437" s="471" t="s">
        <v>1527</v>
      </c>
      <c r="C437" s="488">
        <v>213394643</v>
      </c>
      <c r="D437" s="486">
        <v>0</v>
      </c>
      <c r="E437" s="70">
        <v>0</v>
      </c>
      <c r="F437" s="34"/>
      <c r="G437" s="13"/>
    </row>
    <row r="438" spans="1:9">
      <c r="B438" s="471" t="s">
        <v>1146</v>
      </c>
      <c r="C438" s="488">
        <v>75670731</v>
      </c>
      <c r="D438" s="486">
        <v>0</v>
      </c>
      <c r="E438" s="70">
        <v>0</v>
      </c>
    </row>
    <row r="439" spans="1:9">
      <c r="C439" s="25"/>
      <c r="D439" s="24"/>
    </row>
    <row r="440" spans="1:9">
      <c r="B440" s="11" t="s">
        <v>319</v>
      </c>
      <c r="C440" s="140"/>
      <c r="D440" s="373"/>
    </row>
    <row r="441" spans="1:9">
      <c r="B441" s="117"/>
      <c r="C441" s="373"/>
      <c r="D441" s="373"/>
    </row>
    <row r="442" spans="1:9">
      <c r="B442" s="806" t="s">
        <v>54</v>
      </c>
      <c r="C442" s="804" t="s">
        <v>1144</v>
      </c>
      <c r="D442" s="806" t="s">
        <v>317</v>
      </c>
    </row>
    <row r="443" spans="1:9">
      <c r="B443" s="806"/>
      <c r="C443" s="805"/>
      <c r="D443" s="806"/>
      <c r="E443" s="109"/>
    </row>
    <row r="444" spans="1:9">
      <c r="B444" s="484" t="s">
        <v>67</v>
      </c>
      <c r="C444" s="487">
        <v>261691795</v>
      </c>
      <c r="D444" s="492">
        <v>0</v>
      </c>
    </row>
    <row r="445" spans="1:9">
      <c r="B445" s="484" t="s">
        <v>31</v>
      </c>
      <c r="C445" s="487">
        <v>7053882</v>
      </c>
      <c r="D445" s="492">
        <v>0</v>
      </c>
    </row>
    <row r="446" spans="1:9">
      <c r="B446" s="484" t="s">
        <v>115</v>
      </c>
      <c r="C446" s="487">
        <v>64493687</v>
      </c>
      <c r="D446" s="492">
        <v>0</v>
      </c>
    </row>
    <row r="447" spans="1:9">
      <c r="B447" s="484" t="s">
        <v>68</v>
      </c>
      <c r="C447" s="487">
        <v>27547854</v>
      </c>
      <c r="D447" s="492">
        <v>0</v>
      </c>
    </row>
    <row r="448" spans="1:9">
      <c r="B448" s="471" t="s">
        <v>1527</v>
      </c>
      <c r="C448" s="488">
        <v>360787218</v>
      </c>
      <c r="D448" s="492">
        <v>0</v>
      </c>
      <c r="E448" s="45">
        <v>0</v>
      </c>
    </row>
    <row r="449" spans="2:9">
      <c r="B449" s="471" t="s">
        <v>1146</v>
      </c>
      <c r="C449" s="488">
        <v>411211321</v>
      </c>
      <c r="D449" s="493">
        <v>0</v>
      </c>
      <c r="E449" s="45">
        <v>0</v>
      </c>
    </row>
    <row r="450" spans="2:9">
      <c r="B450" s="11"/>
      <c r="D450" s="24"/>
    </row>
    <row r="451" spans="2:9">
      <c r="B451" s="11" t="s">
        <v>563</v>
      </c>
      <c r="D451" s="24"/>
    </row>
    <row r="452" spans="2:9">
      <c r="B452" s="117"/>
      <c r="D452" s="24"/>
    </row>
    <row r="453" spans="2:9">
      <c r="B453" s="810" t="s">
        <v>1533</v>
      </c>
      <c r="C453" s="810"/>
      <c r="D453" s="810"/>
    </row>
    <row r="454" spans="2:9">
      <c r="B454" s="11"/>
      <c r="D454" s="24"/>
    </row>
    <row r="455" spans="2:9">
      <c r="B455" s="11" t="s">
        <v>320</v>
      </c>
      <c r="C455" s="137"/>
      <c r="D455" s="24"/>
    </row>
    <row r="456" spans="2:9">
      <c r="B456" s="11"/>
      <c r="D456" s="24"/>
    </row>
    <row r="457" spans="2:9" ht="25.9" customHeight="1">
      <c r="B457" s="378" t="s">
        <v>437</v>
      </c>
      <c r="C457" s="378" t="s">
        <v>559</v>
      </c>
      <c r="D457" s="378" t="s">
        <v>560</v>
      </c>
      <c r="E457" s="378" t="s">
        <v>561</v>
      </c>
      <c r="F457" s="378" t="s">
        <v>562</v>
      </c>
      <c r="G457" s="460">
        <v>44377</v>
      </c>
      <c r="H457" s="461">
        <v>44196</v>
      </c>
      <c r="I457" s="64"/>
    </row>
    <row r="458" spans="2:9" ht="33.75" customHeight="1">
      <c r="B458" s="489" t="s">
        <v>234</v>
      </c>
      <c r="C458" s="489" t="s">
        <v>233</v>
      </c>
      <c r="D458" s="489" t="s">
        <v>321</v>
      </c>
      <c r="E458" s="489" t="s">
        <v>322</v>
      </c>
      <c r="F458" s="489" t="s">
        <v>226</v>
      </c>
      <c r="G458" s="765">
        <v>71321210</v>
      </c>
      <c r="H458" s="490">
        <v>1047146584</v>
      </c>
      <c r="I458" s="72"/>
    </row>
    <row r="459" spans="2:9">
      <c r="B459" s="471" t="s">
        <v>235</v>
      </c>
      <c r="C459" s="480" t="s">
        <v>312</v>
      </c>
      <c r="D459" s="480" t="s">
        <v>312</v>
      </c>
      <c r="E459" s="480" t="s">
        <v>312</v>
      </c>
      <c r="F459" s="480" t="s">
        <v>312</v>
      </c>
      <c r="G459" s="491">
        <v>71321210</v>
      </c>
      <c r="H459" s="491">
        <v>1047146584</v>
      </c>
    </row>
    <row r="460" spans="2:9">
      <c r="B460" s="26" t="s">
        <v>236</v>
      </c>
      <c r="C460" s="25"/>
      <c r="D460" s="24"/>
    </row>
    <row r="461" spans="2:9">
      <c r="B461" s="19"/>
      <c r="C461" s="25"/>
      <c r="D461" s="24"/>
    </row>
    <row r="462" spans="2:9">
      <c r="B462" s="11" t="s">
        <v>323</v>
      </c>
      <c r="D462" s="24"/>
    </row>
    <row r="463" spans="2:9">
      <c r="B463" s="117"/>
      <c r="D463" s="24"/>
    </row>
    <row r="464" spans="2:9">
      <c r="B464" s="112" t="s">
        <v>1534</v>
      </c>
      <c r="D464" s="24"/>
    </row>
    <row r="465" spans="1:9">
      <c r="B465" s="11"/>
      <c r="D465" s="24"/>
    </row>
    <row r="466" spans="1:9">
      <c r="B466" s="11" t="s">
        <v>324</v>
      </c>
      <c r="C466" s="140"/>
      <c r="D466" s="24"/>
    </row>
    <row r="467" spans="1:9">
      <c r="B467" s="11"/>
      <c r="D467" s="24"/>
    </row>
    <row r="468" spans="1:9" s="323" customFormat="1" ht="19.149999999999999" customHeight="1">
      <c r="A468" s="322"/>
      <c r="B468" s="812" t="s">
        <v>54</v>
      </c>
      <c r="C468" s="378" t="s">
        <v>1151</v>
      </c>
      <c r="D468" s="378" t="s">
        <v>1152</v>
      </c>
      <c r="E468" s="326"/>
      <c r="I468" s="324"/>
    </row>
    <row r="469" spans="1:9" s="323" customFormat="1" ht="16.899999999999999" customHeight="1">
      <c r="A469" s="322"/>
      <c r="B469" s="812"/>
      <c r="C469" s="378" t="s">
        <v>325</v>
      </c>
      <c r="D469" s="378" t="s">
        <v>318</v>
      </c>
      <c r="I469" s="324"/>
    </row>
    <row r="470" spans="1:9">
      <c r="B470" s="479" t="s">
        <v>458</v>
      </c>
      <c r="C470" s="501">
        <v>133780185</v>
      </c>
      <c r="D470" s="502">
        <v>0</v>
      </c>
    </row>
    <row r="471" spans="1:9">
      <c r="B471" s="479" t="s">
        <v>722</v>
      </c>
      <c r="C471" s="501">
        <v>96988289</v>
      </c>
      <c r="D471" s="502">
        <v>0</v>
      </c>
    </row>
    <row r="472" spans="1:9">
      <c r="B472" s="479" t="s">
        <v>117</v>
      </c>
      <c r="C472" s="501">
        <v>2999771</v>
      </c>
      <c r="D472" s="502">
        <v>0</v>
      </c>
    </row>
    <row r="473" spans="1:9">
      <c r="B473" s="479" t="s">
        <v>118</v>
      </c>
      <c r="C473" s="501">
        <v>70525362</v>
      </c>
      <c r="D473" s="502">
        <v>0</v>
      </c>
    </row>
    <row r="474" spans="1:9">
      <c r="B474" s="479" t="s">
        <v>119</v>
      </c>
      <c r="C474" s="501">
        <v>170883821</v>
      </c>
      <c r="D474" s="502">
        <v>0</v>
      </c>
    </row>
    <row r="475" spans="1:9">
      <c r="B475" s="479" t="s">
        <v>729</v>
      </c>
      <c r="C475" s="501">
        <v>32287007</v>
      </c>
      <c r="D475" s="502">
        <v>0</v>
      </c>
    </row>
    <row r="476" spans="1:9">
      <c r="B476" s="479" t="s">
        <v>239</v>
      </c>
      <c r="C476" s="501">
        <v>128833960</v>
      </c>
      <c r="D476" s="502">
        <v>0</v>
      </c>
    </row>
    <row r="477" spans="1:9">
      <c r="B477" s="479" t="s">
        <v>240</v>
      </c>
      <c r="C477" s="501">
        <v>10779465</v>
      </c>
      <c r="D477" s="502">
        <v>0</v>
      </c>
    </row>
    <row r="478" spans="1:9">
      <c r="B478" s="479" t="s">
        <v>242</v>
      </c>
      <c r="C478" s="501">
        <v>90000000</v>
      </c>
      <c r="D478" s="502">
        <v>0</v>
      </c>
    </row>
    <row r="479" spans="1:9">
      <c r="B479" s="479" t="s">
        <v>243</v>
      </c>
      <c r="C479" s="501">
        <v>0</v>
      </c>
      <c r="D479" s="502">
        <v>0</v>
      </c>
    </row>
    <row r="480" spans="1:9" s="755" customFormat="1">
      <c r="A480" s="111"/>
      <c r="B480" s="479" t="s">
        <v>1006</v>
      </c>
      <c r="C480" s="501">
        <v>31271336</v>
      </c>
      <c r="D480" s="502"/>
      <c r="I480" s="759"/>
    </row>
    <row r="481" spans="1:9" s="755" customFormat="1">
      <c r="A481" s="111"/>
      <c r="B481" s="479" t="s">
        <v>1007</v>
      </c>
      <c r="C481" s="501">
        <v>1014206</v>
      </c>
      <c r="D481" s="502"/>
      <c r="I481" s="759"/>
    </row>
    <row r="482" spans="1:9" s="755" customFormat="1">
      <c r="A482" s="111"/>
      <c r="B482" s="479" t="s">
        <v>427</v>
      </c>
      <c r="C482" s="501">
        <v>9114606</v>
      </c>
      <c r="D482" s="502"/>
      <c r="I482" s="759"/>
    </row>
    <row r="483" spans="1:9" s="755" customFormat="1">
      <c r="A483" s="111"/>
      <c r="B483" s="479" t="s">
        <v>457</v>
      </c>
      <c r="C483" s="501">
        <v>1770465</v>
      </c>
      <c r="D483" s="502"/>
      <c r="I483" s="759"/>
    </row>
    <row r="484" spans="1:9" s="755" customFormat="1">
      <c r="A484" s="111"/>
      <c r="B484" s="479" t="s">
        <v>1333</v>
      </c>
      <c r="C484" s="501">
        <v>170000000</v>
      </c>
      <c r="D484" s="502"/>
      <c r="I484" s="759"/>
    </row>
    <row r="485" spans="1:9">
      <c r="B485" s="479" t="s">
        <v>241</v>
      </c>
      <c r="C485" s="501">
        <v>383163206</v>
      </c>
      <c r="D485" s="502">
        <v>0</v>
      </c>
    </row>
    <row r="486" spans="1:9">
      <c r="B486" s="471" t="s">
        <v>1527</v>
      </c>
      <c r="C486" s="476">
        <v>1333411679</v>
      </c>
      <c r="D486" s="503">
        <v>0</v>
      </c>
      <c r="F486" s="70">
        <v>0</v>
      </c>
    </row>
    <row r="487" spans="1:9">
      <c r="B487" s="471" t="s">
        <v>1146</v>
      </c>
      <c r="C487" s="476">
        <v>617961882</v>
      </c>
      <c r="D487" s="503">
        <v>0</v>
      </c>
      <c r="F487" s="70">
        <v>0</v>
      </c>
    </row>
    <row r="488" spans="1:9">
      <c r="B488" s="19"/>
      <c r="C488" s="27"/>
    </row>
    <row r="489" spans="1:9">
      <c r="B489" s="11" t="s">
        <v>589</v>
      </c>
      <c r="C489" s="147"/>
    </row>
    <row r="490" spans="1:9">
      <c r="B490" s="11"/>
      <c r="C490" s="147"/>
    </row>
    <row r="491" spans="1:9">
      <c r="B491" s="108" t="s">
        <v>567</v>
      </c>
    </row>
    <row r="493" spans="1:9" ht="17.45" customHeight="1">
      <c r="B493" s="806" t="s">
        <v>437</v>
      </c>
      <c r="C493" s="806" t="s">
        <v>559</v>
      </c>
      <c r="D493" s="806" t="s">
        <v>560</v>
      </c>
      <c r="E493" s="812" t="s">
        <v>568</v>
      </c>
      <c r="F493" s="812"/>
      <c r="G493" s="109"/>
    </row>
    <row r="494" spans="1:9" ht="19.149999999999999" customHeight="1">
      <c r="B494" s="806"/>
      <c r="C494" s="806"/>
      <c r="D494" s="806"/>
      <c r="E494" s="460">
        <v>44377</v>
      </c>
      <c r="F494" s="461">
        <v>44196</v>
      </c>
    </row>
    <row r="495" spans="1:9" ht="13.9" customHeight="1">
      <c r="B495" s="494" t="s">
        <v>292</v>
      </c>
      <c r="C495" s="489" t="s">
        <v>233</v>
      </c>
      <c r="D495" s="494" t="s">
        <v>483</v>
      </c>
      <c r="E495" s="495">
        <v>2267557090</v>
      </c>
      <c r="F495" s="495">
        <v>597471085</v>
      </c>
      <c r="G495" s="72"/>
    </row>
    <row r="496" spans="1:9" ht="13.9" customHeight="1">
      <c r="B496" s="494" t="s">
        <v>292</v>
      </c>
      <c r="C496" s="489" t="s">
        <v>233</v>
      </c>
      <c r="D496" s="494" t="s">
        <v>467</v>
      </c>
      <c r="E496" s="496">
        <v>634353193.42895055</v>
      </c>
      <c r="F496" s="495">
        <v>6035343473</v>
      </c>
      <c r="G496" s="75"/>
    </row>
    <row r="497" spans="1:9" ht="13.9" customHeight="1">
      <c r="B497" s="494" t="s">
        <v>292</v>
      </c>
      <c r="C497" s="489" t="s">
        <v>233</v>
      </c>
      <c r="D497" s="494" t="s">
        <v>1153</v>
      </c>
      <c r="E497" s="497">
        <v>0</v>
      </c>
      <c r="F497" s="495">
        <v>0</v>
      </c>
      <c r="G497" s="129"/>
    </row>
    <row r="498" spans="1:9" ht="13.9" customHeight="1">
      <c r="B498" s="494" t="s">
        <v>292</v>
      </c>
      <c r="C498" s="489" t="s">
        <v>233</v>
      </c>
      <c r="D498" s="494" t="s">
        <v>484</v>
      </c>
      <c r="E498" s="497">
        <v>-71321210</v>
      </c>
      <c r="F498" s="495">
        <v>-1047146584</v>
      </c>
      <c r="G498" s="129"/>
    </row>
    <row r="499" spans="1:9" ht="13.9" customHeight="1">
      <c r="B499" s="494" t="s">
        <v>376</v>
      </c>
      <c r="C499" s="489" t="s">
        <v>470</v>
      </c>
      <c r="D499" s="494" t="s">
        <v>471</v>
      </c>
      <c r="E499" s="497">
        <v>0</v>
      </c>
      <c r="F499" s="495">
        <v>-50000000</v>
      </c>
      <c r="G499" s="129"/>
    </row>
    <row r="500" spans="1:9" ht="13.9" customHeight="1">
      <c r="B500" s="494" t="s">
        <v>377</v>
      </c>
      <c r="C500" s="489" t="s">
        <v>210</v>
      </c>
      <c r="D500" s="494" t="s">
        <v>471</v>
      </c>
      <c r="E500" s="497">
        <v>0</v>
      </c>
      <c r="F500" s="495">
        <v>-50000000</v>
      </c>
      <c r="G500" s="129"/>
    </row>
    <row r="501" spans="1:9" ht="13.9" customHeight="1">
      <c r="B501" s="494" t="s">
        <v>380</v>
      </c>
      <c r="C501" s="489" t="s">
        <v>1154</v>
      </c>
      <c r="D501" s="494" t="s">
        <v>471</v>
      </c>
      <c r="E501" s="497">
        <v>0</v>
      </c>
      <c r="F501" s="495">
        <v>-50000000</v>
      </c>
      <c r="G501" s="129"/>
    </row>
    <row r="502" spans="1:9">
      <c r="B502" s="498" t="s">
        <v>235</v>
      </c>
      <c r="C502" s="499"/>
      <c r="D502" s="499"/>
      <c r="E502" s="500">
        <v>2830589073.4289503</v>
      </c>
      <c r="F502" s="500">
        <v>5435667974</v>
      </c>
      <c r="G502" s="45"/>
    </row>
    <row r="503" spans="1:9">
      <c r="B503" s="28"/>
      <c r="C503" s="29"/>
      <c r="D503" s="29"/>
    </row>
    <row r="504" spans="1:9">
      <c r="B504" s="11" t="s">
        <v>1160</v>
      </c>
      <c r="C504" s="147"/>
      <c r="D504" s="29"/>
    </row>
    <row r="505" spans="1:9" s="109" customFormat="1">
      <c r="A505" s="110"/>
      <c r="B505" s="54" t="s">
        <v>1543</v>
      </c>
      <c r="C505" s="55"/>
      <c r="D505" s="55"/>
      <c r="I505" s="64"/>
    </row>
    <row r="506" spans="1:9">
      <c r="B506" s="30"/>
      <c r="C506" s="29"/>
      <c r="D506" s="29"/>
      <c r="F506" s="56"/>
      <c r="G506" s="56"/>
      <c r="H506" s="57"/>
      <c r="I506" s="65"/>
    </row>
    <row r="507" spans="1:9" ht="30" customHeight="1">
      <c r="B507" s="763" t="s">
        <v>1155</v>
      </c>
      <c r="C507" s="763" t="s">
        <v>1156</v>
      </c>
      <c r="D507" s="763" t="s">
        <v>1157</v>
      </c>
      <c r="E507" s="46"/>
      <c r="F507" s="58"/>
      <c r="G507" s="58"/>
      <c r="H507" s="59"/>
      <c r="I507" s="66"/>
    </row>
    <row r="508" spans="1:9" ht="17.45" customHeight="1">
      <c r="B508" s="750" t="s">
        <v>292</v>
      </c>
      <c r="C508" s="751"/>
      <c r="D508" s="751"/>
      <c r="E508" s="72"/>
      <c r="F508" s="58"/>
      <c r="G508" s="58"/>
      <c r="H508" s="59"/>
      <c r="I508" s="66"/>
    </row>
    <row r="509" spans="1:9">
      <c r="B509" s="744" t="s">
        <v>766</v>
      </c>
      <c r="C509" s="751">
        <v>5711411</v>
      </c>
      <c r="D509" s="751">
        <v>0</v>
      </c>
      <c r="E509" s="72"/>
      <c r="F509" s="58"/>
      <c r="G509" s="58"/>
      <c r="H509" s="59"/>
      <c r="I509" s="66"/>
    </row>
    <row r="510" spans="1:9">
      <c r="B510" s="744" t="s">
        <v>1159</v>
      </c>
      <c r="C510" s="751">
        <v>1427853</v>
      </c>
      <c r="D510" s="751">
        <v>0</v>
      </c>
      <c r="E510" s="72"/>
      <c r="F510" s="58"/>
      <c r="G510" s="58"/>
      <c r="H510" s="59"/>
      <c r="I510" s="66"/>
    </row>
    <row r="511" spans="1:9">
      <c r="B511" s="744" t="s">
        <v>1173</v>
      </c>
      <c r="C511" s="751">
        <v>23113625</v>
      </c>
      <c r="D511" s="751">
        <v>0</v>
      </c>
      <c r="E511" s="72"/>
      <c r="F511" s="58"/>
      <c r="G511" s="58"/>
      <c r="H511" s="59"/>
      <c r="I511" s="66"/>
    </row>
    <row r="512" spans="1:9" ht="16.149999999999999" customHeight="1">
      <c r="B512" s="744" t="s">
        <v>1174</v>
      </c>
      <c r="C512" s="751">
        <v>56108205</v>
      </c>
      <c r="D512" s="751">
        <v>0</v>
      </c>
      <c r="E512" s="72"/>
      <c r="F512" s="58"/>
      <c r="G512" s="58"/>
      <c r="H512" s="59"/>
      <c r="I512" s="66"/>
    </row>
    <row r="513" spans="1:9">
      <c r="B513" s="744" t="s">
        <v>1537</v>
      </c>
      <c r="C513" s="751">
        <v>1850446976</v>
      </c>
      <c r="D513" s="751">
        <v>0</v>
      </c>
      <c r="E513" s="72"/>
      <c r="F513" s="58"/>
      <c r="G513" s="58"/>
      <c r="H513" s="59"/>
      <c r="I513" s="66"/>
    </row>
    <row r="514" spans="1:9">
      <c r="B514" s="744" t="s">
        <v>1538</v>
      </c>
      <c r="C514" s="751">
        <v>107069228</v>
      </c>
      <c r="D514" s="751">
        <v>0</v>
      </c>
      <c r="E514" s="72"/>
      <c r="F514" s="58"/>
      <c r="G514" s="58"/>
      <c r="H514" s="59"/>
      <c r="I514" s="66"/>
    </row>
    <row r="515" spans="1:9">
      <c r="B515" s="744" t="s">
        <v>1539</v>
      </c>
      <c r="C515" s="751">
        <v>0</v>
      </c>
      <c r="D515" s="751">
        <v>170000000</v>
      </c>
      <c r="E515" s="72"/>
      <c r="F515" s="58"/>
      <c r="G515" s="58"/>
      <c r="H515" s="59"/>
      <c r="I515" s="66"/>
    </row>
    <row r="516" spans="1:9">
      <c r="B516" s="744" t="s">
        <v>591</v>
      </c>
      <c r="C516" s="751">
        <v>0</v>
      </c>
      <c r="D516" s="751">
        <v>150000000</v>
      </c>
      <c r="E516" s="72"/>
      <c r="F516" s="58"/>
      <c r="G516" s="58"/>
      <c r="H516" s="59"/>
      <c r="I516" s="66"/>
    </row>
    <row r="517" spans="1:9">
      <c r="B517" s="744" t="s">
        <v>139</v>
      </c>
      <c r="C517" s="751">
        <v>0</v>
      </c>
      <c r="D517" s="751">
        <v>148301269</v>
      </c>
      <c r="E517" s="72"/>
      <c r="F517" s="58"/>
      <c r="G517" s="58"/>
      <c r="H517" s="59"/>
      <c r="I517" s="66"/>
    </row>
    <row r="518" spans="1:9">
      <c r="B518" s="744" t="s">
        <v>61</v>
      </c>
      <c r="C518" s="751">
        <v>0</v>
      </c>
      <c r="D518" s="751">
        <v>7291384</v>
      </c>
      <c r="E518" s="72"/>
      <c r="F518" s="58"/>
      <c r="G518" s="58"/>
      <c r="H518" s="59"/>
      <c r="I518" s="66"/>
    </row>
    <row r="519" spans="1:9">
      <c r="B519" s="750" t="s">
        <v>376</v>
      </c>
      <c r="C519" s="751"/>
      <c r="D519" s="751"/>
      <c r="E519" s="72"/>
      <c r="F519" s="58"/>
      <c r="G519" s="506"/>
      <c r="H519" s="506"/>
      <c r="I519" s="66"/>
    </row>
    <row r="520" spans="1:9" s="755" customFormat="1">
      <c r="A520" s="111"/>
      <c r="B520" s="744" t="s">
        <v>1161</v>
      </c>
      <c r="C520" s="751">
        <v>0</v>
      </c>
      <c r="D520" s="751">
        <v>180641835</v>
      </c>
      <c r="E520" s="72"/>
      <c r="F520" s="58"/>
      <c r="G520" s="506"/>
      <c r="H520" s="506"/>
      <c r="I520" s="66"/>
    </row>
    <row r="521" spans="1:9" s="755" customFormat="1">
      <c r="A521" s="111"/>
      <c r="B521" s="744" t="s">
        <v>1540</v>
      </c>
      <c r="C521" s="751">
        <v>0</v>
      </c>
      <c r="D521" s="751">
        <v>50000000</v>
      </c>
      <c r="E521" s="72"/>
      <c r="F521" s="58"/>
      <c r="G521" s="506"/>
      <c r="H521" s="506"/>
      <c r="I521" s="66"/>
    </row>
    <row r="522" spans="1:9" s="755" customFormat="1">
      <c r="A522" s="111"/>
      <c r="B522" s="750" t="s">
        <v>380</v>
      </c>
      <c r="C522" s="751"/>
      <c r="D522" s="751"/>
      <c r="E522" s="72"/>
      <c r="F522" s="58"/>
      <c r="G522" s="506"/>
      <c r="H522" s="506"/>
      <c r="I522" s="66"/>
    </row>
    <row r="523" spans="1:9" s="755" customFormat="1">
      <c r="A523" s="111"/>
      <c r="B523" s="744" t="s">
        <v>1158</v>
      </c>
      <c r="C523" s="751">
        <v>90575</v>
      </c>
      <c r="D523" s="751">
        <v>0</v>
      </c>
      <c r="E523" s="72"/>
      <c r="F523" s="58"/>
      <c r="G523" s="506"/>
      <c r="H523" s="506"/>
      <c r="I523" s="66"/>
    </row>
    <row r="524" spans="1:9" s="755" customFormat="1">
      <c r="A524" s="111"/>
      <c r="B524" s="744" t="s">
        <v>766</v>
      </c>
      <c r="C524" s="751">
        <v>14495</v>
      </c>
      <c r="D524" s="751">
        <v>0</v>
      </c>
      <c r="E524" s="72"/>
      <c r="F524" s="58"/>
      <c r="G524" s="506"/>
      <c r="H524" s="506"/>
      <c r="I524" s="66"/>
    </row>
    <row r="525" spans="1:9" s="755" customFormat="1">
      <c r="A525" s="111"/>
      <c r="B525" s="744" t="s">
        <v>1159</v>
      </c>
      <c r="C525" s="751">
        <v>3623</v>
      </c>
      <c r="D525" s="751">
        <v>0</v>
      </c>
      <c r="E525" s="72"/>
      <c r="F525" s="58"/>
      <c r="G525" s="506"/>
      <c r="H525" s="506"/>
      <c r="I525" s="66"/>
    </row>
    <row r="526" spans="1:9" s="755" customFormat="1">
      <c r="A526" s="111"/>
      <c r="B526" s="744" t="s">
        <v>1540</v>
      </c>
      <c r="C526" s="751">
        <v>0</v>
      </c>
      <c r="D526" s="751">
        <v>50000000</v>
      </c>
      <c r="E526" s="72"/>
      <c r="F526" s="58"/>
      <c r="G526" s="506"/>
      <c r="H526" s="506"/>
      <c r="I526" s="66"/>
    </row>
    <row r="527" spans="1:9" s="755" customFormat="1">
      <c r="A527" s="111"/>
      <c r="B527" s="744" t="s">
        <v>1162</v>
      </c>
      <c r="C527" s="751">
        <v>0</v>
      </c>
      <c r="D527" s="751">
        <v>74090765</v>
      </c>
      <c r="E527" s="72"/>
      <c r="F527" s="58"/>
      <c r="G527" s="506"/>
      <c r="H527" s="506"/>
      <c r="I527" s="66"/>
    </row>
    <row r="528" spans="1:9" s="755" customFormat="1">
      <c r="A528" s="111"/>
      <c r="B528" s="744" t="s">
        <v>1541</v>
      </c>
      <c r="C528" s="751">
        <v>0</v>
      </c>
      <c r="D528" s="751">
        <v>81818181.819999993</v>
      </c>
      <c r="E528" s="72"/>
      <c r="F528" s="58"/>
      <c r="G528" s="506"/>
      <c r="H528" s="506"/>
      <c r="I528" s="66"/>
    </row>
    <row r="529" spans="2:9">
      <c r="B529" s="750" t="s">
        <v>377</v>
      </c>
      <c r="C529" s="751"/>
      <c r="D529" s="751"/>
      <c r="E529" s="72"/>
      <c r="F529" s="58"/>
      <c r="G529" s="506"/>
      <c r="H529" s="506"/>
      <c r="I529" s="66"/>
    </row>
    <row r="530" spans="2:9">
      <c r="B530" s="744" t="s">
        <v>1158</v>
      </c>
      <c r="C530" s="751">
        <v>25000</v>
      </c>
      <c r="D530" s="751">
        <v>0</v>
      </c>
      <c r="E530" s="72"/>
      <c r="F530" s="58"/>
      <c r="G530" s="506"/>
      <c r="H530" s="506"/>
      <c r="I530" s="66"/>
    </row>
    <row r="531" spans="2:9" ht="19.149999999999999" customHeight="1">
      <c r="B531" s="744" t="s">
        <v>766</v>
      </c>
      <c r="C531" s="751">
        <v>4000</v>
      </c>
      <c r="D531" s="751">
        <v>0</v>
      </c>
      <c r="E531" s="72"/>
      <c r="F531" s="58"/>
      <c r="G531" s="506"/>
      <c r="H531" s="506"/>
      <c r="I531" s="66"/>
    </row>
    <row r="532" spans="2:9">
      <c r="B532" s="744" t="s">
        <v>1159</v>
      </c>
      <c r="C532" s="751">
        <v>1000</v>
      </c>
      <c r="D532" s="751">
        <v>0</v>
      </c>
      <c r="E532" s="72"/>
      <c r="F532" s="58"/>
      <c r="G532" s="506"/>
      <c r="H532" s="506"/>
      <c r="I532" s="66"/>
    </row>
    <row r="533" spans="2:9">
      <c r="B533" s="744" t="s">
        <v>1540</v>
      </c>
      <c r="C533" s="751">
        <v>0</v>
      </c>
      <c r="D533" s="751">
        <v>50000000</v>
      </c>
      <c r="E533" s="72"/>
      <c r="F533" s="58"/>
      <c r="G533" s="506"/>
      <c r="H533" s="506"/>
      <c r="I533" s="66"/>
    </row>
    <row r="534" spans="2:9">
      <c r="B534" s="744" t="s">
        <v>1163</v>
      </c>
      <c r="C534" s="751">
        <v>0</v>
      </c>
      <c r="D534" s="751">
        <v>274369435</v>
      </c>
      <c r="E534" s="72"/>
      <c r="F534" s="58"/>
      <c r="G534" s="506"/>
      <c r="H534" s="506"/>
      <c r="I534" s="66"/>
    </row>
    <row r="535" spans="2:9">
      <c r="B535" s="750" t="s">
        <v>1164</v>
      </c>
      <c r="C535" s="751"/>
      <c r="D535" s="751"/>
      <c r="E535" s="72"/>
      <c r="F535" s="58"/>
      <c r="G535" s="506"/>
      <c r="H535" s="506"/>
      <c r="I535" s="66"/>
    </row>
    <row r="536" spans="2:9" ht="19.149999999999999" customHeight="1">
      <c r="B536" s="744" t="s">
        <v>1165</v>
      </c>
      <c r="C536" s="751"/>
      <c r="D536" s="751">
        <v>20039510</v>
      </c>
      <c r="E536" s="72"/>
      <c r="F536" s="58"/>
      <c r="G536" s="58"/>
      <c r="H536" s="59"/>
      <c r="I536" s="66"/>
    </row>
    <row r="537" spans="2:9">
      <c r="B537" s="508" t="s">
        <v>1527</v>
      </c>
      <c r="C537" s="509">
        <v>2887625255</v>
      </c>
      <c r="D537" s="509">
        <v>1406358426.8199999</v>
      </c>
      <c r="E537" s="72"/>
      <c r="F537" s="58"/>
      <c r="G537" s="58"/>
      <c r="H537" s="59"/>
      <c r="I537" s="66"/>
    </row>
    <row r="538" spans="2:9">
      <c r="B538" s="508" t="s">
        <v>1542</v>
      </c>
      <c r="C538" s="509">
        <v>764203212</v>
      </c>
      <c r="D538" s="509">
        <v>114725416</v>
      </c>
      <c r="E538" s="75"/>
      <c r="F538" s="229"/>
      <c r="G538" s="58"/>
      <c r="H538" s="60"/>
      <c r="I538" s="67"/>
    </row>
    <row r="539" spans="2:9">
      <c r="B539" s="30"/>
      <c r="C539" s="29"/>
      <c r="D539" s="11"/>
      <c r="F539" s="58"/>
      <c r="G539" s="58"/>
      <c r="H539" s="59"/>
      <c r="I539" s="66"/>
    </row>
    <row r="540" spans="2:9" ht="13.5" customHeight="1">
      <c r="B540" s="11"/>
      <c r="C540" s="31"/>
      <c r="F540" s="70"/>
    </row>
    <row r="541" spans="2:9">
      <c r="B541" s="11" t="s">
        <v>1269</v>
      </c>
      <c r="C541" s="31"/>
    </row>
    <row r="542" spans="2:9">
      <c r="B542" s="11"/>
      <c r="C542" s="31"/>
    </row>
    <row r="543" spans="2:9" ht="42.75">
      <c r="B543" s="572" t="s">
        <v>54</v>
      </c>
      <c r="C543" s="572" t="s">
        <v>1274</v>
      </c>
      <c r="D543" s="572" t="s">
        <v>544</v>
      </c>
      <c r="E543" s="572" t="s">
        <v>1275</v>
      </c>
      <c r="F543" s="572" t="s">
        <v>1276</v>
      </c>
    </row>
    <row r="544" spans="2:9">
      <c r="B544" s="479" t="s">
        <v>327</v>
      </c>
      <c r="C544" s="642">
        <v>15000000000</v>
      </c>
      <c r="D544" s="642">
        <v>0</v>
      </c>
      <c r="E544" s="642">
        <v>0</v>
      </c>
      <c r="F544" s="642">
        <v>15000000000</v>
      </c>
    </row>
    <row r="545" spans="1:7">
      <c r="B545" s="479" t="s">
        <v>1270</v>
      </c>
      <c r="C545" s="642">
        <v>615000000</v>
      </c>
      <c r="D545" s="642">
        <v>1945027914</v>
      </c>
      <c r="E545" s="642">
        <v>0</v>
      </c>
      <c r="F545" s="642">
        <v>2560027914</v>
      </c>
    </row>
    <row r="546" spans="1:7">
      <c r="B546" s="479" t="s">
        <v>1271</v>
      </c>
      <c r="C546" s="642">
        <v>101000000</v>
      </c>
      <c r="D546" s="642">
        <v>49000000</v>
      </c>
      <c r="E546" s="642">
        <v>0</v>
      </c>
      <c r="F546" s="642">
        <v>150000000</v>
      </c>
    </row>
    <row r="547" spans="1:7">
      <c r="B547" s="643" t="s">
        <v>1272</v>
      </c>
      <c r="C547" s="644">
        <v>35338445</v>
      </c>
      <c r="D547" s="642">
        <v>100572487.10530001</v>
      </c>
      <c r="E547" s="642">
        <v>0</v>
      </c>
      <c r="F547" s="642">
        <v>135910932.10530001</v>
      </c>
      <c r="G547" s="758"/>
    </row>
    <row r="548" spans="1:7">
      <c r="B548" s="479" t="s">
        <v>836</v>
      </c>
      <c r="C548" s="642">
        <v>-16109966</v>
      </c>
      <c r="D548" s="642">
        <v>16109966</v>
      </c>
      <c r="E548" s="642">
        <v>0</v>
      </c>
      <c r="F548" s="642">
        <v>0</v>
      </c>
    </row>
    <row r="549" spans="1:7">
      <c r="B549" s="479" t="s">
        <v>1273</v>
      </c>
      <c r="C549" s="487">
        <v>2061680646</v>
      </c>
      <c r="D549" s="470">
        <v>1468565446</v>
      </c>
      <c r="E549" s="470">
        <v>-2061680646</v>
      </c>
      <c r="F549" s="642">
        <v>1468565446</v>
      </c>
    </row>
    <row r="550" spans="1:7">
      <c r="B550" s="471" t="s">
        <v>45</v>
      </c>
      <c r="C550" s="645">
        <v>17796909125</v>
      </c>
      <c r="D550" s="645">
        <v>3579275813.1052999</v>
      </c>
      <c r="E550" s="645">
        <v>-2061680646</v>
      </c>
      <c r="F550" s="645">
        <v>19314504292.105301</v>
      </c>
      <c r="G550" s="70"/>
    </row>
    <row r="551" spans="1:7">
      <c r="B551" s="11"/>
      <c r="C551" s="45"/>
    </row>
    <row r="552" spans="1:7">
      <c r="A552" s="121"/>
      <c r="B552" s="139" t="s">
        <v>485</v>
      </c>
      <c r="C552" s="45"/>
    </row>
    <row r="553" spans="1:7">
      <c r="A553" s="121"/>
      <c r="B553" s="11"/>
      <c r="C553" s="45"/>
    </row>
    <row r="554" spans="1:7">
      <c r="B554" s="139" t="s">
        <v>592</v>
      </c>
      <c r="C554" s="140"/>
    </row>
    <row r="556" spans="1:7" ht="21.6" customHeight="1">
      <c r="B556" s="507" t="s">
        <v>54</v>
      </c>
      <c r="C556" s="376">
        <v>44377</v>
      </c>
      <c r="D556" s="764">
        <v>44012</v>
      </c>
      <c r="E556" s="109"/>
    </row>
    <row r="557" spans="1:7">
      <c r="B557" s="484" t="s">
        <v>1166</v>
      </c>
      <c r="C557" s="510">
        <v>6875856439</v>
      </c>
      <c r="D557" s="510">
        <v>0</v>
      </c>
    </row>
    <row r="558" spans="1:7">
      <c r="B558" s="511" t="s">
        <v>59</v>
      </c>
      <c r="C558" s="512">
        <v>6875856439</v>
      </c>
      <c r="D558" s="512">
        <v>0</v>
      </c>
      <c r="E558" s="32">
        <v>0</v>
      </c>
      <c r="F558" s="32"/>
      <c r="G558" s="32"/>
    </row>
    <row r="559" spans="1:7">
      <c r="B559" s="516"/>
      <c r="C559" s="515"/>
      <c r="D559" s="515"/>
      <c r="E559" s="32"/>
      <c r="F559" s="32"/>
      <c r="G559" s="32"/>
    </row>
    <row r="560" spans="1:7">
      <c r="B560" s="11"/>
      <c r="C560" s="109"/>
      <c r="F560" s="70"/>
    </row>
    <row r="561" spans="2:6">
      <c r="B561" s="139" t="s">
        <v>593</v>
      </c>
      <c r="C561" s="140"/>
    </row>
    <row r="562" spans="2:6">
      <c r="B562" s="11"/>
      <c r="C562" s="109"/>
    </row>
    <row r="563" spans="2:6" ht="27.6" customHeight="1">
      <c r="B563" s="507" t="s">
        <v>54</v>
      </c>
      <c r="C563" s="764">
        <v>44377</v>
      </c>
      <c r="D563" s="764">
        <v>44012</v>
      </c>
      <c r="E563" s="109"/>
    </row>
    <row r="564" spans="2:6">
      <c r="B564" s="513" t="s">
        <v>1052</v>
      </c>
      <c r="C564" s="510">
        <v>3000000</v>
      </c>
      <c r="D564" s="510">
        <v>0</v>
      </c>
      <c r="E564" s="109"/>
    </row>
    <row r="565" spans="2:6">
      <c r="B565" s="513" t="s">
        <v>767</v>
      </c>
      <c r="C565" s="510">
        <v>38742703</v>
      </c>
      <c r="D565" s="510">
        <v>0</v>
      </c>
      <c r="E565" s="109"/>
    </row>
    <row r="566" spans="2:6">
      <c r="B566" s="513" t="s">
        <v>768</v>
      </c>
      <c r="C566" s="510">
        <v>4448968</v>
      </c>
      <c r="D566" s="510">
        <v>0</v>
      </c>
      <c r="E566" s="109"/>
    </row>
    <row r="567" spans="2:6">
      <c r="B567" s="513" t="s">
        <v>769</v>
      </c>
      <c r="C567" s="510">
        <v>9579732</v>
      </c>
      <c r="D567" s="510">
        <v>0</v>
      </c>
      <c r="E567" s="109"/>
    </row>
    <row r="568" spans="2:6">
      <c r="B568" s="513" t="s">
        <v>770</v>
      </c>
      <c r="C568" s="510">
        <v>1107671</v>
      </c>
      <c r="D568" s="510">
        <v>0</v>
      </c>
      <c r="E568" s="109"/>
    </row>
    <row r="569" spans="2:6">
      <c r="B569" s="513" t="s">
        <v>1209</v>
      </c>
      <c r="C569" s="510">
        <v>885398880</v>
      </c>
      <c r="D569" s="510">
        <v>0</v>
      </c>
      <c r="E569" s="109"/>
    </row>
    <row r="570" spans="2:6">
      <c r="B570" s="513" t="s">
        <v>1208</v>
      </c>
      <c r="C570" s="510">
        <v>502428760</v>
      </c>
      <c r="D570" s="510">
        <v>0</v>
      </c>
      <c r="E570" s="109"/>
    </row>
    <row r="571" spans="2:6">
      <c r="B571" s="513" t="s">
        <v>771</v>
      </c>
      <c r="C571" s="510">
        <v>235418</v>
      </c>
      <c r="D571" s="510">
        <v>0</v>
      </c>
      <c r="E571" s="109"/>
    </row>
    <row r="572" spans="2:6">
      <c r="B572" s="511" t="s">
        <v>59</v>
      </c>
      <c r="C572" s="512">
        <v>1444942132</v>
      </c>
      <c r="D572" s="512">
        <v>0</v>
      </c>
      <c r="E572" s="126">
        <v>0</v>
      </c>
      <c r="F572" s="34"/>
    </row>
    <row r="574" spans="2:6">
      <c r="B574" s="11" t="s">
        <v>486</v>
      </c>
      <c r="C574" s="140"/>
      <c r="D574" s="11"/>
    </row>
    <row r="576" spans="2:6" ht="27.6" customHeight="1">
      <c r="B576" s="507" t="s">
        <v>54</v>
      </c>
      <c r="C576" s="764">
        <v>44377</v>
      </c>
      <c r="D576" s="764">
        <v>44012</v>
      </c>
      <c r="E576" s="109"/>
    </row>
    <row r="577" spans="1:9">
      <c r="B577" s="518" t="s">
        <v>177</v>
      </c>
      <c r="C577" s="519"/>
      <c r="D577" s="520"/>
      <c r="E577" s="109"/>
    </row>
    <row r="578" spans="1:9">
      <c r="B578" s="521" t="s">
        <v>682</v>
      </c>
      <c r="C578" s="522">
        <v>2578200</v>
      </c>
      <c r="D578" s="522">
        <v>0</v>
      </c>
      <c r="E578" s="109"/>
    </row>
    <row r="579" spans="1:9">
      <c r="B579" s="521" t="s">
        <v>1048</v>
      </c>
      <c r="C579" s="522">
        <v>30743383</v>
      </c>
      <c r="D579" s="522">
        <v>0</v>
      </c>
      <c r="E579" s="109"/>
    </row>
    <row r="580" spans="1:9">
      <c r="B580" s="521" t="s">
        <v>1048</v>
      </c>
      <c r="C580" s="522">
        <v>8757616</v>
      </c>
      <c r="D580" s="522">
        <v>0</v>
      </c>
      <c r="E580" s="109"/>
    </row>
    <row r="581" spans="1:9" s="755" customFormat="1">
      <c r="A581" s="111"/>
      <c r="B581" s="521" t="s">
        <v>638</v>
      </c>
      <c r="C581" s="522">
        <v>15240559</v>
      </c>
      <c r="D581" s="522"/>
      <c r="E581" s="762"/>
      <c r="I581" s="759"/>
    </row>
    <row r="582" spans="1:9" s="755" customFormat="1">
      <c r="A582" s="111"/>
      <c r="B582" s="521" t="s">
        <v>744</v>
      </c>
      <c r="C582" s="522">
        <v>11202903</v>
      </c>
      <c r="D582" s="522"/>
      <c r="E582" s="762"/>
      <c r="I582" s="759"/>
    </row>
    <row r="583" spans="1:9" s="755" customFormat="1">
      <c r="A583" s="111"/>
      <c r="B583" s="521" t="s">
        <v>759</v>
      </c>
      <c r="C583" s="522">
        <v>1858249</v>
      </c>
      <c r="D583" s="522"/>
      <c r="E583" s="762"/>
      <c r="I583" s="759"/>
    </row>
    <row r="584" spans="1:9" s="755" customFormat="1">
      <c r="A584" s="111"/>
      <c r="B584" s="521" t="s">
        <v>746</v>
      </c>
      <c r="C584" s="522">
        <v>75813515</v>
      </c>
      <c r="D584" s="522"/>
      <c r="E584" s="762"/>
      <c r="I584" s="759"/>
    </row>
    <row r="585" spans="1:9" s="755" customFormat="1">
      <c r="A585" s="111"/>
      <c r="B585" s="521" t="s">
        <v>747</v>
      </c>
      <c r="C585" s="522">
        <v>535827522</v>
      </c>
      <c r="D585" s="522"/>
      <c r="E585" s="762"/>
      <c r="I585" s="759"/>
    </row>
    <row r="586" spans="1:9" s="755" customFormat="1">
      <c r="A586" s="111"/>
      <c r="B586" s="521" t="s">
        <v>631</v>
      </c>
      <c r="C586" s="522">
        <v>207988003</v>
      </c>
      <c r="D586" s="522"/>
      <c r="E586" s="762"/>
      <c r="I586" s="759"/>
    </row>
    <row r="587" spans="1:9" s="755" customFormat="1">
      <c r="A587" s="111"/>
      <c r="B587" s="521" t="s">
        <v>748</v>
      </c>
      <c r="C587" s="522">
        <v>1229565998</v>
      </c>
      <c r="D587" s="522"/>
      <c r="E587" s="762"/>
      <c r="I587" s="759"/>
    </row>
    <row r="588" spans="1:9" s="755" customFormat="1">
      <c r="A588" s="111"/>
      <c r="B588" s="521" t="s">
        <v>750</v>
      </c>
      <c r="C588" s="522">
        <v>212441006</v>
      </c>
      <c r="D588" s="522"/>
      <c r="E588" s="762"/>
      <c r="I588" s="759"/>
    </row>
    <row r="589" spans="1:9" s="755" customFormat="1">
      <c r="A589" s="111"/>
      <c r="B589" s="521" t="s">
        <v>761</v>
      </c>
      <c r="C589" s="522">
        <v>68</v>
      </c>
      <c r="D589" s="522"/>
      <c r="E589" s="762"/>
      <c r="I589" s="759"/>
    </row>
    <row r="590" spans="1:9" s="755" customFormat="1">
      <c r="A590" s="111"/>
      <c r="B590" s="521" t="s">
        <v>753</v>
      </c>
      <c r="C590" s="522">
        <v>4288123636</v>
      </c>
      <c r="D590" s="522"/>
      <c r="E590" s="762"/>
      <c r="I590" s="759"/>
    </row>
    <row r="591" spans="1:9" s="755" customFormat="1">
      <c r="A591" s="111"/>
      <c r="B591" s="521" t="s">
        <v>754</v>
      </c>
      <c r="C591" s="522">
        <v>351672087</v>
      </c>
      <c r="D591" s="522"/>
      <c r="E591" s="762"/>
      <c r="I591" s="759"/>
    </row>
    <row r="592" spans="1:9" s="755" customFormat="1">
      <c r="A592" s="111"/>
      <c r="B592" s="521" t="s">
        <v>1036</v>
      </c>
      <c r="C592" s="522">
        <v>59614416</v>
      </c>
      <c r="D592" s="522"/>
      <c r="E592" s="762"/>
      <c r="I592" s="759"/>
    </row>
    <row r="593" spans="1:9" s="755" customFormat="1">
      <c r="A593" s="111"/>
      <c r="B593" s="521" t="s">
        <v>626</v>
      </c>
      <c r="C593" s="522">
        <v>533996195</v>
      </c>
      <c r="D593" s="522"/>
      <c r="E593" s="762"/>
      <c r="I593" s="759"/>
    </row>
    <row r="594" spans="1:9" s="755" customFormat="1">
      <c r="A594" s="111"/>
      <c r="B594" s="521" t="s">
        <v>764</v>
      </c>
      <c r="C594" s="522">
        <v>168257336</v>
      </c>
      <c r="D594" s="522"/>
      <c r="E594" s="762"/>
      <c r="I594" s="759"/>
    </row>
    <row r="595" spans="1:9" s="755" customFormat="1">
      <c r="A595" s="111"/>
      <c r="B595" s="521" t="s">
        <v>1345</v>
      </c>
      <c r="C595" s="522">
        <v>170000000</v>
      </c>
      <c r="D595" s="522"/>
      <c r="E595" s="762"/>
      <c r="I595" s="759"/>
    </row>
    <row r="596" spans="1:9">
      <c r="B596" s="521" t="s">
        <v>785</v>
      </c>
      <c r="C596" s="522">
        <v>6819682</v>
      </c>
      <c r="D596" s="522">
        <v>0</v>
      </c>
      <c r="E596" s="109"/>
    </row>
    <row r="597" spans="1:9">
      <c r="B597" s="523" t="s">
        <v>55</v>
      </c>
      <c r="C597" s="512">
        <v>7910500374</v>
      </c>
      <c r="D597" s="512">
        <v>0</v>
      </c>
      <c r="E597" s="517">
        <v>0</v>
      </c>
      <c r="F597" s="70"/>
      <c r="G597" s="34"/>
    </row>
    <row r="598" spans="1:9">
      <c r="B598" s="524" t="s">
        <v>42</v>
      </c>
      <c r="C598" s="525"/>
      <c r="D598" s="526"/>
    </row>
    <row r="599" spans="1:9">
      <c r="B599" s="521" t="s">
        <v>135</v>
      </c>
      <c r="C599" s="522">
        <v>0</v>
      </c>
      <c r="D599" s="527">
        <v>0</v>
      </c>
    </row>
    <row r="600" spans="1:9">
      <c r="B600" s="521" t="s">
        <v>787</v>
      </c>
      <c r="C600" s="522">
        <v>36000000</v>
      </c>
      <c r="D600" s="527">
        <v>0</v>
      </c>
    </row>
    <row r="601" spans="1:9">
      <c r="B601" s="521" t="s">
        <v>190</v>
      </c>
      <c r="C601" s="522">
        <v>20000000</v>
      </c>
      <c r="D601" s="527">
        <v>0</v>
      </c>
    </row>
    <row r="602" spans="1:9">
      <c r="B602" s="521" t="s">
        <v>244</v>
      </c>
      <c r="C602" s="522">
        <v>374480960</v>
      </c>
      <c r="D602" s="527">
        <v>0</v>
      </c>
    </row>
    <row r="603" spans="1:9">
      <c r="B603" s="523" t="s">
        <v>55</v>
      </c>
      <c r="C603" s="512">
        <v>430480960</v>
      </c>
      <c r="D603" s="512">
        <v>0</v>
      </c>
      <c r="E603" s="70">
        <v>0</v>
      </c>
      <c r="F603" s="70"/>
      <c r="G603" s="34"/>
    </row>
    <row r="604" spans="1:9">
      <c r="B604" s="524" t="s">
        <v>329</v>
      </c>
      <c r="C604" s="525"/>
      <c r="D604" s="526"/>
    </row>
    <row r="605" spans="1:9">
      <c r="B605" s="521" t="s">
        <v>789</v>
      </c>
      <c r="C605" s="522">
        <v>221275753</v>
      </c>
      <c r="D605" s="522">
        <v>0</v>
      </c>
      <c r="E605" s="74"/>
    </row>
    <row r="606" spans="1:9">
      <c r="B606" s="521" t="s">
        <v>458</v>
      </c>
      <c r="C606" s="522">
        <v>18000000</v>
      </c>
      <c r="D606" s="522">
        <v>0</v>
      </c>
      <c r="E606" s="74"/>
    </row>
    <row r="607" spans="1:9">
      <c r="B607" s="521" t="s">
        <v>791</v>
      </c>
      <c r="C607" s="522">
        <v>51950776</v>
      </c>
      <c r="D607" s="522">
        <v>0</v>
      </c>
      <c r="E607" s="74"/>
    </row>
    <row r="608" spans="1:9">
      <c r="B608" s="521" t="s">
        <v>353</v>
      </c>
      <c r="C608" s="522">
        <v>74331818</v>
      </c>
      <c r="D608" s="522">
        <v>0</v>
      </c>
      <c r="E608" s="74"/>
    </row>
    <row r="609" spans="1:9">
      <c r="B609" s="521" t="s">
        <v>137</v>
      </c>
      <c r="C609" s="522">
        <v>1412530</v>
      </c>
      <c r="D609" s="522">
        <v>0</v>
      </c>
      <c r="E609" s="74"/>
    </row>
    <row r="610" spans="1:9">
      <c r="B610" s="521" t="s">
        <v>811</v>
      </c>
      <c r="C610" s="522">
        <v>9229090</v>
      </c>
      <c r="D610" s="522">
        <v>0</v>
      </c>
      <c r="E610" s="74"/>
    </row>
    <row r="611" spans="1:9">
      <c r="B611" s="521" t="s">
        <v>813</v>
      </c>
      <c r="C611" s="522">
        <v>90000000</v>
      </c>
      <c r="D611" s="522">
        <v>0</v>
      </c>
      <c r="E611" s="74"/>
    </row>
    <row r="612" spans="1:9" s="755" customFormat="1">
      <c r="A612" s="111"/>
      <c r="B612" s="521" t="s">
        <v>344</v>
      </c>
      <c r="C612" s="522">
        <v>2399999</v>
      </c>
      <c r="D612" s="522"/>
      <c r="E612" s="74"/>
      <c r="I612" s="759"/>
    </row>
    <row r="613" spans="1:9">
      <c r="B613" s="521" t="s">
        <v>1190</v>
      </c>
      <c r="C613" s="522">
        <v>166160</v>
      </c>
      <c r="D613" s="522">
        <v>0</v>
      </c>
      <c r="E613" s="74"/>
    </row>
    <row r="614" spans="1:9">
      <c r="B614" s="521" t="s">
        <v>1094</v>
      </c>
      <c r="C614" s="522">
        <v>550251</v>
      </c>
      <c r="D614" s="522">
        <v>0</v>
      </c>
      <c r="E614" s="74"/>
    </row>
    <row r="615" spans="1:9">
      <c r="B615" s="521" t="s">
        <v>61</v>
      </c>
      <c r="C615" s="522">
        <v>7681264</v>
      </c>
      <c r="D615" s="522">
        <v>0</v>
      </c>
      <c r="E615" s="74"/>
    </row>
    <row r="616" spans="1:9">
      <c r="B616" s="521" t="s">
        <v>816</v>
      </c>
      <c r="C616" s="522">
        <v>7291384</v>
      </c>
      <c r="D616" s="522">
        <v>0</v>
      </c>
      <c r="E616" s="74"/>
    </row>
    <row r="617" spans="1:9">
      <c r="B617" s="521" t="s">
        <v>818</v>
      </c>
      <c r="C617" s="522">
        <v>33572094</v>
      </c>
      <c r="D617" s="522">
        <v>0</v>
      </c>
      <c r="E617" s="74"/>
    </row>
    <row r="618" spans="1:9">
      <c r="B618" s="521" t="s">
        <v>820</v>
      </c>
      <c r="C618" s="522">
        <v>27054616</v>
      </c>
      <c r="D618" s="522">
        <v>0</v>
      </c>
      <c r="E618" s="74"/>
    </row>
    <row r="619" spans="1:9">
      <c r="B619" s="521" t="s">
        <v>821</v>
      </c>
      <c r="C619" s="522">
        <v>232190013</v>
      </c>
      <c r="D619" s="522">
        <v>0</v>
      </c>
      <c r="E619" s="74"/>
    </row>
    <row r="620" spans="1:9">
      <c r="B620" s="521" t="s">
        <v>1098</v>
      </c>
      <c r="C620" s="522">
        <v>4411650</v>
      </c>
      <c r="D620" s="522">
        <v>0</v>
      </c>
      <c r="E620" s="74"/>
    </row>
    <row r="621" spans="1:9">
      <c r="B621" s="523" t="s">
        <v>55</v>
      </c>
      <c r="C621" s="512">
        <v>781517398</v>
      </c>
      <c r="D621" s="512">
        <v>0</v>
      </c>
      <c r="E621" s="647">
        <v>0</v>
      </c>
      <c r="F621" s="70"/>
      <c r="G621" s="34"/>
    </row>
    <row r="622" spans="1:9">
      <c r="B622" s="529"/>
      <c r="C622" s="515"/>
      <c r="D622" s="515"/>
      <c r="E622" s="528"/>
      <c r="F622" s="70"/>
      <c r="G622" s="34"/>
    </row>
    <row r="623" spans="1:9">
      <c r="B623" s="31"/>
      <c r="C623" s="31"/>
      <c r="D623" s="31"/>
    </row>
    <row r="624" spans="1:9">
      <c r="B624" s="11" t="s">
        <v>487</v>
      </c>
      <c r="C624" s="140"/>
    </row>
    <row r="626" spans="2:6" ht="27.6" customHeight="1">
      <c r="B626" s="507" t="s">
        <v>54</v>
      </c>
      <c r="C626" s="764">
        <v>44377</v>
      </c>
      <c r="D626" s="764">
        <v>44012</v>
      </c>
      <c r="E626" s="109"/>
    </row>
    <row r="627" spans="2:6">
      <c r="B627" s="530" t="s">
        <v>330</v>
      </c>
      <c r="C627" s="531"/>
      <c r="D627" s="479"/>
    </row>
    <row r="628" spans="2:6">
      <c r="B628" s="504" t="s">
        <v>447</v>
      </c>
      <c r="C628" s="532">
        <v>261721388</v>
      </c>
      <c r="D628" s="473">
        <v>0</v>
      </c>
    </row>
    <row r="629" spans="2:6">
      <c r="B629" s="504" t="s">
        <v>776</v>
      </c>
      <c r="C629" s="473">
        <v>4585</v>
      </c>
      <c r="D629" s="473">
        <v>0</v>
      </c>
    </row>
    <row r="630" spans="2:6">
      <c r="B630" s="530" t="s">
        <v>55</v>
      </c>
      <c r="C630" s="533">
        <v>261725973</v>
      </c>
      <c r="D630" s="533">
        <v>0</v>
      </c>
      <c r="F630" s="70"/>
    </row>
    <row r="631" spans="2:6">
      <c r="B631" s="530" t="s">
        <v>331</v>
      </c>
      <c r="C631" s="534"/>
      <c r="D631" s="535"/>
      <c r="F631" s="13"/>
    </row>
    <row r="632" spans="2:6">
      <c r="B632" s="504" t="s">
        <v>822</v>
      </c>
      <c r="C632" s="536">
        <v>-3207</v>
      </c>
      <c r="D632" s="537">
        <v>0</v>
      </c>
    </row>
    <row r="633" spans="2:6">
      <c r="B633" s="530" t="s">
        <v>55</v>
      </c>
      <c r="C633" s="474">
        <v>-3207</v>
      </c>
      <c r="D633" s="474">
        <v>0</v>
      </c>
    </row>
    <row r="634" spans="2:6">
      <c r="B634" s="529"/>
      <c r="C634" s="37"/>
      <c r="D634" s="37"/>
    </row>
    <row r="635" spans="2:6">
      <c r="B635" s="529"/>
      <c r="C635" s="37"/>
      <c r="D635" s="37"/>
    </row>
    <row r="636" spans="2:6">
      <c r="B636" s="11" t="s">
        <v>488</v>
      </c>
      <c r="C636" s="140"/>
      <c r="D636" s="37"/>
    </row>
    <row r="637" spans="2:6">
      <c r="B637" s="7"/>
      <c r="C637" s="37"/>
      <c r="D637" s="37"/>
    </row>
    <row r="638" spans="2:6" ht="25.9" customHeight="1">
      <c r="B638" s="507" t="s">
        <v>1167</v>
      </c>
      <c r="C638" s="764">
        <v>44377</v>
      </c>
      <c r="D638" s="764">
        <v>44012</v>
      </c>
      <c r="E638" s="109"/>
    </row>
    <row r="639" spans="2:6">
      <c r="B639" s="38" t="s">
        <v>332</v>
      </c>
      <c r="C639" s="51">
        <v>2985129</v>
      </c>
      <c r="D639" s="48">
        <v>0</v>
      </c>
    </row>
    <row r="640" spans="2:6">
      <c r="B640" s="38" t="s">
        <v>157</v>
      </c>
      <c r="C640" s="51">
        <v>-284865137</v>
      </c>
      <c r="D640" s="48">
        <v>0</v>
      </c>
    </row>
    <row r="641" spans="1:8">
      <c r="B641" s="39" t="s">
        <v>59</v>
      </c>
      <c r="C641" s="52">
        <v>-281880008</v>
      </c>
      <c r="D641" s="50">
        <v>0</v>
      </c>
    </row>
    <row r="642" spans="1:8" ht="12.75" customHeight="1">
      <c r="B642" s="33"/>
      <c r="C642" s="53"/>
      <c r="D642" s="44"/>
    </row>
    <row r="643" spans="1:8" ht="25.9" customHeight="1">
      <c r="B643" s="507" t="s">
        <v>1168</v>
      </c>
      <c r="C643" s="764">
        <v>44377</v>
      </c>
      <c r="D643" s="764">
        <v>44012</v>
      </c>
      <c r="E643" s="109"/>
    </row>
    <row r="644" spans="1:8">
      <c r="B644" s="38" t="s">
        <v>333</v>
      </c>
      <c r="C644" s="51">
        <v>-148301269</v>
      </c>
      <c r="D644" s="51">
        <v>0</v>
      </c>
    </row>
    <row r="645" spans="1:8">
      <c r="B645" s="38" t="s">
        <v>104</v>
      </c>
      <c r="C645" s="51">
        <v>251371295</v>
      </c>
      <c r="D645" s="51">
        <v>0</v>
      </c>
    </row>
    <row r="646" spans="1:8">
      <c r="B646" s="39" t="s">
        <v>59</v>
      </c>
      <c r="C646" s="52">
        <v>103070026</v>
      </c>
      <c r="D646" s="52">
        <v>0</v>
      </c>
      <c r="F646" s="45"/>
      <c r="G646" s="45"/>
      <c r="H646" s="45"/>
    </row>
    <row r="647" spans="1:8">
      <c r="B647" s="39" t="s">
        <v>334</v>
      </c>
      <c r="C647" s="52">
        <v>-178809982</v>
      </c>
      <c r="D647" s="52">
        <v>0</v>
      </c>
      <c r="F647" s="15">
        <v>0</v>
      </c>
    </row>
    <row r="648" spans="1:8">
      <c r="B648" s="7"/>
      <c r="C648" s="37"/>
      <c r="D648" s="37"/>
    </row>
    <row r="649" spans="1:8">
      <c r="B649" s="11" t="s">
        <v>489</v>
      </c>
      <c r="C649" s="140"/>
      <c r="D649" s="37"/>
    </row>
    <row r="651" spans="1:8" ht="25.9" customHeight="1">
      <c r="B651" s="507" t="s">
        <v>1168</v>
      </c>
      <c r="C651" s="377">
        <v>44377</v>
      </c>
      <c r="D651" s="377">
        <v>44012</v>
      </c>
      <c r="E651" s="109"/>
    </row>
    <row r="652" spans="1:8">
      <c r="B652" s="47" t="s">
        <v>335</v>
      </c>
      <c r="C652" s="51">
        <v>441566</v>
      </c>
      <c r="D652" s="48">
        <v>0</v>
      </c>
    </row>
    <row r="653" spans="1:8">
      <c r="B653" s="49" t="s">
        <v>59</v>
      </c>
      <c r="C653" s="50">
        <v>441566</v>
      </c>
      <c r="D653" s="50">
        <v>0</v>
      </c>
      <c r="F653" s="70">
        <v>0</v>
      </c>
    </row>
    <row r="654" spans="1:8">
      <c r="B654" s="11"/>
      <c r="C654" s="40"/>
      <c r="D654" s="41"/>
    </row>
    <row r="655" spans="1:8">
      <c r="A655" s="141"/>
      <c r="B655" s="144"/>
      <c r="C655" s="142"/>
      <c r="D655" s="143"/>
      <c r="E655" s="110"/>
      <c r="F655" s="146"/>
    </row>
    <row r="656" spans="1:8">
      <c r="A656" s="141"/>
      <c r="B656" s="110"/>
      <c r="C656" s="142"/>
      <c r="D656" s="143"/>
      <c r="E656" s="146"/>
      <c r="F656" s="146"/>
    </row>
  </sheetData>
  <customSheetViews>
    <customSheetView guid="{5FCC9217-B3E9-4B91-A943-5F21728EBEE9}" scale="85" showPageBreaks="1" showGridLines="0" printArea="1" topLeftCell="A272">
      <selection activeCell="D296" sqref="D296"/>
      <pageMargins left="0.7" right="0.7" top="0.75" bottom="0.75" header="0.3" footer="0.3"/>
      <pageSetup paperSize="9" scale="50" orientation="portrait" r:id="rId1"/>
    </customSheetView>
    <customSheetView guid="{7015FC6D-0680-4B00-AA0E-B83DA1D0B666}" scale="85" showPageBreaks="1" showGridLines="0" printArea="1" topLeftCell="A263">
      <selection activeCell="G275" sqref="G275"/>
      <pageMargins left="0.7" right="0.7" top="0.75" bottom="0.75" header="0.3" footer="0.3"/>
      <pageSetup paperSize="9" scale="50" orientation="portrait" r:id="rId2"/>
    </customSheetView>
    <customSheetView guid="{02CCA346-F1A1-4DBD-A4FB-200E7C7010D8}" scale="90" showGridLines="0" fitToPage="1" printArea="1" topLeftCell="A526">
      <selection activeCell="A548" sqref="A548"/>
      <pageMargins left="0.23622047244094491" right="0.23622047244094491" top="0.74803149606299213" bottom="0.74803149606299213" header="0.31496062992125984" footer="0.31496062992125984"/>
      <pageSetup paperSize="9" scale="10" orientation="landscape" r:id="rId3"/>
    </customSheetView>
    <customSheetView guid="{F3648BCD-1CED-4BBB-AE63-37BDB925883F}" scale="90" showPageBreaks="1" showGridLines="0" printArea="1">
      <pageMargins left="0.7" right="0.7" top="0.75" bottom="0.75" header="0.3" footer="0.3"/>
      <pageSetup paperSize="9" scale="50" orientation="portrait" r:id="rId4"/>
    </customSheetView>
  </customSheetViews>
  <mergeCells count="44">
    <mergeCell ref="C7:D7"/>
    <mergeCell ref="E7:F7"/>
    <mergeCell ref="B5:H5"/>
    <mergeCell ref="D13:F13"/>
    <mergeCell ref="G13:I13"/>
    <mergeCell ref="B12:H12"/>
    <mergeCell ref="B50:B51"/>
    <mergeCell ref="B86:G86"/>
    <mergeCell ref="H86:J86"/>
    <mergeCell ref="B14:B15"/>
    <mergeCell ref="I87:I88"/>
    <mergeCell ref="J87:J88"/>
    <mergeCell ref="G87:G88"/>
    <mergeCell ref="B87:B88"/>
    <mergeCell ref="C87:C88"/>
    <mergeCell ref="H87:H88"/>
    <mergeCell ref="D87:D88"/>
    <mergeCell ref="E87:F87"/>
    <mergeCell ref="E493:F493"/>
    <mergeCell ref="B493:B494"/>
    <mergeCell ref="C493:C494"/>
    <mergeCell ref="D493:D494"/>
    <mergeCell ref="B416:B417"/>
    <mergeCell ref="B442:B443"/>
    <mergeCell ref="B468:B469"/>
    <mergeCell ref="B453:D453"/>
    <mergeCell ref="C442:C443"/>
    <mergeCell ref="D442:D443"/>
    <mergeCell ref="B195:F195"/>
    <mergeCell ref="B291:F291"/>
    <mergeCell ref="B430:B431"/>
    <mergeCell ref="C430:C431"/>
    <mergeCell ref="D430:D431"/>
    <mergeCell ref="B297:F297"/>
    <mergeCell ref="B355:B356"/>
    <mergeCell ref="C355:G355"/>
    <mergeCell ref="B325:D325"/>
    <mergeCell ref="B345:D345"/>
    <mergeCell ref="H355:M355"/>
    <mergeCell ref="C406:C407"/>
    <mergeCell ref="C416:C417"/>
    <mergeCell ref="D416:D417"/>
    <mergeCell ref="B406:B407"/>
    <mergeCell ref="D406:D407"/>
  </mergeCells>
  <hyperlinks>
    <hyperlink ref="I1" location="Índice!A1" display="Índice" xr:uid="{3DE72394-3AB3-45AD-A15F-C5130133DF30}"/>
  </hyperlinks>
  <pageMargins left="0.7" right="0.7" top="0.75" bottom="0.75" header="0.3" footer="0.3"/>
  <pageSetup paperSize="9" scale="50" orientation="portrait" r:id="rId5"/>
  <drawing r:id="rId6"/>
  <legacyDrawing r:id="rId7"/>
  <controls>
    <mc:AlternateContent xmlns:mc="http://schemas.openxmlformats.org/markup-compatibility/2006">
      <mc:Choice Requires="x14">
        <control shapeId="1044" r:id="rId8" name="Object 20">
          <controlPr defaultSize="0" autoLine="0" autoPict="0" r:id="rId9">
            <anchor moveWithCells="1">
              <from>
                <xdr:col>3</xdr:col>
                <xdr:colOff>0</xdr:colOff>
                <xdr:row>538</xdr:row>
                <xdr:rowOff>9525</xdr:rowOff>
              </from>
              <to>
                <xdr:col>3</xdr:col>
                <xdr:colOff>152400</xdr:colOff>
                <xdr:row>538</xdr:row>
                <xdr:rowOff>161925</xdr:rowOff>
              </to>
            </anchor>
          </controlPr>
        </control>
      </mc:Choice>
      <mc:Fallback>
        <control shapeId="1044" r:id="rId8" name="Object 20"/>
      </mc:Fallback>
    </mc:AlternateContent>
  </control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20134-CF79-436B-9BCE-AD9A1A66933A}">
  <sheetPr codeName="Sheet2">
    <tabColor rgb="FF0070C0"/>
    <pageSetUpPr fitToPage="1"/>
  </sheetPr>
  <dimension ref="A1:I41"/>
  <sheetViews>
    <sheetView showGridLines="0" zoomScale="90" zoomScaleNormal="90" zoomScaleSheetLayoutView="100" workbookViewId="0">
      <selection activeCell="B34" sqref="B34"/>
    </sheetView>
  </sheetViews>
  <sheetFormatPr baseColWidth="10" defaultColWidth="9.28515625" defaultRowHeight="15"/>
  <cols>
    <col min="1" max="1" width="4.28515625" style="111" customWidth="1"/>
    <col min="2" max="2" width="52.7109375" style="108" customWidth="1"/>
    <col min="3" max="3" width="20.28515625" style="108" customWidth="1"/>
    <col min="4" max="4" width="19.28515625" style="108" customWidth="1"/>
    <col min="5" max="5" width="15" style="108" customWidth="1"/>
    <col min="6" max="6" width="17.28515625" style="108" customWidth="1"/>
    <col min="7" max="7" width="17.85546875" style="108" customWidth="1"/>
    <col min="8" max="8" width="16.5703125" style="108" customWidth="1"/>
    <col min="9" max="9" width="16.85546875" style="61" bestFit="1" customWidth="1"/>
    <col min="10" max="10" width="18.7109375" style="108" customWidth="1"/>
    <col min="11" max="11" width="12.7109375" style="108" customWidth="1"/>
    <col min="12" max="12" width="14.5703125" style="108" bestFit="1" customWidth="1"/>
    <col min="13" max="13" width="14.5703125" style="108" customWidth="1"/>
    <col min="14" max="14" width="11.42578125" style="108" bestFit="1" customWidth="1"/>
    <col min="15" max="16384" width="9.28515625" style="108"/>
  </cols>
  <sheetData>
    <row r="1" spans="1:9">
      <c r="A1" s="141"/>
      <c r="B1" s="110"/>
      <c r="C1" s="142"/>
      <c r="D1" s="143"/>
      <c r="E1" s="146"/>
      <c r="F1" s="146"/>
      <c r="I1" s="648" t="s">
        <v>1169</v>
      </c>
    </row>
    <row r="2" spans="1:9">
      <c r="B2" s="11" t="s">
        <v>448</v>
      </c>
    </row>
    <row r="4" spans="1:9">
      <c r="B4" s="117" t="s">
        <v>336</v>
      </c>
    </row>
    <row r="5" spans="1:9">
      <c r="B5" s="108" t="s">
        <v>337</v>
      </c>
    </row>
    <row r="7" spans="1:9">
      <c r="B7" s="117" t="s">
        <v>338</v>
      </c>
    </row>
    <row r="8" spans="1:9">
      <c r="B8" s="108" t="s">
        <v>339</v>
      </c>
    </row>
    <row r="10" spans="1:9">
      <c r="B10" s="117" t="s">
        <v>340</v>
      </c>
    </row>
    <row r="11" spans="1:9" ht="43.5" customHeight="1">
      <c r="B11" s="816" t="s">
        <v>1514</v>
      </c>
      <c r="C11" s="816"/>
      <c r="D11" s="816"/>
      <c r="E11" s="816"/>
      <c r="F11" s="816"/>
      <c r="G11" s="816"/>
      <c r="H11" s="816"/>
    </row>
    <row r="13" spans="1:9">
      <c r="B13" s="11" t="s">
        <v>490</v>
      </c>
    </row>
    <row r="14" spans="1:9" ht="28.5" customHeight="1">
      <c r="B14" s="817" t="s">
        <v>491</v>
      </c>
      <c r="C14" s="817"/>
      <c r="D14" s="817"/>
      <c r="E14" s="817"/>
      <c r="F14" s="817"/>
      <c r="G14" s="817"/>
      <c r="H14" s="817"/>
      <c r="I14" s="374"/>
    </row>
    <row r="16" spans="1:9">
      <c r="B16" s="11" t="s">
        <v>492</v>
      </c>
    </row>
    <row r="17" spans="2:8">
      <c r="B17" s="108" t="s">
        <v>449</v>
      </c>
    </row>
    <row r="19" spans="2:8">
      <c r="B19" s="11" t="s">
        <v>493</v>
      </c>
    </row>
    <row r="20" spans="2:8" ht="33" customHeight="1">
      <c r="B20" s="816" t="s">
        <v>341</v>
      </c>
      <c r="C20" s="816"/>
      <c r="D20" s="816"/>
      <c r="E20" s="816"/>
      <c r="F20" s="816"/>
      <c r="G20" s="816"/>
      <c r="H20" s="816"/>
    </row>
    <row r="21" spans="2:8">
      <c r="B21" s="117"/>
    </row>
    <row r="22" spans="2:8">
      <c r="B22" s="11" t="s">
        <v>494</v>
      </c>
    </row>
    <row r="23" spans="2:8">
      <c r="B23" s="108" t="s">
        <v>342</v>
      </c>
    </row>
    <row r="25" spans="2:8">
      <c r="B25" s="139" t="s">
        <v>495</v>
      </c>
    </row>
    <row r="26" spans="2:8" ht="1.1499999999999999" customHeight="1">
      <c r="B26" s="11"/>
    </row>
    <row r="27" spans="2:8">
      <c r="B27" s="818" t="s">
        <v>1546</v>
      </c>
      <c r="C27" s="818"/>
      <c r="D27" s="818"/>
      <c r="E27" s="818"/>
      <c r="F27" s="818"/>
      <c r="G27" s="818"/>
      <c r="H27" s="818"/>
    </row>
    <row r="28" spans="2:8" ht="10.5" customHeight="1">
      <c r="B28" s="319"/>
      <c r="C28" s="319"/>
      <c r="D28" s="319"/>
      <c r="E28" s="319"/>
      <c r="F28" s="319"/>
      <c r="G28" s="319"/>
      <c r="H28" s="319"/>
    </row>
    <row r="29" spans="2:8">
      <c r="B29" s="139" t="s">
        <v>496</v>
      </c>
      <c r="C29" s="109"/>
      <c r="D29" s="109"/>
      <c r="E29" s="109"/>
      <c r="F29" s="109"/>
      <c r="G29" s="109"/>
      <c r="H29" s="109"/>
    </row>
    <row r="30" spans="2:8" ht="31.9" customHeight="1">
      <c r="B30" s="816" t="s">
        <v>1515</v>
      </c>
      <c r="C30" s="816"/>
      <c r="D30" s="816"/>
      <c r="E30" s="816"/>
      <c r="F30" s="816"/>
      <c r="G30" s="816"/>
      <c r="H30" s="816"/>
    </row>
    <row r="31" spans="2:8">
      <c r="B31" s="160"/>
      <c r="C31" s="160"/>
      <c r="D31" s="160"/>
      <c r="E31" s="160"/>
      <c r="F31" s="160"/>
      <c r="G31" s="160"/>
      <c r="H31" s="160"/>
    </row>
    <row r="32" spans="2:8">
      <c r="B32" s="160"/>
      <c r="C32" s="160"/>
      <c r="D32" s="160"/>
      <c r="E32" s="160"/>
      <c r="F32" s="160"/>
      <c r="G32" s="160"/>
      <c r="H32" s="160"/>
    </row>
    <row r="33" spans="2:9">
      <c r="B33" s="160"/>
      <c r="C33" s="160"/>
      <c r="D33" s="160"/>
      <c r="E33" s="160"/>
      <c r="F33" s="160"/>
      <c r="G33" s="160"/>
      <c r="H33" s="160"/>
    </row>
    <row r="34" spans="2:9">
      <c r="B34" s="160"/>
      <c r="C34" s="160"/>
      <c r="D34" s="160"/>
      <c r="E34" s="160"/>
      <c r="F34" s="160"/>
      <c r="G34" s="160"/>
      <c r="H34" s="160"/>
    </row>
    <row r="35" spans="2:9">
      <c r="B35" s="160"/>
      <c r="C35" s="160"/>
      <c r="D35" s="160"/>
      <c r="E35" s="160"/>
      <c r="F35" s="160"/>
      <c r="G35" s="160"/>
      <c r="H35" s="160"/>
    </row>
    <row r="36" spans="2:9">
      <c r="B36" s="160"/>
      <c r="C36" s="160"/>
      <c r="D36" s="160"/>
      <c r="E36" s="160"/>
      <c r="F36" s="160"/>
      <c r="G36" s="160"/>
      <c r="H36" s="160"/>
    </row>
    <row r="38" spans="2:9">
      <c r="B38" s="9" t="s">
        <v>212</v>
      </c>
      <c r="D38" s="9" t="s">
        <v>211</v>
      </c>
      <c r="E38" s="4"/>
      <c r="F38" s="7"/>
      <c r="G38" s="4" t="s">
        <v>436</v>
      </c>
    </row>
    <row r="39" spans="2:9">
      <c r="B39" s="318" t="s">
        <v>89</v>
      </c>
      <c r="D39" s="318" t="s">
        <v>210</v>
      </c>
      <c r="E39" s="318"/>
      <c r="F39" s="10"/>
      <c r="G39" s="318" t="s">
        <v>209</v>
      </c>
      <c r="H39" s="42"/>
      <c r="I39" s="68"/>
    </row>
    <row r="40" spans="2:9">
      <c r="B40" s="815"/>
      <c r="C40" s="815"/>
      <c r="D40" s="43"/>
      <c r="E40" s="112"/>
      <c r="G40" s="112"/>
      <c r="H40" s="43"/>
      <c r="I40" s="69"/>
    </row>
    <row r="41" spans="2:9" s="111" customFormat="1">
      <c r="I41" s="120"/>
    </row>
  </sheetData>
  <customSheetViews>
    <customSheetView guid="{02CCA346-F1A1-4DBD-A4FB-200E7C7010D8}" scale="90" showGridLines="0" fitToPage="1">
      <selection activeCell="B18" sqref="B18"/>
      <pageMargins left="0.23622047244094491" right="0.23622047244094491" top="0.74803149606299213" bottom="0.74803149606299213" header="0.31496062992125984" footer="0.31496062992125984"/>
      <pageSetup paperSize="9" scale="10" orientation="landscape" r:id="rId1"/>
    </customSheetView>
    <customSheetView guid="{F3648BCD-1CED-4BBB-AE63-37BDB925883F}" scale="90" showPageBreaks="1" showGridLines="0" fitToPage="1" printArea="1">
      <pageMargins left="0.23622047244094491" right="0.23622047244094491" top="0.74803149606299213" bottom="0.74803149606299213" header="0.31496062992125984" footer="0.31496062992125984"/>
      <pageSetup paperSize="9" scale="76" orientation="landscape" r:id="rId2"/>
    </customSheetView>
  </customSheetViews>
  <mergeCells count="6">
    <mergeCell ref="B40:C40"/>
    <mergeCell ref="B11:H11"/>
    <mergeCell ref="B14:H14"/>
    <mergeCell ref="B20:H20"/>
    <mergeCell ref="B27:H27"/>
    <mergeCell ref="B30:H30"/>
  </mergeCells>
  <hyperlinks>
    <hyperlink ref="I1" location="Índice!A1" display="Índice" xr:uid="{8AD94BDA-DEA8-4F9B-9D54-2BE14A444E51}"/>
  </hyperlinks>
  <pageMargins left="0.23622047244094491" right="0.23622047244094491" top="0.74803149606299213" bottom="0.74803149606299213" header="0.31496062992125984" footer="0.31496062992125984"/>
  <pageSetup paperSize="9" scale="76" orientation="landscape"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D4488-CFAA-4277-9785-26B17CDF7E3C}">
  <sheetPr>
    <tabColor theme="9" tint="0.59999389629810485"/>
  </sheetPr>
  <dimension ref="A1:F418"/>
  <sheetViews>
    <sheetView showGridLines="0" zoomScale="90" zoomScaleNormal="90" workbookViewId="0">
      <pane xSplit="2" ySplit="7" topLeftCell="C157" activePane="bottomRight" state="frozen"/>
      <selection activeCell="D136" sqref="D136"/>
      <selection pane="topRight" activeCell="D136" sqref="D136"/>
      <selection pane="bottomLeft" activeCell="D136" sqref="D136"/>
      <selection pane="bottomRight" activeCell="D136" sqref="D136"/>
    </sheetView>
  </sheetViews>
  <sheetFormatPr baseColWidth="10" defaultColWidth="11.5703125" defaultRowHeight="15" customHeight="1"/>
  <cols>
    <col min="1" max="1" width="15.85546875" style="690" customWidth="1"/>
    <col min="2" max="2" width="49" style="690" customWidth="1"/>
    <col min="3" max="3" width="18.28515625" style="690" customWidth="1"/>
    <col min="4" max="4" width="19.42578125" style="690" customWidth="1"/>
    <col min="5" max="5" width="9.5703125" style="690" bestFit="1" customWidth="1"/>
    <col min="6" max="6" width="16.28515625" style="690" customWidth="1"/>
    <col min="7" max="16384" width="11.5703125" style="690"/>
  </cols>
  <sheetData>
    <row r="1" spans="1:5" ht="18.600000000000001" customHeight="1">
      <c r="A1" s="703" t="s">
        <v>146</v>
      </c>
      <c r="B1" s="699"/>
      <c r="C1" s="699"/>
    </row>
    <row r="3" spans="1:5" ht="15" customHeight="1">
      <c r="B3" s="702" t="s">
        <v>595</v>
      </c>
      <c r="C3" s="692"/>
      <c r="D3" s="692"/>
    </row>
    <row r="4" spans="1:5" ht="15" customHeight="1">
      <c r="A4" s="701"/>
      <c r="B4" s="699"/>
      <c r="C4" s="699"/>
    </row>
    <row r="5" spans="1:5" ht="15" customHeight="1">
      <c r="B5" s="700" t="s">
        <v>1349</v>
      </c>
      <c r="C5" s="699"/>
    </row>
    <row r="6" spans="1:5" ht="15" customHeight="1">
      <c r="B6" s="699"/>
      <c r="C6" s="699"/>
    </row>
    <row r="7" spans="1:5" s="697" customFormat="1" ht="15" customHeight="1">
      <c r="A7" s="698" t="s">
        <v>1</v>
      </c>
      <c r="B7" s="698" t="s">
        <v>58</v>
      </c>
      <c r="C7" s="698" t="s">
        <v>596</v>
      </c>
      <c r="D7" s="698" t="s">
        <v>597</v>
      </c>
    </row>
    <row r="8" spans="1:5" ht="15" customHeight="1">
      <c r="A8" s="689">
        <v>1</v>
      </c>
      <c r="B8" s="689" t="s">
        <v>3</v>
      </c>
      <c r="C8" s="574">
        <v>58149013680</v>
      </c>
      <c r="D8" s="693">
        <v>8668543.5799999833</v>
      </c>
      <c r="E8" s="690">
        <f>VLOOKUP(A8,Consolidado!$B:$C,1,)</f>
        <v>1</v>
      </c>
    </row>
    <row r="9" spans="1:5" ht="15" customHeight="1">
      <c r="A9" s="689">
        <v>11</v>
      </c>
      <c r="B9" s="689" t="s">
        <v>4</v>
      </c>
      <c r="C9" s="574">
        <v>51133273302</v>
      </c>
      <c r="D9" s="693">
        <v>7593321.1599999666</v>
      </c>
      <c r="E9" s="690">
        <f>VLOOKUP(A9,Consolidado!$B:$C,1,)</f>
        <v>11</v>
      </c>
    </row>
    <row r="10" spans="1:5" ht="15" customHeight="1">
      <c r="A10" s="689">
        <v>111</v>
      </c>
      <c r="B10" s="689" t="s">
        <v>5</v>
      </c>
      <c r="C10" s="574">
        <v>5313782235</v>
      </c>
      <c r="D10" s="693">
        <v>789099.75999999035</v>
      </c>
      <c r="E10" s="690">
        <f>VLOOKUP(A10,Consolidado!$B:$C,1,)</f>
        <v>111</v>
      </c>
    </row>
    <row r="11" spans="1:5" ht="15" customHeight="1">
      <c r="A11" s="689">
        <v>11103</v>
      </c>
      <c r="B11" s="689" t="s">
        <v>16</v>
      </c>
      <c r="C11" s="574">
        <v>5313782235</v>
      </c>
      <c r="D11" s="693">
        <v>789099.75999999035</v>
      </c>
      <c r="E11" s="690">
        <f>VLOOKUP(A11,Consolidado!$B:$C,1,)</f>
        <v>11103</v>
      </c>
    </row>
    <row r="12" spans="1:5" ht="15" customHeight="1">
      <c r="A12" s="689">
        <v>1110301</v>
      </c>
      <c r="B12" s="689" t="s">
        <v>598</v>
      </c>
      <c r="C12" s="574">
        <v>1670620740</v>
      </c>
      <c r="D12" s="693">
        <v>248088.12999999523</v>
      </c>
      <c r="E12" s="690">
        <f>VLOOKUP(A12,Consolidado!$B:$C,1,)</f>
        <v>1110301</v>
      </c>
    </row>
    <row r="13" spans="1:5" ht="15" customHeight="1">
      <c r="A13" s="689">
        <v>111030102</v>
      </c>
      <c r="B13" s="689" t="s">
        <v>599</v>
      </c>
      <c r="C13" s="695">
        <v>401765</v>
      </c>
      <c r="D13" s="693">
        <v>59.659999996423721</v>
      </c>
      <c r="E13" s="690">
        <f>VLOOKUP(A13,Consolidado!$B:$C,1,)</f>
        <v>111030102</v>
      </c>
    </row>
    <row r="14" spans="1:5" ht="15" customHeight="1">
      <c r="A14" s="689">
        <v>111030103</v>
      </c>
      <c r="B14" s="689" t="s">
        <v>600</v>
      </c>
      <c r="C14" s="695">
        <v>6027989</v>
      </c>
      <c r="D14" s="693">
        <v>895.15999999997439</v>
      </c>
      <c r="E14" s="690">
        <f>VLOOKUP(A14,Consolidado!$B:$C,1,)</f>
        <v>111030103</v>
      </c>
    </row>
    <row r="15" spans="1:5" ht="15" customHeight="1">
      <c r="A15" s="689">
        <v>111030104</v>
      </c>
      <c r="B15" s="689" t="s">
        <v>601</v>
      </c>
      <c r="C15" s="695">
        <v>6000000</v>
      </c>
      <c r="D15" s="693">
        <v>891</v>
      </c>
      <c r="E15" s="690">
        <f>VLOOKUP(A15,Consolidado!$B:$C,1,)</f>
        <v>111030104</v>
      </c>
    </row>
    <row r="16" spans="1:5" ht="15" customHeight="1">
      <c r="A16" s="689">
        <v>111030106</v>
      </c>
      <c r="B16" s="689" t="s">
        <v>602</v>
      </c>
      <c r="C16" s="695">
        <v>4780000</v>
      </c>
      <c r="D16" s="693">
        <v>709.83000000000175</v>
      </c>
      <c r="E16" s="690">
        <f>VLOOKUP(A16,Consolidado!$B:$C,1,)</f>
        <v>111030106</v>
      </c>
    </row>
    <row r="17" spans="1:6" ht="15" customHeight="1">
      <c r="A17" s="689">
        <v>111030107</v>
      </c>
      <c r="B17" s="689" t="s">
        <v>603</v>
      </c>
      <c r="C17" s="695">
        <v>300298</v>
      </c>
      <c r="D17" s="693">
        <v>44.589999999999996</v>
      </c>
      <c r="E17" s="690">
        <f>VLOOKUP(A17,Consolidado!$B:$C,1,)</f>
        <v>111030107</v>
      </c>
    </row>
    <row r="18" spans="1:6" ht="15" customHeight="1">
      <c r="A18" s="689">
        <v>111030108</v>
      </c>
      <c r="B18" s="689" t="s">
        <v>604</v>
      </c>
      <c r="C18" s="695">
        <v>1032032</v>
      </c>
      <c r="D18" s="693">
        <v>153.2599999999984</v>
      </c>
      <c r="E18" s="690">
        <f>VLOOKUP(A18,Consolidado!$B:$C,1,)</f>
        <v>111030108</v>
      </c>
    </row>
    <row r="19" spans="1:6" ht="15" customHeight="1">
      <c r="A19" s="689">
        <v>111030109</v>
      </c>
      <c r="B19" s="689" t="s">
        <v>605</v>
      </c>
      <c r="C19" s="695">
        <v>78413436</v>
      </c>
      <c r="D19" s="693">
        <v>11644.44</v>
      </c>
      <c r="E19" s="690">
        <f>VLOOKUP(A19,Consolidado!$B:$C,1,)</f>
        <v>111030109</v>
      </c>
    </row>
    <row r="20" spans="1:6" ht="15" customHeight="1">
      <c r="A20" s="689">
        <v>111030111</v>
      </c>
      <c r="B20" s="689" t="s">
        <v>830</v>
      </c>
      <c r="C20" s="574">
        <v>635</v>
      </c>
      <c r="D20" s="693">
        <v>8.9999999850988388E-2</v>
      </c>
      <c r="E20" s="690">
        <f>VLOOKUP(A20,Consolidado!$B:$C,1,)</f>
        <v>111030111</v>
      </c>
    </row>
    <row r="21" spans="1:6" ht="15" customHeight="1">
      <c r="A21" s="689">
        <v>111030112</v>
      </c>
      <c r="B21" s="689" t="s">
        <v>606</v>
      </c>
      <c r="C21" s="695">
        <v>263020</v>
      </c>
      <c r="D21" s="693">
        <v>39.059999999999995</v>
      </c>
      <c r="E21" s="690">
        <f>VLOOKUP(A21,Consolidado!$B:$C,1,)</f>
        <v>111030112</v>
      </c>
    </row>
    <row r="22" spans="1:6" ht="15" customHeight="1">
      <c r="A22" s="689">
        <v>111030113</v>
      </c>
      <c r="B22" s="689" t="s">
        <v>607</v>
      </c>
      <c r="C22" s="695">
        <v>377019917</v>
      </c>
      <c r="D22" s="693">
        <v>55987.679999999993</v>
      </c>
      <c r="E22" s="690">
        <f>VLOOKUP(A22,Consolidado!$B:$C,1,)</f>
        <v>111030113</v>
      </c>
    </row>
    <row r="23" spans="1:6" ht="15" customHeight="1">
      <c r="A23" s="689">
        <v>111030114</v>
      </c>
      <c r="B23" s="689" t="s">
        <v>608</v>
      </c>
      <c r="C23" s="695">
        <v>510132871</v>
      </c>
      <c r="D23" s="693">
        <v>75755.030000000261</v>
      </c>
      <c r="E23" s="690">
        <f>VLOOKUP(A23,Consolidado!$B:$C,1,)</f>
        <v>111030114</v>
      </c>
    </row>
    <row r="24" spans="1:6" ht="15" customHeight="1">
      <c r="A24" s="689">
        <v>111030116</v>
      </c>
      <c r="B24" s="689" t="s">
        <v>1316</v>
      </c>
      <c r="C24" s="574">
        <v>3800000</v>
      </c>
      <c r="D24" s="693">
        <v>564.29999999999995</v>
      </c>
      <c r="E24" s="690">
        <f>VLOOKUP(A24,Consolidado!$B:$C,1,)</f>
        <v>111030116</v>
      </c>
      <c r="F24" s="696"/>
    </row>
    <row r="25" spans="1:6" ht="15" customHeight="1">
      <c r="A25" s="689">
        <v>111030118</v>
      </c>
      <c r="B25" s="689" t="s">
        <v>1317</v>
      </c>
      <c r="C25" s="574">
        <v>573835519</v>
      </c>
      <c r="D25" s="693">
        <v>85214.91</v>
      </c>
      <c r="E25" s="690">
        <f>VLOOKUP(A25,Consolidado!$B:$C,1,)</f>
        <v>111030118</v>
      </c>
    </row>
    <row r="26" spans="1:6" ht="15" customHeight="1">
      <c r="A26" s="689">
        <v>111030121</v>
      </c>
      <c r="B26" s="689" t="s">
        <v>849</v>
      </c>
      <c r="C26" s="695">
        <v>104307742</v>
      </c>
      <c r="D26" s="693">
        <v>15489.759999999776</v>
      </c>
      <c r="E26" s="690">
        <f>VLOOKUP(A26,Consolidado!$B:$C,1,)</f>
        <v>111030121</v>
      </c>
    </row>
    <row r="27" spans="1:6" ht="15" customHeight="1">
      <c r="A27" s="689">
        <v>111030122</v>
      </c>
      <c r="B27" s="689" t="s">
        <v>1318</v>
      </c>
      <c r="C27" s="574">
        <v>4305516</v>
      </c>
      <c r="D27" s="693">
        <v>639.37</v>
      </c>
      <c r="E27" s="690">
        <f>VLOOKUP(A27,Consolidado!$B:$C,1,)</f>
        <v>111030122</v>
      </c>
    </row>
    <row r="28" spans="1:6" ht="15" customHeight="1">
      <c r="A28" s="689">
        <v>1110302</v>
      </c>
      <c r="B28" s="689" t="s">
        <v>610</v>
      </c>
      <c r="C28" s="574">
        <v>3643161495</v>
      </c>
      <c r="D28" s="693">
        <v>541011.62999999523</v>
      </c>
      <c r="E28" s="690">
        <f>VLOOKUP(A28,Consolidado!$B:$C,1,)</f>
        <v>1110302</v>
      </c>
    </row>
    <row r="29" spans="1:6" ht="15" customHeight="1">
      <c r="A29" s="689">
        <v>111030201</v>
      </c>
      <c r="B29" s="689" t="s">
        <v>850</v>
      </c>
      <c r="C29" s="695">
        <v>1076822324</v>
      </c>
      <c r="D29" s="693">
        <v>159908.75</v>
      </c>
      <c r="E29" s="690">
        <f>VLOOKUP(A29,Consolidado!$B:$C,1,)</f>
        <v>111030201</v>
      </c>
    </row>
    <row r="30" spans="1:6" ht="15" customHeight="1">
      <c r="A30" s="689">
        <v>111030202</v>
      </c>
      <c r="B30" s="689" t="s">
        <v>611</v>
      </c>
      <c r="C30" s="695">
        <v>120673</v>
      </c>
      <c r="D30" s="693">
        <v>17.920000001788139</v>
      </c>
      <c r="E30" s="690">
        <f>VLOOKUP(A30,Consolidado!$B:$C,1,)</f>
        <v>111030202</v>
      </c>
    </row>
    <row r="31" spans="1:6" ht="15" customHeight="1">
      <c r="A31" s="689">
        <v>111030203</v>
      </c>
      <c r="B31" s="689" t="s">
        <v>612</v>
      </c>
      <c r="C31" s="695">
        <v>40403880</v>
      </c>
      <c r="D31" s="693">
        <v>6000</v>
      </c>
      <c r="E31" s="690">
        <f>VLOOKUP(A31,Consolidado!$B:$C,1,)</f>
        <v>111030203</v>
      </c>
    </row>
    <row r="32" spans="1:6" ht="15" customHeight="1">
      <c r="A32" s="689">
        <v>111030204</v>
      </c>
      <c r="B32" s="689" t="s">
        <v>613</v>
      </c>
      <c r="C32" s="695">
        <v>57097753</v>
      </c>
      <c r="D32" s="693">
        <v>8479.0499999999993</v>
      </c>
      <c r="E32" s="690">
        <f>VLOOKUP(A32,Consolidado!$B:$C,1,)</f>
        <v>111030204</v>
      </c>
    </row>
    <row r="33" spans="1:5" ht="15" customHeight="1">
      <c r="A33" s="689">
        <v>111030206</v>
      </c>
      <c r="B33" s="689" t="s">
        <v>614</v>
      </c>
      <c r="C33" s="695">
        <v>104977496</v>
      </c>
      <c r="D33" s="693">
        <v>15589.220000000028</v>
      </c>
      <c r="E33" s="690">
        <f>VLOOKUP(A33,Consolidado!$B:$C,1,)</f>
        <v>111030206</v>
      </c>
    </row>
    <row r="34" spans="1:5" ht="15" customHeight="1">
      <c r="A34" s="689">
        <v>111030207</v>
      </c>
      <c r="B34" s="689" t="s">
        <v>852</v>
      </c>
      <c r="C34" s="574">
        <v>12525</v>
      </c>
      <c r="D34" s="693">
        <v>1.86</v>
      </c>
      <c r="E34" s="690">
        <f>VLOOKUP(A34,Consolidado!$B:$C,1,)</f>
        <v>111030207</v>
      </c>
    </row>
    <row r="35" spans="1:5" ht="15" customHeight="1">
      <c r="A35" s="689">
        <v>111030209</v>
      </c>
      <c r="B35" s="689" t="s">
        <v>615</v>
      </c>
      <c r="C35" s="695">
        <v>2029887228</v>
      </c>
      <c r="D35" s="693">
        <v>301439.45000000019</v>
      </c>
      <c r="E35" s="690">
        <f>VLOOKUP(A35,Consolidado!$B:$C,1,)</f>
        <v>111030209</v>
      </c>
    </row>
    <row r="36" spans="1:5" ht="15" customHeight="1">
      <c r="A36" s="689">
        <v>111030210</v>
      </c>
      <c r="B36" s="689" t="s">
        <v>616</v>
      </c>
      <c r="C36" s="695">
        <v>165352744</v>
      </c>
      <c r="D36" s="693">
        <v>24554.979999999981</v>
      </c>
      <c r="E36" s="690">
        <f>VLOOKUP(A36,Consolidado!$B:$C,1,)</f>
        <v>111030210</v>
      </c>
    </row>
    <row r="37" spans="1:5" ht="15" customHeight="1">
      <c r="A37" s="689">
        <v>111030211</v>
      </c>
      <c r="B37" s="689" t="s">
        <v>617</v>
      </c>
      <c r="C37" s="695">
        <v>8504545</v>
      </c>
      <c r="D37" s="693">
        <v>1262.929999999993</v>
      </c>
      <c r="E37" s="690">
        <f>VLOOKUP(A37,Consolidado!$B:$C,1,)</f>
        <v>111030211</v>
      </c>
    </row>
    <row r="38" spans="1:5" ht="15" customHeight="1">
      <c r="A38" s="689">
        <v>111030212</v>
      </c>
      <c r="B38" s="689" t="s">
        <v>618</v>
      </c>
      <c r="C38" s="695">
        <v>19831571</v>
      </c>
      <c r="D38" s="693">
        <v>2945</v>
      </c>
      <c r="E38" s="690">
        <f>VLOOKUP(A38,Consolidado!$B:$C,1,)</f>
        <v>111030212</v>
      </c>
    </row>
    <row r="39" spans="1:5" ht="15" customHeight="1">
      <c r="A39" s="689">
        <v>111030214</v>
      </c>
      <c r="B39" s="689" t="s">
        <v>619</v>
      </c>
      <c r="C39" s="695">
        <v>9226</v>
      </c>
      <c r="D39" s="693">
        <v>1.3699999999953434</v>
      </c>
      <c r="E39" s="690">
        <f>VLOOKUP(A39,Consolidado!$B:$C,1,)</f>
        <v>111030214</v>
      </c>
    </row>
    <row r="40" spans="1:5" ht="15" customHeight="1">
      <c r="A40" s="689">
        <v>111030217</v>
      </c>
      <c r="B40" s="689" t="s">
        <v>620</v>
      </c>
      <c r="C40" s="695">
        <v>101727879</v>
      </c>
      <c r="D40" s="693">
        <v>15106.649999999907</v>
      </c>
      <c r="E40" s="690">
        <f>VLOOKUP(A40,Consolidado!$B:$C,1,)</f>
        <v>111030217</v>
      </c>
    </row>
    <row r="41" spans="1:5" ht="15" customHeight="1">
      <c r="A41" s="689">
        <v>111030218</v>
      </c>
      <c r="B41" s="689" t="s">
        <v>621</v>
      </c>
      <c r="C41" s="695">
        <v>24928654</v>
      </c>
      <c r="D41" s="693">
        <v>3701.920000000006</v>
      </c>
      <c r="E41" s="690">
        <f>VLOOKUP(A41,Consolidado!$B:$C,1,)</f>
        <v>111030218</v>
      </c>
    </row>
    <row r="42" spans="1:5" ht="15" customHeight="1">
      <c r="A42" s="689">
        <v>111030219</v>
      </c>
      <c r="B42" s="689" t="s">
        <v>622</v>
      </c>
      <c r="C42" s="695">
        <v>13484997</v>
      </c>
      <c r="D42" s="693">
        <v>2002.5300000002608</v>
      </c>
      <c r="E42" s="690">
        <f>VLOOKUP(A42,Consolidado!$B:$C,1,)</f>
        <v>111030219</v>
      </c>
    </row>
    <row r="43" spans="1:5" ht="15" customHeight="1">
      <c r="A43" s="689">
        <v>112</v>
      </c>
      <c r="B43" s="689" t="s">
        <v>166</v>
      </c>
      <c r="C43" s="574">
        <v>45213580597</v>
      </c>
      <c r="D43" s="693">
        <v>6714243.3400000036</v>
      </c>
      <c r="E43" s="690">
        <f>VLOOKUP(A43,Consolidado!$B:$C,1,)</f>
        <v>112</v>
      </c>
    </row>
    <row r="44" spans="1:5" ht="15" customHeight="1">
      <c r="A44" s="689">
        <v>11201</v>
      </c>
      <c r="B44" s="689" t="s">
        <v>623</v>
      </c>
      <c r="C44" s="574">
        <v>8484697597</v>
      </c>
      <c r="D44" s="693">
        <v>1259982.5600000024</v>
      </c>
      <c r="E44" s="690">
        <f>VLOOKUP(A44,Consolidado!$B:$C,1,)</f>
        <v>11201</v>
      </c>
    </row>
    <row r="45" spans="1:5" ht="15" customHeight="1">
      <c r="A45" s="689">
        <v>112011</v>
      </c>
      <c r="B45" s="689" t="s">
        <v>624</v>
      </c>
      <c r="C45" s="574">
        <v>8484697597</v>
      </c>
      <c r="D45" s="693">
        <v>1259982.5600000024</v>
      </c>
      <c r="E45" s="690">
        <f>VLOOKUP(A45,Consolidado!$B:$C,1,)</f>
        <v>112011</v>
      </c>
    </row>
    <row r="46" spans="1:5" ht="15" customHeight="1">
      <c r="A46" s="689">
        <v>1120111</v>
      </c>
      <c r="B46" s="689" t="s">
        <v>625</v>
      </c>
      <c r="C46" s="574">
        <v>75000000</v>
      </c>
      <c r="D46" s="693">
        <v>11137.540000000037</v>
      </c>
      <c r="E46" s="690">
        <f>VLOOKUP(A46,Consolidado!$B:$C,1,)</f>
        <v>1120111</v>
      </c>
    </row>
    <row r="47" spans="1:5" ht="15" customHeight="1">
      <c r="A47" s="689">
        <v>11201111</v>
      </c>
      <c r="B47" s="689" t="s">
        <v>626</v>
      </c>
      <c r="C47" s="574">
        <v>75000000</v>
      </c>
      <c r="D47" s="693">
        <v>11137.540000000037</v>
      </c>
      <c r="E47" s="690">
        <f>VLOOKUP(A47,Consolidado!$B:$C,1,)</f>
        <v>11201111</v>
      </c>
    </row>
    <row r="48" spans="1:5" ht="15" customHeight="1">
      <c r="A48" s="689">
        <v>1120111101</v>
      </c>
      <c r="B48" s="689" t="s">
        <v>627</v>
      </c>
      <c r="C48" s="574">
        <v>75000000</v>
      </c>
      <c r="D48" s="693">
        <v>11137.540000000037</v>
      </c>
      <c r="E48" s="690">
        <f>VLOOKUP(A48,Consolidado!$B:$C,1,)</f>
        <v>1120111101</v>
      </c>
    </row>
    <row r="49" spans="1:5" ht="15" customHeight="1">
      <c r="A49" s="689">
        <v>1120112</v>
      </c>
      <c r="B49" s="689" t="s">
        <v>628</v>
      </c>
      <c r="C49" s="574">
        <v>6988403880</v>
      </c>
      <c r="D49" s="693">
        <v>1037782.0899999961</v>
      </c>
      <c r="E49" s="690">
        <f>VLOOKUP(A49,Consolidado!$B:$C,1,)</f>
        <v>1120112</v>
      </c>
    </row>
    <row r="50" spans="1:5" ht="15" customHeight="1">
      <c r="A50" s="689">
        <v>11201121</v>
      </c>
      <c r="B50" s="689" t="s">
        <v>421</v>
      </c>
      <c r="C50" s="574">
        <v>529000000</v>
      </c>
      <c r="D50" s="693">
        <v>78556.80999999959</v>
      </c>
      <c r="E50" s="690">
        <f>VLOOKUP(A50,Consolidado!$B:$C,1,)</f>
        <v>11201121</v>
      </c>
    </row>
    <row r="51" spans="1:5" ht="15" customHeight="1">
      <c r="A51" s="689">
        <v>1120112101</v>
      </c>
      <c r="B51" s="689" t="s">
        <v>629</v>
      </c>
      <c r="C51" s="574">
        <v>529000000</v>
      </c>
      <c r="D51" s="693">
        <v>78556.80999999959</v>
      </c>
      <c r="E51" s="690">
        <f>VLOOKUP(A51,Consolidado!$B:$C,1,)</f>
        <v>1120112101</v>
      </c>
    </row>
    <row r="52" spans="1:5" ht="15" customHeight="1">
      <c r="A52" s="689">
        <v>11201122</v>
      </c>
      <c r="B52" s="689" t="s">
        <v>862</v>
      </c>
      <c r="C52" s="574">
        <v>1566403880</v>
      </c>
      <c r="D52" s="693">
        <v>232611.90000000014</v>
      </c>
      <c r="E52" s="690">
        <f>VLOOKUP(A52,Consolidado!$B:$C,1,)</f>
        <v>11201122</v>
      </c>
    </row>
    <row r="53" spans="1:5" ht="15" customHeight="1">
      <c r="A53" s="689">
        <v>1120112201</v>
      </c>
      <c r="B53" s="689" t="s">
        <v>863</v>
      </c>
      <c r="C53" s="574">
        <v>1526000000</v>
      </c>
      <c r="D53" s="693">
        <v>226611.9</v>
      </c>
      <c r="E53" s="690">
        <f>VLOOKUP(A53,Consolidado!$B:$C,1,)</f>
        <v>1120112201</v>
      </c>
    </row>
    <row r="54" spans="1:5" ht="15" customHeight="1">
      <c r="A54" s="689">
        <v>1120112202</v>
      </c>
      <c r="B54" s="689" t="s">
        <v>746</v>
      </c>
      <c r="C54" s="574">
        <v>40403880</v>
      </c>
      <c r="D54" s="693">
        <v>6000</v>
      </c>
      <c r="E54" s="690">
        <f>VLOOKUP(A54,Consolidado!$B:$C,1,)</f>
        <v>1120112202</v>
      </c>
    </row>
    <row r="55" spans="1:5" ht="15" customHeight="1">
      <c r="A55" s="689">
        <v>11201123</v>
      </c>
      <c r="B55" s="689" t="s">
        <v>56</v>
      </c>
      <c r="C55" s="574">
        <v>4893000000</v>
      </c>
      <c r="D55" s="693">
        <v>726613.38000000268</v>
      </c>
      <c r="E55" s="690">
        <f>VLOOKUP(A55,Consolidado!$B:$C,1,)</f>
        <v>11201123</v>
      </c>
    </row>
    <row r="56" spans="1:5" ht="15" customHeight="1">
      <c r="A56" s="689">
        <v>1120112301</v>
      </c>
      <c r="B56" s="689" t="s">
        <v>630</v>
      </c>
      <c r="C56" s="574">
        <v>4893000000</v>
      </c>
      <c r="D56" s="693">
        <v>726613.37999999896</v>
      </c>
      <c r="E56" s="690">
        <f>VLOOKUP(A56,Consolidado!$B:$C,1,)</f>
        <v>1120112301</v>
      </c>
    </row>
    <row r="57" spans="1:5" ht="15" customHeight="1">
      <c r="A57" s="689">
        <v>1120113</v>
      </c>
      <c r="B57" s="689" t="s">
        <v>632</v>
      </c>
      <c r="C57" s="574">
        <v>514000000</v>
      </c>
      <c r="D57" s="693">
        <v>76329.299999998882</v>
      </c>
      <c r="E57" s="690">
        <f>VLOOKUP(A57,Consolidado!$B:$C,1,)</f>
        <v>1120113</v>
      </c>
    </row>
    <row r="58" spans="1:5" ht="15" customHeight="1">
      <c r="A58" s="689">
        <v>11201131</v>
      </c>
      <c r="B58" s="689" t="s">
        <v>633</v>
      </c>
      <c r="C58" s="574">
        <v>514000000</v>
      </c>
      <c r="D58" s="693">
        <v>76329.300000000745</v>
      </c>
      <c r="E58" s="690">
        <f>VLOOKUP(A58,Consolidado!$B:$C,1,)</f>
        <v>11201131</v>
      </c>
    </row>
    <row r="59" spans="1:5" ht="15" customHeight="1">
      <c r="A59" s="689">
        <v>1120113101</v>
      </c>
      <c r="B59" s="689" t="s">
        <v>634</v>
      </c>
      <c r="C59" s="574">
        <v>514000000</v>
      </c>
      <c r="D59" s="693">
        <v>76329.300000000745</v>
      </c>
      <c r="E59" s="690">
        <f>VLOOKUP(A59,Consolidado!$B:$C,1,)</f>
        <v>1120113101</v>
      </c>
    </row>
    <row r="60" spans="1:5" ht="15" customHeight="1">
      <c r="A60" s="689">
        <v>1120114</v>
      </c>
      <c r="B60" s="689" t="s">
        <v>637</v>
      </c>
      <c r="C60" s="574">
        <v>630048500</v>
      </c>
      <c r="D60" s="693">
        <v>93562.570000000298</v>
      </c>
      <c r="E60" s="690">
        <f>VLOOKUP(A60,Consolidado!$B:$C,1,)</f>
        <v>1120114</v>
      </c>
    </row>
    <row r="61" spans="1:5" ht="15" customHeight="1">
      <c r="A61" s="689">
        <v>11201143</v>
      </c>
      <c r="B61" s="689" t="s">
        <v>56</v>
      </c>
      <c r="C61" s="574">
        <v>630048500</v>
      </c>
      <c r="D61" s="693">
        <v>93562.570000000298</v>
      </c>
      <c r="E61" s="690">
        <f>VLOOKUP(A61,Consolidado!$B:$C,1,)</f>
        <v>11201143</v>
      </c>
    </row>
    <row r="62" spans="1:5" ht="15" customHeight="1">
      <c r="A62" s="689">
        <v>1120114301</v>
      </c>
      <c r="B62" s="689" t="s">
        <v>638</v>
      </c>
      <c r="C62" s="574">
        <v>125000000</v>
      </c>
      <c r="D62" s="693">
        <v>18562.570000000007</v>
      </c>
      <c r="E62" s="690">
        <f>VLOOKUP(A62,Consolidado!$B:$C,1,)</f>
        <v>1120114301</v>
      </c>
    </row>
    <row r="63" spans="1:5" ht="15" customHeight="1">
      <c r="A63" s="689">
        <v>1120114302</v>
      </c>
      <c r="B63" s="689" t="s">
        <v>754</v>
      </c>
      <c r="C63" s="574">
        <v>505048500</v>
      </c>
      <c r="D63" s="693">
        <v>75000</v>
      </c>
      <c r="E63" s="690">
        <f>VLOOKUP(A63,Consolidado!$B:$C,1,)</f>
        <v>1120114302</v>
      </c>
    </row>
    <row r="64" spans="1:5" ht="15" customHeight="1">
      <c r="A64" s="689">
        <v>1120116</v>
      </c>
      <c r="B64" s="689" t="s">
        <v>639</v>
      </c>
      <c r="C64" s="574">
        <v>277245217</v>
      </c>
      <c r="D64" s="693">
        <v>41171.059999998659</v>
      </c>
      <c r="E64" s="690">
        <f>VLOOKUP(A64,Consolidado!$B:$C,1,)</f>
        <v>1120116</v>
      </c>
    </row>
    <row r="65" spans="1:5" ht="15" customHeight="1">
      <c r="A65" s="689">
        <v>11201161</v>
      </c>
      <c r="B65" s="689" t="s">
        <v>640</v>
      </c>
      <c r="C65" s="574">
        <v>7585945665</v>
      </c>
      <c r="D65" s="693">
        <v>1126517.3900000006</v>
      </c>
      <c r="E65" s="690">
        <f>VLOOKUP(A65,Consolidado!$B:$C,1,)</f>
        <v>11201161</v>
      </c>
    </row>
    <row r="66" spans="1:5" ht="15" customHeight="1">
      <c r="A66" s="689">
        <v>1120116101</v>
      </c>
      <c r="B66" s="689" t="s">
        <v>641</v>
      </c>
      <c r="C66" s="574">
        <v>4137877138</v>
      </c>
      <c r="D66" s="693">
        <v>614477.18999999994</v>
      </c>
      <c r="E66" s="690">
        <f>VLOOKUP(A66,Consolidado!$B:$C,1,)</f>
        <v>1120116101</v>
      </c>
    </row>
    <row r="67" spans="1:5" ht="15" customHeight="1">
      <c r="A67" s="689">
        <v>1120116103</v>
      </c>
      <c r="B67" s="689" t="s">
        <v>878</v>
      </c>
      <c r="C67" s="574">
        <v>852218740</v>
      </c>
      <c r="D67" s="693">
        <v>126554.99</v>
      </c>
      <c r="E67" s="690">
        <f>VLOOKUP(A67,Consolidado!$B:$C,1,)</f>
        <v>1120116103</v>
      </c>
    </row>
    <row r="68" spans="1:5" ht="15" customHeight="1">
      <c r="A68" s="689">
        <v>1120116104</v>
      </c>
      <c r="B68" s="689" t="s">
        <v>831</v>
      </c>
      <c r="C68" s="574">
        <v>24945827</v>
      </c>
      <c r="D68" s="693">
        <v>3704.4699999999721</v>
      </c>
      <c r="E68" s="690">
        <f>VLOOKUP(A68,Consolidado!$B:$C,1,)</f>
        <v>1120116104</v>
      </c>
    </row>
    <row r="69" spans="1:5" ht="15" customHeight="1">
      <c r="A69" s="689">
        <v>1120116105</v>
      </c>
      <c r="B69" s="689" t="s">
        <v>642</v>
      </c>
      <c r="C69" s="574">
        <v>2029882947</v>
      </c>
      <c r="D69" s="693">
        <v>301438.81000000006</v>
      </c>
      <c r="E69" s="690">
        <f>VLOOKUP(A69,Consolidado!$B:$C,1,)</f>
        <v>1120116105</v>
      </c>
    </row>
    <row r="70" spans="1:5" ht="15" customHeight="1">
      <c r="A70" s="689">
        <v>1120116106</v>
      </c>
      <c r="B70" s="689" t="s">
        <v>643</v>
      </c>
      <c r="C70" s="574">
        <v>336470718</v>
      </c>
      <c r="D70" s="693">
        <v>49966.100000000093</v>
      </c>
      <c r="E70" s="690">
        <f>VLOOKUP(A70,Consolidado!$B:$C,1,)</f>
        <v>1120116106</v>
      </c>
    </row>
    <row r="71" spans="1:5" ht="15" customHeight="1">
      <c r="A71" s="689">
        <v>1120116107</v>
      </c>
      <c r="B71" s="689" t="s">
        <v>644</v>
      </c>
      <c r="C71" s="574">
        <v>144815671</v>
      </c>
      <c r="D71" s="693">
        <v>21505.209999999963</v>
      </c>
      <c r="E71" s="690">
        <f>VLOOKUP(A71,Consolidado!$B:$C,1,)</f>
        <v>1120116107</v>
      </c>
    </row>
    <row r="72" spans="1:5" ht="15" customHeight="1">
      <c r="A72" s="689">
        <v>1120116117</v>
      </c>
      <c r="B72" s="689" t="s">
        <v>646</v>
      </c>
      <c r="C72" s="574">
        <v>5339588</v>
      </c>
      <c r="D72" s="693">
        <v>792.93000000000029</v>
      </c>
      <c r="E72" s="690">
        <f>VLOOKUP(A72,Consolidado!$B:$C,1,)</f>
        <v>1120116117</v>
      </c>
    </row>
    <row r="73" spans="1:5" ht="15" customHeight="1">
      <c r="A73" s="689">
        <v>1120116118</v>
      </c>
      <c r="B73" s="689" t="s">
        <v>647</v>
      </c>
      <c r="C73" s="574">
        <v>9957536</v>
      </c>
      <c r="D73" s="693">
        <v>1478.7000000000114</v>
      </c>
      <c r="E73" s="690">
        <f>VLOOKUP(A73,Consolidado!$B:$C,1,)</f>
        <v>1120116118</v>
      </c>
    </row>
    <row r="74" spans="1:5" ht="15" customHeight="1">
      <c r="A74" s="689">
        <v>1120116129</v>
      </c>
      <c r="B74" s="689" t="s">
        <v>648</v>
      </c>
      <c r="C74" s="574">
        <v>44437500</v>
      </c>
      <c r="D74" s="693">
        <v>6598.9899999999907</v>
      </c>
      <c r="E74" s="690">
        <f>VLOOKUP(A74,Consolidado!$B:$C,1,)</f>
        <v>1120116129</v>
      </c>
    </row>
    <row r="75" spans="1:5" ht="15" customHeight="1">
      <c r="A75" s="689">
        <v>11201162</v>
      </c>
      <c r="B75" s="689" t="s">
        <v>649</v>
      </c>
      <c r="C75" s="574">
        <v>-7308700448</v>
      </c>
      <c r="D75" s="693">
        <v>-1085346.33</v>
      </c>
      <c r="E75" s="690">
        <f>VLOOKUP(A75,Consolidado!$B:$C,1,)</f>
        <v>11201162</v>
      </c>
    </row>
    <row r="76" spans="1:5" ht="15" customHeight="1">
      <c r="A76" s="689">
        <v>1120116201</v>
      </c>
      <c r="B76" s="689" t="s">
        <v>650</v>
      </c>
      <c r="C76" s="574">
        <v>-4096671918</v>
      </c>
      <c r="D76" s="693">
        <v>-608358.19999999995</v>
      </c>
      <c r="E76" s="690">
        <f>VLOOKUP(A76,Consolidado!$B:$C,1,)</f>
        <v>1120116201</v>
      </c>
    </row>
    <row r="77" spans="1:5" ht="15" customHeight="1">
      <c r="A77" s="689">
        <v>1120116203</v>
      </c>
      <c r="B77" s="689" t="s">
        <v>894</v>
      </c>
      <c r="C77" s="574">
        <v>-840177973</v>
      </c>
      <c r="D77" s="693">
        <v>-124766.91999999998</v>
      </c>
      <c r="E77" s="690">
        <f>VLOOKUP(A77,Consolidado!$B:$C,1,)</f>
        <v>1120116203</v>
      </c>
    </row>
    <row r="78" spans="1:5" ht="15" customHeight="1">
      <c r="A78" s="689">
        <v>1120116204</v>
      </c>
      <c r="B78" s="689" t="s">
        <v>832</v>
      </c>
      <c r="C78" s="574">
        <v>-24291015</v>
      </c>
      <c r="D78" s="693">
        <v>-3607.2300000000396</v>
      </c>
      <c r="E78" s="690">
        <f>VLOOKUP(A78,Consolidado!$B:$C,1,)</f>
        <v>1120116204</v>
      </c>
    </row>
    <row r="79" spans="1:5" ht="15" customHeight="1">
      <c r="A79" s="689">
        <v>1120116205</v>
      </c>
      <c r="B79" s="689" t="s">
        <v>651</v>
      </c>
      <c r="C79" s="574">
        <v>-1826026134</v>
      </c>
      <c r="D79" s="693">
        <v>-271165.95999999996</v>
      </c>
      <c r="E79" s="690">
        <f>VLOOKUP(A79,Consolidado!$B:$C,1,)</f>
        <v>1120116205</v>
      </c>
    </row>
    <row r="80" spans="1:5" ht="15" customHeight="1">
      <c r="A80" s="689">
        <v>1120116206</v>
      </c>
      <c r="B80" s="689" t="s">
        <v>652</v>
      </c>
      <c r="C80" s="574">
        <v>-334323656</v>
      </c>
      <c r="D80" s="693">
        <v>-49647.260000000009</v>
      </c>
      <c r="E80" s="690">
        <f>VLOOKUP(A80,Consolidado!$B:$C,1,)</f>
        <v>1120116206</v>
      </c>
    </row>
    <row r="81" spans="1:5" ht="15" customHeight="1">
      <c r="A81" s="689">
        <v>1120116207</v>
      </c>
      <c r="B81" s="689" t="s">
        <v>653</v>
      </c>
      <c r="C81" s="574">
        <v>-133087890</v>
      </c>
      <c r="D81" s="693">
        <v>-19763.629999999888</v>
      </c>
      <c r="E81" s="690">
        <f>VLOOKUP(A81,Consolidado!$B:$C,1,)</f>
        <v>1120116207</v>
      </c>
    </row>
    <row r="82" spans="1:5" ht="15" customHeight="1">
      <c r="A82" s="689">
        <v>1120116217</v>
      </c>
      <c r="B82" s="689" t="s">
        <v>655</v>
      </c>
      <c r="C82" s="574">
        <v>-4373836</v>
      </c>
      <c r="D82" s="693">
        <v>-649.52000000000407</v>
      </c>
      <c r="E82" s="690">
        <f>VLOOKUP(A82,Consolidado!$B:$C,1,)</f>
        <v>1120116217</v>
      </c>
    </row>
    <row r="83" spans="1:5" ht="15" customHeight="1">
      <c r="A83" s="689">
        <v>1120116218</v>
      </c>
      <c r="B83" s="689" t="s">
        <v>656</v>
      </c>
      <c r="C83" s="574">
        <v>-6618627</v>
      </c>
      <c r="D83" s="693">
        <v>-982.86999999999534</v>
      </c>
      <c r="E83" s="690">
        <f>VLOOKUP(A83,Consolidado!$B:$C,1,)</f>
        <v>1120116218</v>
      </c>
    </row>
    <row r="84" spans="1:5" ht="15" customHeight="1">
      <c r="A84" s="689">
        <v>1120116229</v>
      </c>
      <c r="B84" s="689" t="s">
        <v>657</v>
      </c>
      <c r="C84" s="574">
        <v>-43129399</v>
      </c>
      <c r="D84" s="693">
        <v>-6404.7399999999907</v>
      </c>
      <c r="E84" s="690">
        <f>VLOOKUP(A84,Consolidado!$B:$C,1,)</f>
        <v>1120116229</v>
      </c>
    </row>
    <row r="85" spans="1:5" ht="15" customHeight="1">
      <c r="A85" s="689">
        <v>11203</v>
      </c>
      <c r="B85" s="689" t="s">
        <v>108</v>
      </c>
      <c r="C85" s="574">
        <v>36728883000</v>
      </c>
      <c r="D85" s="693">
        <v>5454260.7800000003</v>
      </c>
      <c r="E85" s="690">
        <f>VLOOKUP(A85,Consolidado!$B:$C,1,)</f>
        <v>11203</v>
      </c>
    </row>
    <row r="86" spans="1:5" ht="15" customHeight="1">
      <c r="A86" s="689">
        <v>112031</v>
      </c>
      <c r="B86" s="689" t="s">
        <v>658</v>
      </c>
      <c r="C86" s="574">
        <v>36728883000</v>
      </c>
      <c r="D86" s="693">
        <v>5454260.7799999993</v>
      </c>
      <c r="E86" s="690">
        <f>VLOOKUP(A86,Consolidado!$B:$C,1,)</f>
        <v>112031</v>
      </c>
    </row>
    <row r="87" spans="1:5" ht="15" customHeight="1">
      <c r="A87" s="689">
        <v>11203101</v>
      </c>
      <c r="B87" s="689" t="s">
        <v>659</v>
      </c>
      <c r="C87" s="574">
        <v>36728883000</v>
      </c>
      <c r="D87" s="693">
        <v>5454260.7799999993</v>
      </c>
      <c r="E87" s="690">
        <f>VLOOKUP(A87,Consolidado!$B:$C,1,)</f>
        <v>11203101</v>
      </c>
    </row>
    <row r="88" spans="1:5" ht="15" customHeight="1">
      <c r="A88" s="689">
        <v>1120310101</v>
      </c>
      <c r="B88" s="689" t="s">
        <v>660</v>
      </c>
      <c r="C88" s="574">
        <v>27005000000</v>
      </c>
      <c r="D88" s="693">
        <v>4010258.42</v>
      </c>
      <c r="E88" s="690">
        <f>VLOOKUP(A88,Consolidado!$B:$C,1,)</f>
        <v>1120310101</v>
      </c>
    </row>
    <row r="89" spans="1:5" ht="15" customHeight="1">
      <c r="A89" s="689">
        <v>1120310102</v>
      </c>
      <c r="B89" s="689" t="s">
        <v>661</v>
      </c>
      <c r="C89" s="574">
        <v>5723883000</v>
      </c>
      <c r="D89" s="693">
        <v>850000</v>
      </c>
      <c r="E89" s="690">
        <f>VLOOKUP(A89,Consolidado!$B:$C,1,)</f>
        <v>1120310102</v>
      </c>
    </row>
    <row r="90" spans="1:5" ht="15" customHeight="1">
      <c r="A90" s="689">
        <v>1120310103</v>
      </c>
      <c r="B90" s="689" t="s">
        <v>1319</v>
      </c>
      <c r="C90" s="574">
        <v>4000000000</v>
      </c>
      <c r="D90" s="693">
        <v>594002.36</v>
      </c>
      <c r="E90" s="690">
        <f>VLOOKUP(A90,Consolidado!$B:$C,1,)</f>
        <v>1120310103</v>
      </c>
    </row>
    <row r="91" spans="1:5" ht="15" customHeight="1">
      <c r="A91" s="689">
        <v>113</v>
      </c>
      <c r="B91" s="689" t="s">
        <v>662</v>
      </c>
      <c r="C91" s="574">
        <v>508187663</v>
      </c>
      <c r="D91" s="693">
        <v>75466.169999999925</v>
      </c>
      <c r="E91" s="690">
        <f>VLOOKUP(A91,Consolidado!$B:$C,1,)</f>
        <v>113</v>
      </c>
    </row>
    <row r="92" spans="1:5" ht="15" customHeight="1">
      <c r="A92" s="689">
        <v>11301</v>
      </c>
      <c r="B92" s="689" t="s">
        <v>273</v>
      </c>
      <c r="C92" s="574">
        <v>148028373</v>
      </c>
      <c r="D92" s="693">
        <v>21982.299999999814</v>
      </c>
      <c r="E92" s="690">
        <f>VLOOKUP(A92,Consolidado!$B:$C,1,)</f>
        <v>11301</v>
      </c>
    </row>
    <row r="93" spans="1:5" ht="15" customHeight="1">
      <c r="A93" s="689">
        <v>1130101</v>
      </c>
      <c r="B93" s="689" t="s">
        <v>663</v>
      </c>
      <c r="C93" s="574">
        <v>7004485</v>
      </c>
      <c r="D93" s="693">
        <v>1040.1699999999983</v>
      </c>
      <c r="E93" s="690">
        <f>VLOOKUP(A93,Consolidado!$B:$C,1,)</f>
        <v>1130101</v>
      </c>
    </row>
    <row r="94" spans="1:5" ht="15" customHeight="1">
      <c r="A94" s="689">
        <v>113010101</v>
      </c>
      <c r="B94" s="689" t="s">
        <v>664</v>
      </c>
      <c r="C94" s="574">
        <v>2388072</v>
      </c>
      <c r="D94" s="693">
        <v>354.63000000000466</v>
      </c>
      <c r="E94" s="690">
        <f>VLOOKUP(A94,Consolidado!$B:$C,1,)</f>
        <v>113010101</v>
      </c>
    </row>
    <row r="95" spans="1:5" ht="15" customHeight="1">
      <c r="A95" s="689">
        <v>113010102</v>
      </c>
      <c r="B95" s="689" t="s">
        <v>665</v>
      </c>
      <c r="C95" s="574">
        <v>4616413</v>
      </c>
      <c r="D95" s="693">
        <v>685.54</v>
      </c>
      <c r="E95" s="690">
        <f>VLOOKUP(A95,Consolidado!$B:$C,1,)</f>
        <v>113010102</v>
      </c>
    </row>
    <row r="96" spans="1:5" ht="15" customHeight="1">
      <c r="A96" s="689">
        <v>1130102</v>
      </c>
      <c r="B96" s="689" t="s">
        <v>455</v>
      </c>
      <c r="C96" s="574">
        <v>141023888</v>
      </c>
      <c r="D96" s="693">
        <v>20942.129999999888</v>
      </c>
      <c r="E96" s="690">
        <f>VLOOKUP(A96,Consolidado!$B:$C,1,)</f>
        <v>1130102</v>
      </c>
    </row>
    <row r="97" spans="1:5" ht="15" customHeight="1">
      <c r="A97" s="689">
        <v>113010201</v>
      </c>
      <c r="B97" s="689" t="s">
        <v>1320</v>
      </c>
      <c r="C97" s="574">
        <v>116020014</v>
      </c>
      <c r="D97" s="693">
        <v>17229.039999999921</v>
      </c>
      <c r="E97" s="690">
        <f>VLOOKUP(A97,Consolidado!$B:$C,1,)</f>
        <v>113010201</v>
      </c>
    </row>
    <row r="98" spans="1:5" ht="15" customHeight="1">
      <c r="A98" s="689">
        <v>113010202</v>
      </c>
      <c r="B98" s="689" t="s">
        <v>1321</v>
      </c>
      <c r="C98" s="574">
        <v>25003874</v>
      </c>
      <c r="D98" s="693">
        <v>3713.0900000000838</v>
      </c>
      <c r="E98" s="690">
        <f>VLOOKUP(A98,Consolidado!$B:$C,1,)</f>
        <v>113010202</v>
      </c>
    </row>
    <row r="99" spans="1:5" ht="15" customHeight="1">
      <c r="A99" s="689">
        <v>11302</v>
      </c>
      <c r="B99" s="689" t="s">
        <v>668</v>
      </c>
      <c r="C99" s="574">
        <v>7217198</v>
      </c>
      <c r="D99" s="693">
        <v>1071.760000000002</v>
      </c>
      <c r="E99" s="690">
        <f>VLOOKUP(A99,Consolidado!$B:$C,1,)</f>
        <v>11302</v>
      </c>
    </row>
    <row r="100" spans="1:5" ht="15" customHeight="1">
      <c r="A100" s="689">
        <v>1130202</v>
      </c>
      <c r="B100" s="689" t="s">
        <v>669</v>
      </c>
      <c r="C100" s="574">
        <v>3300000</v>
      </c>
      <c r="D100" s="693">
        <v>490.05000000000018</v>
      </c>
      <c r="E100" s="690">
        <f>VLOOKUP(A100,Consolidado!$B:$C,1,)</f>
        <v>1130202</v>
      </c>
    </row>
    <row r="101" spans="1:5" ht="15" customHeight="1">
      <c r="A101" s="689">
        <v>113020201</v>
      </c>
      <c r="B101" s="689" t="s">
        <v>936</v>
      </c>
      <c r="C101" s="574">
        <v>3300000</v>
      </c>
      <c r="D101" s="693">
        <v>490.05</v>
      </c>
      <c r="E101" s="690">
        <f>VLOOKUP(A101,Consolidado!$B:$C,1,)</f>
        <v>113020201</v>
      </c>
    </row>
    <row r="102" spans="1:5" ht="15" customHeight="1">
      <c r="A102" s="689">
        <v>1130203</v>
      </c>
      <c r="B102" s="689" t="s">
        <v>121</v>
      </c>
      <c r="C102" s="574">
        <v>3917198</v>
      </c>
      <c r="D102" s="693">
        <v>581.70999999999913</v>
      </c>
      <c r="E102" s="690">
        <f>VLOOKUP(A102,Consolidado!$B:$C,1,)</f>
        <v>1130203</v>
      </c>
    </row>
    <row r="103" spans="1:5" ht="15" customHeight="1">
      <c r="A103" s="689">
        <v>113020301</v>
      </c>
      <c r="B103" s="689" t="s">
        <v>671</v>
      </c>
      <c r="C103" s="574">
        <v>3917198</v>
      </c>
      <c r="D103" s="693">
        <v>581.70999999999913</v>
      </c>
      <c r="E103" s="690">
        <f>VLOOKUP(A103,Consolidado!$B:$C,1,)</f>
        <v>113020301</v>
      </c>
    </row>
    <row r="104" spans="1:5" ht="15" customHeight="1">
      <c r="A104" s="689">
        <v>11303</v>
      </c>
      <c r="B104" s="689" t="s">
        <v>673</v>
      </c>
      <c r="C104" s="574">
        <v>239669108</v>
      </c>
      <c r="D104" s="693">
        <v>35591</v>
      </c>
      <c r="E104" s="690">
        <f>VLOOKUP(A104,Consolidado!$B:$C,1,)</f>
        <v>11303</v>
      </c>
    </row>
    <row r="105" spans="1:5" ht="15" customHeight="1">
      <c r="A105" s="689">
        <v>1130301</v>
      </c>
      <c r="B105" s="689" t="s">
        <v>674</v>
      </c>
      <c r="C105" s="574">
        <v>239669108</v>
      </c>
      <c r="D105" s="693">
        <v>35591</v>
      </c>
      <c r="E105" s="690">
        <f>VLOOKUP(A105,Consolidado!$B:$C,1,)</f>
        <v>1130301</v>
      </c>
    </row>
    <row r="106" spans="1:5" ht="15" customHeight="1">
      <c r="A106" s="689">
        <v>113030101</v>
      </c>
      <c r="B106" s="689" t="s">
        <v>674</v>
      </c>
      <c r="C106" s="574">
        <v>129231834</v>
      </c>
      <c r="D106" s="693">
        <v>19191</v>
      </c>
      <c r="E106" s="690">
        <f>VLOOKUP(A106,Consolidado!$B:$C,1,)</f>
        <v>113030101</v>
      </c>
    </row>
    <row r="107" spans="1:5" ht="15" customHeight="1">
      <c r="A107" s="689">
        <v>113030102</v>
      </c>
      <c r="B107" s="689" t="s">
        <v>674</v>
      </c>
      <c r="C107" s="574">
        <v>110437274</v>
      </c>
      <c r="D107" s="693">
        <v>16400</v>
      </c>
      <c r="E107" s="690">
        <f>VLOOKUP(A107,Consolidado!$B:$C,1,)</f>
        <v>113030102</v>
      </c>
    </row>
    <row r="108" spans="1:5" ht="15" customHeight="1">
      <c r="A108" s="689">
        <v>11308</v>
      </c>
      <c r="B108" s="689" t="s">
        <v>676</v>
      </c>
      <c r="C108" s="574">
        <v>107283787</v>
      </c>
      <c r="D108" s="693">
        <v>15931.70999999999</v>
      </c>
      <c r="E108" s="690">
        <f>VLOOKUP(A108,Consolidado!$B:$C,1,)</f>
        <v>11308</v>
      </c>
    </row>
    <row r="109" spans="1:5" ht="15" customHeight="1">
      <c r="A109" s="689">
        <v>1130801</v>
      </c>
      <c r="B109" s="689" t="s">
        <v>677</v>
      </c>
      <c r="C109" s="574">
        <v>65868477</v>
      </c>
      <c r="D109" s="693">
        <v>9781.51</v>
      </c>
      <c r="E109" s="690">
        <f>VLOOKUP(A109,Consolidado!$B:$C,1,)</f>
        <v>1130801</v>
      </c>
    </row>
    <row r="110" spans="1:5" ht="15" customHeight="1">
      <c r="A110" s="689">
        <v>1130802</v>
      </c>
      <c r="B110" s="689" t="s">
        <v>724</v>
      </c>
      <c r="C110" s="574">
        <v>4033748</v>
      </c>
      <c r="D110" s="693">
        <v>599.01000000000204</v>
      </c>
      <c r="E110" s="690" t="e">
        <f>VLOOKUP(A110,Consolidado!$B:$C,1,)</f>
        <v>#N/A</v>
      </c>
    </row>
    <row r="111" spans="1:5" ht="15" customHeight="1">
      <c r="A111" s="689">
        <v>113080201</v>
      </c>
      <c r="B111" s="689" t="s">
        <v>944</v>
      </c>
      <c r="C111" s="574">
        <v>4033748</v>
      </c>
      <c r="D111" s="693">
        <v>599.01000000000204</v>
      </c>
      <c r="E111" s="690">
        <f>VLOOKUP(A111,Consolidado!$B:$C,1,)</f>
        <v>113080201</v>
      </c>
    </row>
    <row r="112" spans="1:5" ht="15" customHeight="1">
      <c r="A112" s="689">
        <v>1130803</v>
      </c>
      <c r="B112" s="689" t="s">
        <v>946</v>
      </c>
      <c r="C112" s="574">
        <v>781466</v>
      </c>
      <c r="D112" s="693">
        <v>116.05000000000018</v>
      </c>
      <c r="E112" s="690">
        <f>VLOOKUP(A112,Consolidado!$B:$C,1,)</f>
        <v>1130803</v>
      </c>
    </row>
    <row r="113" spans="1:5" ht="15" customHeight="1">
      <c r="A113" s="689">
        <v>1130804</v>
      </c>
      <c r="B113" s="689" t="s">
        <v>205</v>
      </c>
      <c r="C113" s="574">
        <v>36470619</v>
      </c>
      <c r="D113" s="693">
        <v>5415.91</v>
      </c>
      <c r="E113" s="690">
        <f>VLOOKUP(A113,Consolidado!$B:$C,1,)</f>
        <v>1130804</v>
      </c>
    </row>
    <row r="114" spans="1:5" ht="15" customHeight="1">
      <c r="A114" s="689">
        <v>1130805</v>
      </c>
      <c r="B114" s="689" t="s">
        <v>678</v>
      </c>
      <c r="C114" s="574">
        <v>129477</v>
      </c>
      <c r="D114" s="693">
        <v>19.23</v>
      </c>
      <c r="E114" s="690">
        <f>VLOOKUP(A114,Consolidado!$B:$C,1,)</f>
        <v>1130805</v>
      </c>
    </row>
    <row r="115" spans="1:5" ht="15" customHeight="1">
      <c r="A115" s="689">
        <v>11309</v>
      </c>
      <c r="B115" s="689" t="s">
        <v>679</v>
      </c>
      <c r="C115" s="574">
        <v>5989197</v>
      </c>
      <c r="D115" s="693">
        <v>889.40000000000146</v>
      </c>
      <c r="E115" s="690">
        <f>VLOOKUP(A115,Consolidado!$B:$C,1,)</f>
        <v>11309</v>
      </c>
    </row>
    <row r="116" spans="1:5" ht="15" customHeight="1">
      <c r="A116" s="689">
        <v>1130901</v>
      </c>
      <c r="B116" s="689" t="s">
        <v>948</v>
      </c>
      <c r="C116" s="574">
        <v>862459</v>
      </c>
      <c r="D116" s="693">
        <v>128.08000000000175</v>
      </c>
      <c r="E116" s="690">
        <f>VLOOKUP(A116,Consolidado!$B:$C,1,)</f>
        <v>1130901</v>
      </c>
    </row>
    <row r="117" spans="1:5" ht="15" customHeight="1">
      <c r="A117" s="689">
        <v>113090101</v>
      </c>
      <c r="B117" s="689" t="s">
        <v>213</v>
      </c>
      <c r="C117" s="574">
        <v>640238</v>
      </c>
      <c r="D117" s="693">
        <v>95.080000000001746</v>
      </c>
      <c r="E117" s="690">
        <f>VLOOKUP(A117,Consolidado!$B:$C,1,)</f>
        <v>113090101</v>
      </c>
    </row>
    <row r="118" spans="1:5" ht="15" customHeight="1">
      <c r="A118" s="689">
        <v>113090102</v>
      </c>
      <c r="B118" s="689" t="s">
        <v>949</v>
      </c>
      <c r="C118" s="574">
        <v>222221</v>
      </c>
      <c r="D118" s="693">
        <v>33</v>
      </c>
      <c r="E118" s="690">
        <f>VLOOKUP(A118,Consolidado!$B:$C,1,)</f>
        <v>113090102</v>
      </c>
    </row>
    <row r="119" spans="1:5" ht="15" customHeight="1">
      <c r="A119" s="689">
        <v>1130902</v>
      </c>
      <c r="B119" s="689" t="s">
        <v>680</v>
      </c>
      <c r="C119" s="574">
        <v>5126738</v>
      </c>
      <c r="D119" s="693">
        <v>761.32</v>
      </c>
      <c r="E119" s="690">
        <f>VLOOKUP(A119,Consolidado!$B:$C,1,)</f>
        <v>1130902</v>
      </c>
    </row>
    <row r="120" spans="1:5" ht="15" customHeight="1">
      <c r="A120" s="689">
        <v>113090201</v>
      </c>
      <c r="B120" s="689" t="s">
        <v>681</v>
      </c>
      <c r="C120" s="574">
        <v>5126738</v>
      </c>
      <c r="D120" s="693">
        <v>761.32</v>
      </c>
      <c r="E120" s="690">
        <f>VLOOKUP(A120,Consolidado!$B:$C,1,)</f>
        <v>113090201</v>
      </c>
    </row>
    <row r="121" spans="1:5" ht="15" customHeight="1">
      <c r="A121" s="689">
        <v>115</v>
      </c>
      <c r="B121" s="689" t="s">
        <v>238</v>
      </c>
      <c r="C121" s="574">
        <v>97722807</v>
      </c>
      <c r="D121" s="693">
        <v>14511.89</v>
      </c>
      <c r="E121" s="690">
        <f>VLOOKUP(A121,Consolidado!$B:$C,1,)</f>
        <v>115</v>
      </c>
    </row>
    <row r="122" spans="1:5" ht="15" customHeight="1">
      <c r="A122" s="689">
        <v>11501</v>
      </c>
      <c r="B122" s="689" t="s">
        <v>206</v>
      </c>
      <c r="C122" s="574">
        <v>95064270</v>
      </c>
      <c r="D122" s="693">
        <v>14117.1</v>
      </c>
      <c r="E122" s="690">
        <f>VLOOKUP(A122,Consolidado!$B:$C,1,)</f>
        <v>11501</v>
      </c>
    </row>
    <row r="123" spans="1:5" ht="15" customHeight="1">
      <c r="A123" s="689">
        <v>1150101</v>
      </c>
      <c r="B123" s="689" t="s">
        <v>682</v>
      </c>
      <c r="C123" s="574">
        <v>1217100</v>
      </c>
      <c r="D123" s="693">
        <v>180.73999999999998</v>
      </c>
      <c r="E123" s="690">
        <f>VLOOKUP(A123,Consolidado!$B:$C,1,)</f>
        <v>1150101</v>
      </c>
    </row>
    <row r="124" spans="1:5" ht="15" customHeight="1">
      <c r="A124" s="689">
        <v>1150102</v>
      </c>
      <c r="B124" s="689" t="s">
        <v>129</v>
      </c>
      <c r="C124" s="574">
        <v>40403880</v>
      </c>
      <c r="D124" s="693">
        <v>6000</v>
      </c>
      <c r="E124" s="690">
        <f>VLOOKUP(A124,Consolidado!$B:$C,1,)</f>
        <v>1150102</v>
      </c>
    </row>
    <row r="125" spans="1:5" ht="15" customHeight="1">
      <c r="A125" s="689">
        <v>1150103</v>
      </c>
      <c r="B125" s="689" t="s">
        <v>955</v>
      </c>
      <c r="C125" s="574">
        <v>2938440</v>
      </c>
      <c r="D125" s="693">
        <v>436.36</v>
      </c>
      <c r="E125" s="690">
        <f>VLOOKUP(A125,Consolidado!$B:$C,1,)</f>
        <v>1150103</v>
      </c>
    </row>
    <row r="126" spans="1:5" ht="15" customHeight="1">
      <c r="A126" s="689">
        <v>1150104</v>
      </c>
      <c r="B126" s="689" t="s">
        <v>683</v>
      </c>
      <c r="C126" s="574">
        <v>50504850</v>
      </c>
      <c r="D126" s="693">
        <v>7500</v>
      </c>
      <c r="E126" s="690">
        <f>VLOOKUP(A126,Consolidado!$B:$C,1,)</f>
        <v>1150104</v>
      </c>
    </row>
    <row r="127" spans="1:5" ht="15" customHeight="1">
      <c r="A127" s="689">
        <v>11502</v>
      </c>
      <c r="B127" s="689" t="s">
        <v>684</v>
      </c>
      <c r="C127" s="574">
        <v>2658537</v>
      </c>
      <c r="D127" s="693">
        <v>394.79000000000008</v>
      </c>
      <c r="E127" s="690">
        <f>VLOOKUP(A127,Consolidado!$B:$C,1,)</f>
        <v>11502</v>
      </c>
    </row>
    <row r="128" spans="1:5" ht="15" customHeight="1">
      <c r="A128" s="689">
        <v>1150205</v>
      </c>
      <c r="B128" s="689" t="s">
        <v>456</v>
      </c>
      <c r="C128" s="574">
        <v>2658537</v>
      </c>
      <c r="D128" s="693">
        <v>394.79000000000008</v>
      </c>
      <c r="E128" s="690">
        <f>VLOOKUP(A128,Consolidado!$B:$C,1,)</f>
        <v>1150205</v>
      </c>
    </row>
    <row r="129" spans="1:5" ht="15" customHeight="1">
      <c r="A129" s="689">
        <v>12</v>
      </c>
      <c r="B129" s="689" t="s">
        <v>7</v>
      </c>
      <c r="C129" s="574">
        <v>7015740378</v>
      </c>
      <c r="D129" s="693">
        <v>1075222.4200000002</v>
      </c>
      <c r="E129" s="690">
        <f>VLOOKUP(A129,Consolidado!$B:$C,1,)</f>
        <v>12</v>
      </c>
    </row>
    <row r="130" spans="1:5" ht="15" customHeight="1">
      <c r="A130" s="689">
        <v>121</v>
      </c>
      <c r="B130" s="689" t="s">
        <v>111</v>
      </c>
      <c r="C130" s="574">
        <v>5347599895</v>
      </c>
      <c r="D130" s="693">
        <v>821952.17999999982</v>
      </c>
      <c r="E130" s="690">
        <f>VLOOKUP(A130,Consolidado!$B:$C,1,)</f>
        <v>121</v>
      </c>
    </row>
    <row r="131" spans="1:5" ht="15" customHeight="1">
      <c r="A131" s="689">
        <v>12101</v>
      </c>
      <c r="B131" s="689" t="s">
        <v>685</v>
      </c>
      <c r="C131" s="574">
        <v>4447599895</v>
      </c>
      <c r="D131" s="693">
        <v>688301.65</v>
      </c>
      <c r="E131" s="690">
        <f>VLOOKUP(A131,Consolidado!$B:$C,1,)</f>
        <v>12101</v>
      </c>
    </row>
    <row r="132" spans="1:5" ht="15" customHeight="1">
      <c r="A132" s="689">
        <v>121011</v>
      </c>
      <c r="B132" s="689" t="s">
        <v>686</v>
      </c>
      <c r="C132" s="574">
        <v>4447599895</v>
      </c>
      <c r="D132" s="693">
        <v>688301.65</v>
      </c>
      <c r="E132" s="690">
        <f>VLOOKUP(A132,Consolidado!$B:$C,1,)</f>
        <v>121011</v>
      </c>
    </row>
    <row r="133" spans="1:5" ht="15" customHeight="1">
      <c r="A133" s="689">
        <v>12101103</v>
      </c>
      <c r="B133" s="689" t="s">
        <v>637</v>
      </c>
      <c r="C133" s="574">
        <v>3500000000</v>
      </c>
      <c r="D133" s="693">
        <v>543281.69999999995</v>
      </c>
      <c r="E133" s="690">
        <f>VLOOKUP(A133,Consolidado!$B:$C,1,)</f>
        <v>12101103</v>
      </c>
    </row>
    <row r="134" spans="1:5" ht="15" customHeight="1">
      <c r="A134" s="689">
        <v>1210110301</v>
      </c>
      <c r="B134" s="689" t="s">
        <v>347</v>
      </c>
      <c r="C134" s="574">
        <v>3500000000</v>
      </c>
      <c r="D134" s="693">
        <v>543281.69999999995</v>
      </c>
      <c r="E134" s="690">
        <f>VLOOKUP(A134,Consolidado!$B:$C,1,)</f>
        <v>1210110301</v>
      </c>
    </row>
    <row r="135" spans="1:5" ht="15" customHeight="1">
      <c r="A135" s="689">
        <v>12101108</v>
      </c>
      <c r="B135" s="689" t="s">
        <v>444</v>
      </c>
      <c r="C135" s="574">
        <v>947599895</v>
      </c>
      <c r="D135" s="693">
        <v>145019.95000000001</v>
      </c>
      <c r="E135" s="690">
        <f>VLOOKUP(A135,Consolidado!$B:$C,1,)</f>
        <v>12101108</v>
      </c>
    </row>
    <row r="136" spans="1:5" ht="15" customHeight="1">
      <c r="A136" s="689">
        <v>1210110801</v>
      </c>
      <c r="B136" s="689" t="s">
        <v>326</v>
      </c>
      <c r="C136" s="574">
        <v>947599895</v>
      </c>
      <c r="D136" s="693">
        <v>145019.95000000001</v>
      </c>
      <c r="E136" s="690">
        <f>VLOOKUP(A136,Consolidado!$B:$C,1,)</f>
        <v>1210110801</v>
      </c>
    </row>
    <row r="137" spans="1:5" ht="15" customHeight="1">
      <c r="A137" s="689">
        <v>12103</v>
      </c>
      <c r="B137" s="689" t="s">
        <v>687</v>
      </c>
      <c r="C137" s="574">
        <v>900000000</v>
      </c>
      <c r="D137" s="693">
        <v>133650.53</v>
      </c>
      <c r="E137" s="690">
        <f>VLOOKUP(A137,Consolidado!$B:$C,1,)</f>
        <v>12103</v>
      </c>
    </row>
    <row r="138" spans="1:5" ht="15" customHeight="1">
      <c r="A138" s="689">
        <v>1210301</v>
      </c>
      <c r="B138" s="689" t="s">
        <v>688</v>
      </c>
      <c r="C138" s="574">
        <v>900000000</v>
      </c>
      <c r="D138" s="693">
        <v>133650.53</v>
      </c>
      <c r="E138" s="690">
        <f>VLOOKUP(A138,Consolidado!$B:$C,1,)</f>
        <v>1210301</v>
      </c>
    </row>
    <row r="139" spans="1:5" ht="15" customHeight="1">
      <c r="A139" s="689">
        <v>127</v>
      </c>
      <c r="B139" s="689" t="s">
        <v>689</v>
      </c>
      <c r="C139" s="574">
        <v>963302645</v>
      </c>
      <c r="D139" s="693">
        <v>142569.29</v>
      </c>
      <c r="E139" s="690">
        <f>VLOOKUP(A139,Consolidado!$B:$C,1,)</f>
        <v>127</v>
      </c>
    </row>
    <row r="140" spans="1:5" ht="15" customHeight="1">
      <c r="A140" s="689">
        <v>12701</v>
      </c>
      <c r="B140" s="689" t="s">
        <v>690</v>
      </c>
      <c r="C140" s="574">
        <v>963302645</v>
      </c>
      <c r="D140" s="693">
        <v>142569.29</v>
      </c>
      <c r="E140" s="690">
        <f>VLOOKUP(A140,Consolidado!$B:$C,1,)</f>
        <v>12701</v>
      </c>
    </row>
    <row r="141" spans="1:5" ht="15" customHeight="1">
      <c r="A141" s="689">
        <v>1270102</v>
      </c>
      <c r="B141" s="689" t="s">
        <v>112</v>
      </c>
      <c r="C141" s="574">
        <v>118579522</v>
      </c>
      <c r="D141" s="693">
        <v>17529.849999999999</v>
      </c>
      <c r="E141" s="690">
        <f>VLOOKUP(A141,Consolidado!$B:$C,1,)</f>
        <v>1270102</v>
      </c>
    </row>
    <row r="142" spans="1:5" ht="15" customHeight="1">
      <c r="A142" s="689">
        <v>1270103</v>
      </c>
      <c r="B142" s="689" t="s">
        <v>1142</v>
      </c>
      <c r="C142" s="574">
        <v>241690596</v>
      </c>
      <c r="D142" s="693">
        <v>35763.35</v>
      </c>
      <c r="E142" s="690">
        <f>VLOOKUP(A142,Consolidado!$B:$C,1,)</f>
        <v>1270103</v>
      </c>
    </row>
    <row r="143" spans="1:5" ht="15" customHeight="1">
      <c r="A143" s="689">
        <v>1270104</v>
      </c>
      <c r="B143" s="689" t="s">
        <v>692</v>
      </c>
      <c r="C143" s="574">
        <v>291105376</v>
      </c>
      <c r="D143" s="693">
        <v>42711.33</v>
      </c>
      <c r="E143" s="690">
        <f>VLOOKUP(A143,Consolidado!$B:$C,1,)</f>
        <v>1270104</v>
      </c>
    </row>
    <row r="144" spans="1:5" ht="15" customHeight="1">
      <c r="A144" s="689">
        <v>1270107</v>
      </c>
      <c r="B144" s="689" t="s">
        <v>981</v>
      </c>
      <c r="C144" s="574">
        <v>316522493</v>
      </c>
      <c r="D144" s="693">
        <v>47288.01</v>
      </c>
      <c r="E144" s="690">
        <f>VLOOKUP(A144,Consolidado!$B:$C,1,)</f>
        <v>1270107</v>
      </c>
    </row>
    <row r="145" spans="1:5" ht="15" customHeight="1">
      <c r="A145" s="689">
        <v>1270120</v>
      </c>
      <c r="B145" s="689" t="s">
        <v>693</v>
      </c>
      <c r="C145" s="574">
        <v>-4595342</v>
      </c>
      <c r="D145" s="693">
        <v>-723.25</v>
      </c>
      <c r="E145" s="690">
        <f>VLOOKUP(A145,Consolidado!$B:$C,1,)</f>
        <v>1270120</v>
      </c>
    </row>
    <row r="146" spans="1:5" ht="15" customHeight="1">
      <c r="A146" s="689">
        <v>127012003</v>
      </c>
      <c r="B146" s="689" t="s">
        <v>694</v>
      </c>
      <c r="C146" s="574">
        <v>-294240</v>
      </c>
      <c r="D146" s="693">
        <v>-44.04</v>
      </c>
      <c r="E146" s="690">
        <f>VLOOKUP(A146,Consolidado!$B:$C,1,)</f>
        <v>127012003</v>
      </c>
    </row>
    <row r="147" spans="1:5" ht="15" customHeight="1">
      <c r="A147" s="689">
        <v>127012004</v>
      </c>
      <c r="B147" s="689" t="s">
        <v>695</v>
      </c>
      <c r="C147" s="574">
        <v>-4301102</v>
      </c>
      <c r="D147" s="693">
        <v>-679.21</v>
      </c>
      <c r="E147" s="690">
        <f>VLOOKUP(A147,Consolidado!$B:$C,1,)</f>
        <v>127012004</v>
      </c>
    </row>
    <row r="148" spans="1:5" ht="15" customHeight="1">
      <c r="A148" s="689">
        <v>128</v>
      </c>
      <c r="B148" s="689" t="s">
        <v>696</v>
      </c>
      <c r="C148" s="574">
        <v>692462920</v>
      </c>
      <c r="D148" s="693">
        <v>108780.95000000001</v>
      </c>
      <c r="E148" s="690">
        <f>VLOOKUP(A148,Consolidado!$B:$C,1,)</f>
        <v>128</v>
      </c>
    </row>
    <row r="149" spans="1:5" ht="15" customHeight="1">
      <c r="A149" s="689">
        <v>12801</v>
      </c>
      <c r="B149" s="689" t="s">
        <v>77</v>
      </c>
      <c r="C149" s="574">
        <v>216415507</v>
      </c>
      <c r="D149" s="693">
        <v>31824.23</v>
      </c>
      <c r="E149" s="690">
        <f>VLOOKUP(A149,Consolidado!$B:$C,1,)</f>
        <v>12801</v>
      </c>
    </row>
    <row r="150" spans="1:5" ht="15" customHeight="1">
      <c r="A150" s="689">
        <v>1280102</v>
      </c>
      <c r="B150" s="689" t="s">
        <v>697</v>
      </c>
      <c r="C150" s="574">
        <v>216415507</v>
      </c>
      <c r="D150" s="693">
        <v>31824.23</v>
      </c>
      <c r="E150" s="690">
        <f>VLOOKUP(A150,Consolidado!$B:$C,1,)</f>
        <v>1280102</v>
      </c>
    </row>
    <row r="151" spans="1:5" ht="15" customHeight="1">
      <c r="A151" s="689">
        <v>12802</v>
      </c>
      <c r="B151" s="689" t="s">
        <v>698</v>
      </c>
      <c r="C151" s="574">
        <v>664927388</v>
      </c>
      <c r="D151" s="693">
        <v>107531.74</v>
      </c>
      <c r="E151" s="690">
        <f>VLOOKUP(A151,Consolidado!$B:$C,1,)</f>
        <v>12802</v>
      </c>
    </row>
    <row r="152" spans="1:5" ht="15" customHeight="1">
      <c r="A152" s="689">
        <v>12803</v>
      </c>
      <c r="B152" s="689" t="s">
        <v>78</v>
      </c>
      <c r="C152" s="574">
        <v>8000000</v>
      </c>
      <c r="D152" s="693">
        <v>1288.27</v>
      </c>
      <c r="E152" s="690">
        <f>VLOOKUP(A152,Consolidado!$B:$C,1,)</f>
        <v>12803</v>
      </c>
    </row>
    <row r="153" spans="1:5" ht="15" customHeight="1">
      <c r="A153" s="689">
        <v>12804</v>
      </c>
      <c r="B153" s="689" t="s">
        <v>207</v>
      </c>
      <c r="C153" s="574">
        <v>57764419</v>
      </c>
      <c r="D153" s="693">
        <v>9621.58</v>
      </c>
      <c r="E153" s="690">
        <f>VLOOKUP(A153,Consolidado!$B:$C,1,)</f>
        <v>12804</v>
      </c>
    </row>
    <row r="154" spans="1:5" ht="15" customHeight="1">
      <c r="A154" s="689">
        <v>1280401</v>
      </c>
      <c r="B154" s="689" t="s">
        <v>114</v>
      </c>
      <c r="C154" s="574">
        <v>57764419</v>
      </c>
      <c r="D154" s="693">
        <v>9621.58</v>
      </c>
      <c r="E154" s="690">
        <f>VLOOKUP(A154,Consolidado!$B:$C,1,)</f>
        <v>1280401</v>
      </c>
    </row>
    <row r="155" spans="1:5" ht="15" customHeight="1">
      <c r="A155" s="689">
        <v>12820</v>
      </c>
      <c r="B155" s="689" t="s">
        <v>700</v>
      </c>
      <c r="C155" s="574">
        <v>-254644394</v>
      </c>
      <c r="D155" s="693">
        <v>-41484.870000000003</v>
      </c>
      <c r="E155" s="690">
        <f>VLOOKUP(A155,Consolidado!$B:$C,1,)</f>
        <v>12820</v>
      </c>
    </row>
    <row r="156" spans="1:5" ht="15" customHeight="1">
      <c r="A156" s="689">
        <v>1282001</v>
      </c>
      <c r="B156" s="689" t="s">
        <v>77</v>
      </c>
      <c r="C156" s="574">
        <v>-20013966</v>
      </c>
      <c r="D156" s="693">
        <v>-3061.56</v>
      </c>
      <c r="E156" s="690">
        <f>VLOOKUP(A156,Consolidado!$B:$C,1,)</f>
        <v>1282001</v>
      </c>
    </row>
    <row r="157" spans="1:5" ht="15" customHeight="1">
      <c r="A157" s="689">
        <v>1282002</v>
      </c>
      <c r="B157" s="689" t="s">
        <v>78</v>
      </c>
      <c r="C157" s="574">
        <v>-2240010</v>
      </c>
      <c r="D157" s="693">
        <v>-378.72</v>
      </c>
      <c r="E157" s="690">
        <f>VLOOKUP(A157,Consolidado!$B:$C,1,)</f>
        <v>1282002</v>
      </c>
    </row>
    <row r="158" spans="1:5" ht="15" customHeight="1">
      <c r="A158" s="689">
        <v>1282003</v>
      </c>
      <c r="B158" s="689" t="s">
        <v>114</v>
      </c>
      <c r="C158" s="574">
        <v>-39674804</v>
      </c>
      <c r="D158" s="693">
        <v>-6639.58</v>
      </c>
      <c r="E158" s="690">
        <f>VLOOKUP(A158,Consolidado!$B:$C,1,)</f>
        <v>1282003</v>
      </c>
    </row>
    <row r="159" spans="1:5" ht="15" customHeight="1">
      <c r="A159" s="689">
        <v>1282004</v>
      </c>
      <c r="B159" s="689" t="s">
        <v>701</v>
      </c>
      <c r="C159" s="574">
        <v>-192715614</v>
      </c>
      <c r="D159" s="693">
        <v>-31405.01</v>
      </c>
      <c r="E159" s="690">
        <f>VLOOKUP(A159,Consolidado!$B:$C,1,)</f>
        <v>1282004</v>
      </c>
    </row>
    <row r="160" spans="1:5" ht="15" customHeight="1">
      <c r="A160" s="689">
        <v>129</v>
      </c>
      <c r="B160" s="689" t="s">
        <v>1323</v>
      </c>
      <c r="C160" s="574">
        <v>12374918</v>
      </c>
      <c r="D160" s="693">
        <v>1920</v>
      </c>
      <c r="E160" s="690">
        <f>VLOOKUP(A160,Consolidado!$B:$C,1,)</f>
        <v>129</v>
      </c>
    </row>
    <row r="161" spans="1:5" ht="15" customHeight="1">
      <c r="A161" s="689">
        <v>12901</v>
      </c>
      <c r="B161" s="689" t="s">
        <v>1324</v>
      </c>
      <c r="C161" s="574">
        <v>12374918</v>
      </c>
      <c r="D161" s="693">
        <v>1920</v>
      </c>
      <c r="E161" s="690">
        <f>VLOOKUP(A161,Consolidado!$B:$C,1,)</f>
        <v>12901</v>
      </c>
    </row>
    <row r="162" spans="1:5" ht="15" customHeight="1">
      <c r="A162" s="689">
        <v>2</v>
      </c>
      <c r="B162" s="689" t="s">
        <v>8</v>
      </c>
      <c r="C162" s="574">
        <v>38834780208</v>
      </c>
      <c r="D162" s="693">
        <v>5743625.9300000072</v>
      </c>
      <c r="E162" s="690">
        <f>VLOOKUP(A162,Consolidado!$B:$C,1,)</f>
        <v>2</v>
      </c>
    </row>
    <row r="163" spans="1:5" ht="15" customHeight="1">
      <c r="A163" s="689">
        <v>21</v>
      </c>
      <c r="B163" s="689" t="s">
        <v>9</v>
      </c>
      <c r="C163" s="574">
        <v>38834780208</v>
      </c>
      <c r="D163" s="693">
        <v>5743625.9300000072</v>
      </c>
      <c r="E163" s="690">
        <f>VLOOKUP(A163,Consolidado!$B:$C,1,)</f>
        <v>21</v>
      </c>
    </row>
    <row r="164" spans="1:5" ht="15" customHeight="1">
      <c r="A164" s="689">
        <v>211</v>
      </c>
      <c r="B164" s="689" t="s">
        <v>702</v>
      </c>
      <c r="C164" s="574">
        <v>3511986991</v>
      </c>
      <c r="D164" s="693">
        <v>519419.42999999225</v>
      </c>
      <c r="E164" s="690">
        <f>VLOOKUP(A164,Consolidado!$B:$C,1,)</f>
        <v>211</v>
      </c>
    </row>
    <row r="165" spans="1:5" ht="15" customHeight="1">
      <c r="A165" s="689">
        <v>21101</v>
      </c>
      <c r="B165" s="689" t="s">
        <v>703</v>
      </c>
      <c r="C165" s="574">
        <v>3333150833</v>
      </c>
      <c r="D165" s="693">
        <v>492969.73999999464</v>
      </c>
      <c r="E165" s="690">
        <f>VLOOKUP(A165,Consolidado!$B:$C,1,)</f>
        <v>21101</v>
      </c>
    </row>
    <row r="166" spans="1:5" ht="15" customHeight="1">
      <c r="A166" s="689">
        <v>2110101</v>
      </c>
      <c r="B166" s="689" t="s">
        <v>455</v>
      </c>
      <c r="C166" s="574">
        <v>3330263856</v>
      </c>
      <c r="D166" s="693">
        <v>492542.75999999046</v>
      </c>
      <c r="E166" s="690">
        <f>VLOOKUP(A166,Consolidado!$B:$C,1,)</f>
        <v>2110101</v>
      </c>
    </row>
    <row r="167" spans="1:5" ht="15" customHeight="1">
      <c r="A167" s="689">
        <v>211010101</v>
      </c>
      <c r="B167" s="689" t="s">
        <v>348</v>
      </c>
      <c r="C167" s="574">
        <v>747184</v>
      </c>
      <c r="D167" s="693">
        <v>110.50999999791384</v>
      </c>
      <c r="E167" s="690">
        <f>VLOOKUP(A167,Consolidado!$B:$C,1,)</f>
        <v>211010101</v>
      </c>
    </row>
    <row r="168" spans="1:5" ht="15" customHeight="1">
      <c r="A168" s="689">
        <v>211010102</v>
      </c>
      <c r="B168" s="689" t="s">
        <v>704</v>
      </c>
      <c r="C168" s="574">
        <v>-60852</v>
      </c>
      <c r="D168" s="693">
        <v>-9</v>
      </c>
      <c r="E168" s="690">
        <f>VLOOKUP(A168,Consolidado!$B:$C,1,)</f>
        <v>211010102</v>
      </c>
    </row>
    <row r="169" spans="1:5" ht="15" customHeight="1">
      <c r="A169" s="689">
        <v>211010103</v>
      </c>
      <c r="B169" s="689" t="s">
        <v>1326</v>
      </c>
      <c r="C169" s="574">
        <v>1051405032</v>
      </c>
      <c r="D169" s="693">
        <v>155501.77000000002</v>
      </c>
      <c r="E169" s="690">
        <f>VLOOKUP(A169,Consolidado!$B:$C,1,)</f>
        <v>211010103</v>
      </c>
    </row>
    <row r="170" spans="1:5" ht="15" customHeight="1">
      <c r="A170" s="689">
        <v>211010104</v>
      </c>
      <c r="B170" s="689" t="s">
        <v>1327</v>
      </c>
      <c r="C170" s="574">
        <v>2278172492</v>
      </c>
      <c r="D170" s="693">
        <v>336939.48</v>
      </c>
      <c r="E170" s="690">
        <f>VLOOKUP(A170,Consolidado!$B:$C,1,)</f>
        <v>211010104</v>
      </c>
    </row>
    <row r="171" spans="1:5" ht="15" customHeight="1">
      <c r="A171" s="689">
        <v>2110103</v>
      </c>
      <c r="B171" s="689" t="s">
        <v>705</v>
      </c>
      <c r="C171" s="574">
        <v>2886977</v>
      </c>
      <c r="D171" s="693">
        <v>426.98000000000138</v>
      </c>
      <c r="E171" s="690">
        <f>VLOOKUP(A171,Consolidado!$B:$C,1,)</f>
        <v>2110103</v>
      </c>
    </row>
    <row r="172" spans="1:5" ht="15" customHeight="1">
      <c r="A172" s="689">
        <v>211010301</v>
      </c>
      <c r="B172" s="689" t="s">
        <v>706</v>
      </c>
      <c r="C172" s="574">
        <v>2886977</v>
      </c>
      <c r="D172" s="693">
        <v>426.97999999999956</v>
      </c>
      <c r="E172" s="690">
        <f>VLOOKUP(A172,Consolidado!$B:$C,1,)</f>
        <v>211010301</v>
      </c>
    </row>
    <row r="173" spans="1:5" ht="15" customHeight="1">
      <c r="A173" s="689">
        <v>21103</v>
      </c>
      <c r="B173" s="689" t="s">
        <v>987</v>
      </c>
      <c r="C173" s="574">
        <v>425720</v>
      </c>
      <c r="D173" s="693">
        <v>62.96</v>
      </c>
      <c r="E173" s="690">
        <f>VLOOKUP(A173,Consolidado!$B:$C,1,)</f>
        <v>21103</v>
      </c>
    </row>
    <row r="174" spans="1:5" ht="15" customHeight="1">
      <c r="A174" s="689">
        <v>211030101</v>
      </c>
      <c r="B174" s="689" t="s">
        <v>987</v>
      </c>
      <c r="C174" s="574">
        <v>425720</v>
      </c>
      <c r="D174" s="693">
        <v>62.96</v>
      </c>
      <c r="E174" s="690">
        <f>VLOOKUP(A174,Consolidado!$B:$C,1,)</f>
        <v>211030101</v>
      </c>
    </row>
    <row r="175" spans="1:5" ht="15" customHeight="1">
      <c r="A175" s="689">
        <v>21107</v>
      </c>
      <c r="B175" s="689" t="s">
        <v>707</v>
      </c>
      <c r="C175" s="574">
        <v>178410438</v>
      </c>
      <c r="D175" s="693">
        <v>26386.729999999981</v>
      </c>
      <c r="E175" s="690">
        <f>VLOOKUP(A175,Consolidado!$B:$C,1,)</f>
        <v>21107</v>
      </c>
    </row>
    <row r="176" spans="1:5" ht="15" customHeight="1">
      <c r="A176" s="689">
        <v>2110701</v>
      </c>
      <c r="B176" s="689" t="s">
        <v>708</v>
      </c>
      <c r="C176" s="574">
        <v>86822069</v>
      </c>
      <c r="D176" s="693">
        <v>12840.899999999907</v>
      </c>
      <c r="E176" s="690">
        <f>VLOOKUP(A176,Consolidado!$B:$C,1,)</f>
        <v>2110701</v>
      </c>
    </row>
    <row r="177" spans="1:5" ht="15" customHeight="1">
      <c r="A177" s="689">
        <v>2110702</v>
      </c>
      <c r="B177" s="689" t="s">
        <v>709</v>
      </c>
      <c r="C177" s="574">
        <v>309874</v>
      </c>
      <c r="D177" s="693">
        <v>45.830000000016298</v>
      </c>
      <c r="E177" s="690">
        <f>VLOOKUP(A177,Consolidado!$B:$C,1,)</f>
        <v>2110702</v>
      </c>
    </row>
    <row r="178" spans="1:5" ht="15" customHeight="1">
      <c r="A178" s="689">
        <v>2110703</v>
      </c>
      <c r="B178" s="689" t="s">
        <v>991</v>
      </c>
      <c r="C178" s="574">
        <v>91278495</v>
      </c>
      <c r="D178" s="693">
        <v>13500</v>
      </c>
      <c r="E178" s="690">
        <f>VLOOKUP(A178,Consolidado!$B:$C,1,)</f>
        <v>2110703</v>
      </c>
    </row>
    <row r="179" spans="1:5" ht="15" customHeight="1">
      <c r="A179" s="689">
        <v>213</v>
      </c>
      <c r="B179" s="689" t="s">
        <v>710</v>
      </c>
      <c r="C179" s="574">
        <v>33765001925</v>
      </c>
      <c r="D179" s="693">
        <v>4993810.7100000009</v>
      </c>
      <c r="E179" s="690">
        <f>VLOOKUP(A179,Consolidado!$B:$C,1,)</f>
        <v>213</v>
      </c>
    </row>
    <row r="180" spans="1:5" ht="15" customHeight="1">
      <c r="A180" s="689">
        <v>21301</v>
      </c>
      <c r="B180" s="689" t="s">
        <v>579</v>
      </c>
      <c r="C180" s="574">
        <v>71321210</v>
      </c>
      <c r="D180" s="693">
        <v>10548.339999999851</v>
      </c>
      <c r="E180" s="690">
        <f>VLOOKUP(A180,Consolidado!$B:$C,1,)</f>
        <v>21301</v>
      </c>
    </row>
    <row r="181" spans="1:5" ht="15" customHeight="1">
      <c r="A181" s="689">
        <v>2130101</v>
      </c>
      <c r="B181" s="689" t="s">
        <v>711</v>
      </c>
      <c r="C181" s="574">
        <v>71321210</v>
      </c>
      <c r="D181" s="693">
        <v>10548.340000000084</v>
      </c>
      <c r="E181" s="690">
        <f>VLOOKUP(A181,Consolidado!$B:$C,1,)</f>
        <v>2130101</v>
      </c>
    </row>
    <row r="182" spans="1:5" ht="15" customHeight="1">
      <c r="A182" s="689">
        <v>213010101</v>
      </c>
      <c r="B182" s="689" t="s">
        <v>712</v>
      </c>
      <c r="C182" s="574">
        <v>71321210</v>
      </c>
      <c r="D182" s="693">
        <v>10548.340000000084</v>
      </c>
      <c r="E182" s="690">
        <f>VLOOKUP(A182,Consolidado!$B:$C,1,)</f>
        <v>213010101</v>
      </c>
    </row>
    <row r="183" spans="1:5" ht="15" customHeight="1">
      <c r="A183" s="689">
        <v>21303</v>
      </c>
      <c r="B183" s="689" t="s">
        <v>715</v>
      </c>
      <c r="C183" s="574">
        <v>33693680715</v>
      </c>
      <c r="D183" s="693">
        <v>4983262.37</v>
      </c>
      <c r="E183" s="690">
        <f>VLOOKUP(A183,Consolidado!$B:$C,1,)</f>
        <v>21303</v>
      </c>
    </row>
    <row r="184" spans="1:5" ht="15" customHeight="1">
      <c r="A184" s="689">
        <v>2130301</v>
      </c>
      <c r="B184" s="689" t="s">
        <v>716</v>
      </c>
      <c r="C184" s="574">
        <v>188201895</v>
      </c>
      <c r="D184" s="693">
        <v>27834.880000000005</v>
      </c>
      <c r="E184" s="690">
        <f>VLOOKUP(A184,Consolidado!$B:$C,1,)</f>
        <v>2130301</v>
      </c>
    </row>
    <row r="185" spans="1:5" ht="15" customHeight="1">
      <c r="A185" s="689">
        <v>213030101</v>
      </c>
      <c r="B185" s="689" t="s">
        <v>717</v>
      </c>
      <c r="C185" s="574">
        <v>152102885</v>
      </c>
      <c r="D185" s="693">
        <v>22495.87</v>
      </c>
      <c r="E185" s="690">
        <f>VLOOKUP(A185,Consolidado!$B:$C,1,)</f>
        <v>213030101</v>
      </c>
    </row>
    <row r="186" spans="1:5" ht="15" customHeight="1">
      <c r="A186" s="689">
        <v>213030102</v>
      </c>
      <c r="B186" s="689" t="s">
        <v>1001</v>
      </c>
      <c r="C186" s="574">
        <v>1102171</v>
      </c>
      <c r="D186" s="693">
        <v>163.01</v>
      </c>
      <c r="E186" s="690">
        <f>VLOOKUP(A186,Consolidado!$B:$C,1,)</f>
        <v>213030102</v>
      </c>
    </row>
    <row r="187" spans="1:5" ht="15" customHeight="1">
      <c r="A187" s="689">
        <v>213030103</v>
      </c>
      <c r="B187" s="689" t="s">
        <v>1328</v>
      </c>
      <c r="C187" s="574">
        <v>34996839</v>
      </c>
      <c r="D187" s="693">
        <v>5176</v>
      </c>
      <c r="E187" s="690">
        <f>VLOOKUP(A187,Consolidado!$B:$C,1,)</f>
        <v>213030103</v>
      </c>
    </row>
    <row r="188" spans="1:5" ht="15" customHeight="1">
      <c r="A188" s="689">
        <v>2130302</v>
      </c>
      <c r="B188" s="689" t="s">
        <v>1002</v>
      </c>
      <c r="C188" s="574">
        <v>-157994434</v>
      </c>
      <c r="D188" s="693">
        <v>-23367.22</v>
      </c>
      <c r="E188" s="690">
        <f>VLOOKUP(A188,Consolidado!$B:$C,1,)</f>
        <v>2130302</v>
      </c>
    </row>
    <row r="189" spans="1:5" ht="15" customHeight="1">
      <c r="A189" s="689">
        <v>213030201</v>
      </c>
      <c r="B189" s="689" t="s">
        <v>1003</v>
      </c>
      <c r="C189" s="574">
        <v>-137136051</v>
      </c>
      <c r="D189" s="693">
        <v>-20282.29</v>
      </c>
      <c r="E189" s="690">
        <f>VLOOKUP(A189,Consolidado!$B:$C,1,)</f>
        <v>213030201</v>
      </c>
    </row>
    <row r="190" spans="1:5" ht="15" customHeight="1">
      <c r="A190" s="694">
        <v>213030202</v>
      </c>
      <c r="B190" s="692" t="s">
        <v>1329</v>
      </c>
      <c r="C190" s="575">
        <v>-1102103</v>
      </c>
      <c r="D190" s="690">
        <v>-163</v>
      </c>
      <c r="E190" s="690">
        <f>VLOOKUP(A190,Consolidado!$B:$C,1,)</f>
        <v>213030202</v>
      </c>
    </row>
    <row r="191" spans="1:5" ht="15" customHeight="1">
      <c r="A191" s="694">
        <v>213030203</v>
      </c>
      <c r="B191" s="692" t="s">
        <v>1330</v>
      </c>
      <c r="C191" s="575">
        <v>-19756280</v>
      </c>
      <c r="D191" s="690">
        <v>-2921.93</v>
      </c>
      <c r="E191" s="690">
        <f>VLOOKUP(A191,Consolidado!$B:$C,1,)</f>
        <v>213030203</v>
      </c>
    </row>
    <row r="192" spans="1:5" ht="15" customHeight="1">
      <c r="A192" s="689">
        <v>2130303</v>
      </c>
      <c r="B192" s="689" t="s">
        <v>718</v>
      </c>
      <c r="C192" s="574">
        <v>33663473254</v>
      </c>
      <c r="D192" s="693">
        <v>4978794.71</v>
      </c>
      <c r="E192" s="690">
        <f>VLOOKUP(A192,Consolidado!$B:$C,1,)</f>
        <v>2130303</v>
      </c>
    </row>
    <row r="193" spans="1:5" ht="15" customHeight="1">
      <c r="A193" s="689">
        <v>213030301</v>
      </c>
      <c r="B193" s="689" t="s">
        <v>719</v>
      </c>
      <c r="C193" s="574">
        <v>24664362438</v>
      </c>
      <c r="D193" s="693">
        <v>3647835.04</v>
      </c>
      <c r="E193" s="690">
        <f>VLOOKUP(A193,Consolidado!$B:$C,1,)</f>
        <v>213030301</v>
      </c>
    </row>
    <row r="194" spans="1:5" ht="15" customHeight="1">
      <c r="A194" s="689">
        <v>213030302</v>
      </c>
      <c r="B194" s="689" t="s">
        <v>720</v>
      </c>
      <c r="C194" s="574">
        <v>5747164500</v>
      </c>
      <c r="D194" s="693">
        <v>850000</v>
      </c>
      <c r="E194" s="690">
        <f>VLOOKUP(A194,Consolidado!$B:$C,1,)</f>
        <v>213030302</v>
      </c>
    </row>
    <row r="195" spans="1:5" ht="15" customHeight="1">
      <c r="A195" s="689">
        <v>213030303</v>
      </c>
      <c r="B195" s="689" t="s">
        <v>1331</v>
      </c>
      <c r="C195" s="574">
        <v>3251946316</v>
      </c>
      <c r="D195" s="693">
        <v>480959.67000000004</v>
      </c>
      <c r="E195" s="690">
        <f>VLOOKUP(A195,Consolidado!$B:$C,1,)</f>
        <v>213030303</v>
      </c>
    </row>
    <row r="196" spans="1:5" ht="15" customHeight="1">
      <c r="A196" s="689">
        <v>214</v>
      </c>
      <c r="B196" s="689" t="s">
        <v>10</v>
      </c>
      <c r="C196" s="574">
        <v>1557791292</v>
      </c>
      <c r="D196" s="693">
        <v>230395.78999999998</v>
      </c>
      <c r="E196" s="690">
        <f>VLOOKUP(A196,Consolidado!$B:$C,1,)</f>
        <v>214</v>
      </c>
    </row>
    <row r="197" spans="1:5" ht="15" customHeight="1">
      <c r="A197" s="689">
        <v>21401</v>
      </c>
      <c r="B197" s="689" t="s">
        <v>721</v>
      </c>
      <c r="C197" s="574">
        <v>312835441</v>
      </c>
      <c r="D197" s="693">
        <v>46268.050000000017</v>
      </c>
      <c r="E197" s="690">
        <f>VLOOKUP(A197,Consolidado!$B:$C,1,)</f>
        <v>21401</v>
      </c>
    </row>
    <row r="198" spans="1:5" ht="15" customHeight="1">
      <c r="A198" s="689">
        <v>2140101</v>
      </c>
      <c r="B198" s="689" t="s">
        <v>1006</v>
      </c>
      <c r="C198" s="574">
        <v>21129281</v>
      </c>
      <c r="D198" s="693">
        <v>3125</v>
      </c>
      <c r="E198" s="690">
        <f>VLOOKUP(A198,Consolidado!$B:$C,1,)</f>
        <v>2140101</v>
      </c>
    </row>
    <row r="199" spans="1:5" ht="15" customHeight="1">
      <c r="A199" s="689">
        <v>2140104</v>
      </c>
      <c r="B199" s="689" t="s">
        <v>458</v>
      </c>
      <c r="C199" s="574">
        <v>133780185</v>
      </c>
      <c r="D199" s="693">
        <v>19785.96</v>
      </c>
      <c r="E199" s="690">
        <f>VLOOKUP(A199,Consolidado!$B:$C,1,)</f>
        <v>2140104</v>
      </c>
    </row>
    <row r="200" spans="1:5" ht="15" customHeight="1">
      <c r="A200" s="689">
        <v>2140105</v>
      </c>
      <c r="B200" s="689" t="s">
        <v>722</v>
      </c>
      <c r="C200" s="574">
        <v>95013288</v>
      </c>
      <c r="D200" s="693">
        <v>14052.369999999999</v>
      </c>
      <c r="E200" s="690">
        <f>VLOOKUP(A200,Consolidado!$B:$C,1,)</f>
        <v>2140105</v>
      </c>
    </row>
    <row r="201" spans="1:5" ht="15" customHeight="1">
      <c r="A201" s="689">
        <v>2140107</v>
      </c>
      <c r="B201" s="689" t="s">
        <v>115</v>
      </c>
      <c r="C201" s="574">
        <v>62912687</v>
      </c>
      <c r="D201" s="693">
        <v>9304.7200000000012</v>
      </c>
      <c r="E201" s="690">
        <f>VLOOKUP(A201,Consolidado!$B:$C,1,)</f>
        <v>2140107</v>
      </c>
    </row>
    <row r="202" spans="1:5" ht="15" customHeight="1">
      <c r="A202" s="689">
        <v>21402</v>
      </c>
      <c r="B202" s="689" t="s">
        <v>723</v>
      </c>
      <c r="C202" s="574">
        <v>174598188</v>
      </c>
      <c r="D202" s="693">
        <v>25822.899999999994</v>
      </c>
      <c r="E202" s="690">
        <f>VLOOKUP(A202,Consolidado!$B:$C,1,)</f>
        <v>21402</v>
      </c>
    </row>
    <row r="203" spans="1:5" ht="15" customHeight="1">
      <c r="A203" s="689">
        <v>2140201</v>
      </c>
      <c r="B203" s="689" t="s">
        <v>67</v>
      </c>
      <c r="C203" s="574">
        <v>167544306</v>
      </c>
      <c r="D203" s="693">
        <v>24779.64</v>
      </c>
      <c r="E203" s="690">
        <f>VLOOKUP(A203,Consolidado!$B:$C,1,)</f>
        <v>2140201</v>
      </c>
    </row>
    <row r="204" spans="1:5" ht="15" customHeight="1">
      <c r="A204" s="689">
        <v>2140203</v>
      </c>
      <c r="B204" s="689" t="s">
        <v>726</v>
      </c>
      <c r="C204" s="574">
        <v>4794630</v>
      </c>
      <c r="D204" s="693">
        <v>709.11999999999898</v>
      </c>
      <c r="E204" s="690">
        <f>VLOOKUP(A204,Consolidado!$B:$C,1,)</f>
        <v>2140203</v>
      </c>
    </row>
    <row r="205" spans="1:5" ht="15" customHeight="1">
      <c r="A205" s="689">
        <v>2140204</v>
      </c>
      <c r="B205" s="689" t="s">
        <v>727</v>
      </c>
      <c r="C205" s="574">
        <v>2259252</v>
      </c>
      <c r="D205" s="693">
        <v>334.13999999999942</v>
      </c>
      <c r="E205" s="690">
        <f>VLOOKUP(A205,Consolidado!$B:$C,1,)</f>
        <v>2140204</v>
      </c>
    </row>
    <row r="206" spans="1:5" ht="15" customHeight="1">
      <c r="A206" s="689">
        <v>21404</v>
      </c>
      <c r="B206" s="689" t="s">
        <v>728</v>
      </c>
      <c r="C206" s="574">
        <v>1070357663</v>
      </c>
      <c r="D206" s="693">
        <v>158304.84000000003</v>
      </c>
      <c r="E206" s="690">
        <f>VLOOKUP(A206,Consolidado!$B:$C,1,)</f>
        <v>21404</v>
      </c>
    </row>
    <row r="207" spans="1:5" ht="15" customHeight="1">
      <c r="A207" s="689">
        <v>2140402</v>
      </c>
      <c r="B207" s="689" t="s">
        <v>117</v>
      </c>
      <c r="C207" s="574">
        <v>2999771</v>
      </c>
      <c r="D207" s="693">
        <v>443.66</v>
      </c>
      <c r="E207" s="690">
        <f>VLOOKUP(A207,Consolidado!$B:$C,1,)</f>
        <v>2140402</v>
      </c>
    </row>
    <row r="208" spans="1:5" ht="15" customHeight="1">
      <c r="A208" s="689">
        <v>2140403</v>
      </c>
      <c r="B208" s="689" t="s">
        <v>118</v>
      </c>
      <c r="C208" s="574">
        <v>70525362</v>
      </c>
      <c r="D208" s="693">
        <v>10430.629999999999</v>
      </c>
      <c r="E208" s="690">
        <f>VLOOKUP(A208,Consolidado!$B:$C,1,)</f>
        <v>2140403</v>
      </c>
    </row>
    <row r="209" spans="1:5" ht="15" customHeight="1">
      <c r="A209" s="689">
        <v>2140404</v>
      </c>
      <c r="B209" s="689" t="s">
        <v>119</v>
      </c>
      <c r="C209" s="574">
        <v>170883821</v>
      </c>
      <c r="D209" s="693">
        <v>25273.550000000003</v>
      </c>
      <c r="E209" s="690">
        <f>VLOOKUP(A209,Consolidado!$B:$C,1,)</f>
        <v>2140404</v>
      </c>
    </row>
    <row r="210" spans="1:5" ht="15" customHeight="1">
      <c r="A210" s="689">
        <v>2140406</v>
      </c>
      <c r="B210" s="689" t="s">
        <v>729</v>
      </c>
      <c r="C210" s="574">
        <v>32287007</v>
      </c>
      <c r="D210" s="693">
        <v>4775.2199999999993</v>
      </c>
      <c r="E210" s="690">
        <f>VLOOKUP(A210,Consolidado!$B:$C,1,)</f>
        <v>2140406</v>
      </c>
    </row>
    <row r="211" spans="1:5" ht="15" customHeight="1">
      <c r="A211" s="689">
        <v>2140407</v>
      </c>
      <c r="B211" s="689" t="s">
        <v>239</v>
      </c>
      <c r="C211" s="574">
        <v>128833960</v>
      </c>
      <c r="D211" s="693">
        <v>19054.419999999998</v>
      </c>
      <c r="E211" s="690">
        <f>VLOOKUP(A211,Consolidado!$B:$C,1,)</f>
        <v>2140407</v>
      </c>
    </row>
    <row r="212" spans="1:5" ht="15" customHeight="1">
      <c r="A212" s="689">
        <v>2140408</v>
      </c>
      <c r="B212" s="689" t="s">
        <v>240</v>
      </c>
      <c r="C212" s="574">
        <v>10779465</v>
      </c>
      <c r="D212" s="693">
        <v>1594.2700000000002</v>
      </c>
      <c r="E212" s="690">
        <f>VLOOKUP(A212,Consolidado!$B:$C,1,)</f>
        <v>2140408</v>
      </c>
    </row>
    <row r="213" spans="1:5" ht="15" customHeight="1">
      <c r="A213" s="689">
        <v>2140410</v>
      </c>
      <c r="B213" s="689" t="s">
        <v>242</v>
      </c>
      <c r="C213" s="574">
        <v>90000000</v>
      </c>
      <c r="D213" s="693">
        <v>13310.91</v>
      </c>
      <c r="E213" s="690">
        <f>VLOOKUP(A213,Consolidado!$B:$C,1,)</f>
        <v>2140410</v>
      </c>
    </row>
    <row r="214" spans="1:5" ht="15" customHeight="1">
      <c r="A214" s="689">
        <v>2140412</v>
      </c>
      <c r="B214" s="689" t="s">
        <v>1332</v>
      </c>
      <c r="C214" s="574">
        <v>383163206</v>
      </c>
      <c r="D214" s="693">
        <v>56669.46</v>
      </c>
      <c r="E214" s="690">
        <f>VLOOKUP(A214,Consolidado!$B:$C,1,)</f>
        <v>2140412</v>
      </c>
    </row>
    <row r="215" spans="1:5" ht="15" customHeight="1">
      <c r="A215" s="689">
        <v>2140413</v>
      </c>
      <c r="B215" s="689" t="s">
        <v>427</v>
      </c>
      <c r="C215" s="574">
        <v>9114606</v>
      </c>
      <c r="D215" s="693">
        <v>1348.0400000000002</v>
      </c>
      <c r="E215" s="690">
        <f>VLOOKUP(A215,Consolidado!$B:$C,1,)</f>
        <v>2140413</v>
      </c>
    </row>
    <row r="216" spans="1:5" ht="15" customHeight="1">
      <c r="A216" s="689">
        <v>2140414</v>
      </c>
      <c r="B216" s="689" t="s">
        <v>457</v>
      </c>
      <c r="C216" s="574">
        <v>1770465</v>
      </c>
      <c r="D216" s="693">
        <v>261.85000000000002</v>
      </c>
      <c r="E216" s="690">
        <f>VLOOKUP(A216,Consolidado!$B:$C,1,)</f>
        <v>2140414</v>
      </c>
    </row>
    <row r="217" spans="1:5" ht="15" customHeight="1">
      <c r="A217" s="689">
        <v>2140416</v>
      </c>
      <c r="B217" s="689" t="s">
        <v>1333</v>
      </c>
      <c r="C217" s="574">
        <v>170000000</v>
      </c>
      <c r="D217" s="693">
        <v>25142.83</v>
      </c>
      <c r="E217" s="690">
        <f>VLOOKUP(A217,Consolidado!$B:$C,1,)</f>
        <v>2140416</v>
      </c>
    </row>
    <row r="218" spans="1:5" ht="15" customHeight="1">
      <c r="A218" s="689"/>
      <c r="B218" s="689"/>
      <c r="C218" s="574"/>
      <c r="D218" s="693"/>
    </row>
    <row r="219" spans="1:5" ht="15" customHeight="1">
      <c r="A219" s="689"/>
      <c r="B219" s="689"/>
      <c r="C219" s="574"/>
      <c r="D219" s="693"/>
    </row>
    <row r="220" spans="1:5" ht="15" customHeight="1">
      <c r="A220" s="689">
        <v>3</v>
      </c>
      <c r="B220" s="689" t="s">
        <v>22</v>
      </c>
      <c r="C220" s="574">
        <v>19314233472</v>
      </c>
      <c r="D220" s="693">
        <v>2924917.66</v>
      </c>
      <c r="E220" s="690">
        <f>VLOOKUP(A220,Consolidado!$B:$C,1,)</f>
        <v>3</v>
      </c>
    </row>
    <row r="221" spans="1:5" ht="15" customHeight="1">
      <c r="A221" s="689">
        <v>310</v>
      </c>
      <c r="B221" s="689" t="s">
        <v>122</v>
      </c>
      <c r="C221" s="574">
        <v>17710000000</v>
      </c>
      <c r="D221" s="693">
        <v>2687749.2999999993</v>
      </c>
      <c r="E221" s="690">
        <f>VLOOKUP(A221,Consolidado!$B:$C,1,)</f>
        <v>310</v>
      </c>
    </row>
    <row r="222" spans="1:5" ht="15" customHeight="1">
      <c r="A222" s="689">
        <v>310101</v>
      </c>
      <c r="B222" s="689" t="s">
        <v>397</v>
      </c>
      <c r="C222" s="574">
        <v>15000000000</v>
      </c>
      <c r="D222" s="693">
        <v>2364429.5499999993</v>
      </c>
      <c r="E222" s="690">
        <f>VLOOKUP(A222,Consolidado!$B:$C,1,)</f>
        <v>310101</v>
      </c>
    </row>
    <row r="223" spans="1:5" ht="15" customHeight="1">
      <c r="A223" s="689">
        <v>31010101</v>
      </c>
      <c r="B223" s="689" t="s">
        <v>428</v>
      </c>
      <c r="C223" s="574">
        <v>30000000000</v>
      </c>
      <c r="D223" s="693">
        <v>4694965.97</v>
      </c>
      <c r="E223" s="690">
        <f>VLOOKUP(A223,Consolidado!$B:$C,1,)</f>
        <v>31010101</v>
      </c>
    </row>
    <row r="224" spans="1:5" ht="15" customHeight="1">
      <c r="A224" s="689">
        <v>31010102</v>
      </c>
      <c r="B224" s="689" t="s">
        <v>430</v>
      </c>
      <c r="C224" s="574">
        <v>-15000000000</v>
      </c>
      <c r="D224" s="693">
        <v>-2330536.42</v>
      </c>
      <c r="E224" s="690">
        <f>VLOOKUP(A224,Consolidado!$B:$C,1,)</f>
        <v>31010102</v>
      </c>
    </row>
    <row r="225" spans="1:5" ht="15" customHeight="1">
      <c r="A225" s="689">
        <v>310102</v>
      </c>
      <c r="B225" s="689" t="s">
        <v>197</v>
      </c>
      <c r="C225" s="574">
        <v>2710000000</v>
      </c>
      <c r="D225" s="693">
        <v>323319.75</v>
      </c>
      <c r="E225" s="690">
        <f>VLOOKUP(A225,Consolidado!$B:$C,1,)</f>
        <v>310102</v>
      </c>
    </row>
    <row r="226" spans="1:5" ht="15" customHeight="1">
      <c r="A226" s="689">
        <v>31010201</v>
      </c>
      <c r="B226" s="689" t="s">
        <v>350</v>
      </c>
      <c r="C226" s="574">
        <v>2560000000</v>
      </c>
      <c r="D226" s="693">
        <v>301673.93</v>
      </c>
      <c r="E226" s="690">
        <f>VLOOKUP(A226,Consolidado!$B:$C,1,)</f>
        <v>31010201</v>
      </c>
    </row>
    <row r="227" spans="1:5" ht="15" customHeight="1">
      <c r="A227" s="689">
        <v>31010202</v>
      </c>
      <c r="B227" s="689" t="s">
        <v>431</v>
      </c>
      <c r="C227" s="574">
        <v>150000000</v>
      </c>
      <c r="D227" s="693">
        <v>21645.82</v>
      </c>
      <c r="E227" s="690">
        <f>VLOOKUP(A227,Consolidado!$B:$C,1,)</f>
        <v>31010202</v>
      </c>
    </row>
    <row r="228" spans="1:5" ht="15" customHeight="1">
      <c r="A228" s="689">
        <v>315</v>
      </c>
      <c r="B228" s="689" t="s">
        <v>12</v>
      </c>
      <c r="C228" s="574">
        <v>135909126</v>
      </c>
      <c r="D228" s="693">
        <v>15861.38</v>
      </c>
      <c r="E228" s="690">
        <f>VLOOKUP(A228,Consolidado!$B:$C,1,)</f>
        <v>315</v>
      </c>
    </row>
    <row r="229" spans="1:5" ht="15" customHeight="1">
      <c r="A229" s="689">
        <v>31501</v>
      </c>
      <c r="B229" s="689" t="s">
        <v>124</v>
      </c>
      <c r="C229" s="574">
        <v>135603954</v>
      </c>
      <c r="D229" s="693">
        <v>15821.6</v>
      </c>
      <c r="E229" s="690">
        <f>VLOOKUP(A229,Consolidado!$B:$C,1,)</f>
        <v>31501</v>
      </c>
    </row>
    <row r="230" spans="1:5" ht="15" customHeight="1">
      <c r="A230" s="689">
        <v>31503</v>
      </c>
      <c r="B230" s="689" t="s">
        <v>351</v>
      </c>
      <c r="C230" s="574">
        <v>305172</v>
      </c>
      <c r="D230" s="693">
        <v>39.78</v>
      </c>
      <c r="E230" s="690">
        <f>VLOOKUP(A230,Consolidado!$B:$C,1,)</f>
        <v>31503</v>
      </c>
    </row>
    <row r="231" spans="1:5" ht="15" customHeight="1">
      <c r="A231" s="689">
        <v>316</v>
      </c>
      <c r="B231" s="689" t="s">
        <v>105</v>
      </c>
      <c r="C231" s="574">
        <v>1468324346</v>
      </c>
      <c r="D231" s="693">
        <v>221306.97999999998</v>
      </c>
      <c r="E231" s="690">
        <f>VLOOKUP(A231,Consolidado!$B:$C,1,)</f>
        <v>316</v>
      </c>
    </row>
    <row r="232" spans="1:5" ht="15" customHeight="1">
      <c r="A232" s="689">
        <v>31602</v>
      </c>
      <c r="B232" s="689" t="s">
        <v>127</v>
      </c>
      <c r="C232" s="574">
        <v>1468324346</v>
      </c>
      <c r="D232" s="693">
        <v>221306.98</v>
      </c>
      <c r="E232" s="690">
        <f>VLOOKUP(A232,Consolidado!$B:$C,1,)</f>
        <v>31602</v>
      </c>
    </row>
    <row r="233" spans="1:5" ht="15" customHeight="1">
      <c r="A233" s="689">
        <v>4</v>
      </c>
      <c r="B233" s="689" t="s">
        <v>128</v>
      </c>
      <c r="C233" s="574">
        <v>16181819590</v>
      </c>
      <c r="D233" s="693">
        <v>3528476.5899999961</v>
      </c>
      <c r="E233" s="690">
        <f>VLOOKUP(A233,Consolidado!$B:$C,1,)</f>
        <v>4</v>
      </c>
    </row>
    <row r="234" spans="1:5" ht="15" customHeight="1">
      <c r="A234" s="689">
        <v>401</v>
      </c>
      <c r="B234" s="689" t="s">
        <v>730</v>
      </c>
      <c r="C234" s="574">
        <v>743363221</v>
      </c>
      <c r="D234" s="693">
        <v>114643.60000000149</v>
      </c>
      <c r="E234" s="690">
        <f>VLOOKUP(A234,Consolidado!$B:$C,1,)</f>
        <v>401</v>
      </c>
    </row>
    <row r="235" spans="1:5" ht="15" customHeight="1">
      <c r="A235" s="689">
        <v>40101</v>
      </c>
      <c r="B235" s="689" t="s">
        <v>90</v>
      </c>
      <c r="C235" s="574">
        <v>343363221</v>
      </c>
      <c r="D235" s="693">
        <v>52607.79999999702</v>
      </c>
      <c r="E235" s="690">
        <f>VLOOKUP(A235,Consolidado!$B:$C,1,)</f>
        <v>40101</v>
      </c>
    </row>
    <row r="236" spans="1:5" ht="15" customHeight="1">
      <c r="A236" s="689">
        <v>4010101</v>
      </c>
      <c r="B236" s="689" t="s">
        <v>731</v>
      </c>
      <c r="C236" s="574">
        <v>23918795</v>
      </c>
      <c r="D236" s="693">
        <v>3570.79</v>
      </c>
      <c r="E236" s="690">
        <f>VLOOKUP(A236,Consolidado!$B:$C,1,)</f>
        <v>4010101</v>
      </c>
    </row>
    <row r="237" spans="1:5" ht="15" customHeight="1">
      <c r="A237" s="689">
        <v>401010101</v>
      </c>
      <c r="B237" s="689" t="s">
        <v>732</v>
      </c>
      <c r="C237" s="574">
        <v>23918795</v>
      </c>
      <c r="D237" s="693">
        <v>3570.79</v>
      </c>
      <c r="E237" s="690">
        <f>VLOOKUP(A237,Consolidado!$B:$C,1,)</f>
        <v>401010101</v>
      </c>
    </row>
    <row r="238" spans="1:5" ht="15" customHeight="1">
      <c r="A238" s="689">
        <v>4010102</v>
      </c>
      <c r="B238" s="689" t="s">
        <v>733</v>
      </c>
      <c r="C238" s="574">
        <v>319444426</v>
      </c>
      <c r="D238" s="693">
        <v>49037.009999999995</v>
      </c>
      <c r="E238" s="690">
        <f>VLOOKUP(A238,Consolidado!$B:$C,1,)</f>
        <v>4010102</v>
      </c>
    </row>
    <row r="239" spans="1:5" ht="15" customHeight="1">
      <c r="A239" s="689">
        <v>401010201</v>
      </c>
      <c r="B239" s="689" t="s">
        <v>734</v>
      </c>
      <c r="C239" s="574">
        <v>237632194</v>
      </c>
      <c r="D239" s="693">
        <v>36771.129999999997</v>
      </c>
      <c r="E239" s="690">
        <f>VLOOKUP(A239,Consolidado!$B:$C,1,)</f>
        <v>401010201</v>
      </c>
    </row>
    <row r="240" spans="1:5" ht="15" customHeight="1">
      <c r="A240" s="689">
        <v>401010202</v>
      </c>
      <c r="B240" s="689" t="s">
        <v>735</v>
      </c>
      <c r="C240" s="574">
        <v>81812232</v>
      </c>
      <c r="D240" s="693">
        <v>12265.88</v>
      </c>
      <c r="E240" s="690">
        <f>VLOOKUP(A240,Consolidado!$B:$C,1,)</f>
        <v>401010202</v>
      </c>
    </row>
    <row r="241" spans="1:5" ht="15" customHeight="1">
      <c r="A241" s="689">
        <v>40103</v>
      </c>
      <c r="B241" s="689" t="s">
        <v>737</v>
      </c>
      <c r="C241" s="574">
        <v>400000000</v>
      </c>
      <c r="D241" s="693">
        <v>62035.8</v>
      </c>
      <c r="E241" s="690">
        <f>VLOOKUP(A241,Consolidado!$B:$C,1,)</f>
        <v>40103</v>
      </c>
    </row>
    <row r="242" spans="1:5" ht="15" customHeight="1">
      <c r="A242" s="689">
        <v>4010301</v>
      </c>
      <c r="B242" s="689" t="s">
        <v>738</v>
      </c>
      <c r="C242" s="574">
        <v>400000000</v>
      </c>
      <c r="D242" s="693">
        <v>62035.8</v>
      </c>
      <c r="E242" s="690">
        <f>VLOOKUP(A242,Consolidado!$B:$C,1,)</f>
        <v>4010301</v>
      </c>
    </row>
    <row r="243" spans="1:5" ht="15" customHeight="1">
      <c r="A243" s="689">
        <v>402</v>
      </c>
      <c r="B243" s="689" t="s">
        <v>739</v>
      </c>
      <c r="C243" s="574">
        <v>221279718</v>
      </c>
      <c r="D243" s="693">
        <v>33028.550000000003</v>
      </c>
      <c r="E243" s="690">
        <f>VLOOKUP(A243,Consolidado!$B:$C,1,)</f>
        <v>402</v>
      </c>
    </row>
    <row r="244" spans="1:5" ht="15" customHeight="1">
      <c r="A244" s="706">
        <v>40202</v>
      </c>
      <c r="B244" s="706" t="s">
        <v>1033</v>
      </c>
      <c r="C244" s="574">
        <v>181818</v>
      </c>
      <c r="D244" s="693">
        <v>28.55</v>
      </c>
      <c r="E244" s="690">
        <f>VLOOKUP(A244,Consolidado!$B:$C,1,)</f>
        <v>40202</v>
      </c>
    </row>
    <row r="245" spans="1:5" ht="15" customHeight="1">
      <c r="A245" s="689">
        <v>40203</v>
      </c>
      <c r="B245" s="689" t="s">
        <v>740</v>
      </c>
      <c r="C245" s="574">
        <v>221097900</v>
      </c>
      <c r="D245" s="693">
        <v>33000</v>
      </c>
      <c r="E245" s="690">
        <f>VLOOKUP(A245,Consolidado!$B:$C,1,)</f>
        <v>40203</v>
      </c>
    </row>
    <row r="246" spans="1:5" ht="15" customHeight="1">
      <c r="A246" s="689">
        <v>4020302</v>
      </c>
      <c r="B246" s="689" t="s">
        <v>741</v>
      </c>
      <c r="C246" s="574">
        <v>221097900</v>
      </c>
      <c r="D246" s="693">
        <v>33000</v>
      </c>
      <c r="E246" s="690">
        <f>VLOOKUP(A246,Consolidado!$B:$C,1,)</f>
        <v>4020302</v>
      </c>
    </row>
    <row r="247" spans="1:5" ht="15" customHeight="1">
      <c r="A247" s="689">
        <v>403</v>
      </c>
      <c r="B247" s="689" t="s">
        <v>742</v>
      </c>
      <c r="C247" s="574">
        <v>11817658499</v>
      </c>
      <c r="D247" s="693">
        <v>1760890.79</v>
      </c>
      <c r="E247" s="690">
        <f>VLOOKUP(A247,Consolidado!$B:$C,1,)</f>
        <v>403</v>
      </c>
    </row>
    <row r="248" spans="1:5" ht="15" customHeight="1">
      <c r="A248" s="689">
        <v>40301</v>
      </c>
      <c r="B248" s="689" t="s">
        <v>743</v>
      </c>
      <c r="C248" s="574">
        <v>567759022</v>
      </c>
      <c r="D248" s="693">
        <v>85728.3</v>
      </c>
      <c r="E248" s="690">
        <f>VLOOKUP(A248,Consolidado!$B:$C,1,)</f>
        <v>40301</v>
      </c>
    </row>
    <row r="249" spans="1:5" ht="15" customHeight="1">
      <c r="A249" s="689">
        <v>4030101</v>
      </c>
      <c r="B249" s="689" t="s">
        <v>743</v>
      </c>
      <c r="C249" s="574">
        <v>567563406</v>
      </c>
      <c r="D249" s="693">
        <v>85700.07</v>
      </c>
      <c r="E249" s="690">
        <f>VLOOKUP(A249,Consolidado!$B:$C,1,)</f>
        <v>4030101</v>
      </c>
    </row>
    <row r="250" spans="1:5" ht="15" customHeight="1">
      <c r="A250" s="689">
        <v>403010101</v>
      </c>
      <c r="B250" s="689" t="s">
        <v>744</v>
      </c>
      <c r="C250" s="574">
        <v>54114527</v>
      </c>
      <c r="D250" s="693">
        <v>8076.18</v>
      </c>
      <c r="E250" s="690">
        <f>VLOOKUP(A250,Consolidado!$B:$C,1,)</f>
        <v>403010101</v>
      </c>
    </row>
    <row r="251" spans="1:5" ht="15" customHeight="1">
      <c r="A251" s="689">
        <v>403010103</v>
      </c>
      <c r="B251" s="689" t="s">
        <v>745</v>
      </c>
      <c r="C251" s="574">
        <v>15441425</v>
      </c>
      <c r="D251" s="693">
        <v>2297.31</v>
      </c>
      <c r="E251" s="690">
        <f>VLOOKUP(A251,Consolidado!$B:$C,1,)</f>
        <v>403010103</v>
      </c>
    </row>
    <row r="252" spans="1:5" ht="15" customHeight="1">
      <c r="A252" s="689">
        <v>403010104</v>
      </c>
      <c r="B252" s="689" t="s">
        <v>746</v>
      </c>
      <c r="C252" s="574">
        <v>4986420</v>
      </c>
      <c r="D252" s="693">
        <v>751.59</v>
      </c>
      <c r="E252" s="690">
        <f>VLOOKUP(A252,Consolidado!$B:$C,1,)</f>
        <v>403010104</v>
      </c>
    </row>
    <row r="253" spans="1:5" ht="15" customHeight="1">
      <c r="A253" s="689">
        <v>403010105</v>
      </c>
      <c r="B253" s="689" t="s">
        <v>747</v>
      </c>
      <c r="C253" s="574">
        <v>173718071</v>
      </c>
      <c r="D253" s="693">
        <v>25974.04</v>
      </c>
      <c r="E253" s="690">
        <f>VLOOKUP(A253,Consolidado!$B:$C,1,)</f>
        <v>403010105</v>
      </c>
    </row>
    <row r="254" spans="1:5" ht="15" customHeight="1">
      <c r="A254" s="689">
        <v>403010106</v>
      </c>
      <c r="B254" s="689" t="s">
        <v>631</v>
      </c>
      <c r="C254" s="574">
        <v>110247504</v>
      </c>
      <c r="D254" s="693">
        <v>17086.8</v>
      </c>
      <c r="E254" s="690">
        <f>VLOOKUP(A254,Consolidado!$B:$C,1,)</f>
        <v>403010106</v>
      </c>
    </row>
    <row r="255" spans="1:5" ht="15" customHeight="1">
      <c r="A255" s="689">
        <v>403010107</v>
      </c>
      <c r="B255" s="689" t="s">
        <v>748</v>
      </c>
      <c r="C255" s="574">
        <v>125799895</v>
      </c>
      <c r="D255" s="693">
        <v>18961.04</v>
      </c>
      <c r="E255" s="690">
        <f>VLOOKUP(A255,Consolidado!$B:$C,1,)</f>
        <v>403010107</v>
      </c>
    </row>
    <row r="256" spans="1:5" ht="15" customHeight="1">
      <c r="A256" s="689">
        <v>403010108</v>
      </c>
      <c r="B256" s="689" t="s">
        <v>749</v>
      </c>
      <c r="C256" s="574">
        <v>21895</v>
      </c>
      <c r="D256" s="693">
        <v>3.16</v>
      </c>
      <c r="E256" s="690">
        <f>VLOOKUP(A256,Consolidado!$B:$C,1,)</f>
        <v>403010108</v>
      </c>
    </row>
    <row r="257" spans="1:5" ht="15" customHeight="1">
      <c r="A257" s="689">
        <v>403010109</v>
      </c>
      <c r="B257" s="689" t="s">
        <v>750</v>
      </c>
      <c r="C257" s="574">
        <v>848877</v>
      </c>
      <c r="D257" s="693">
        <v>131.29</v>
      </c>
      <c r="E257" s="690">
        <f>VLOOKUP(A257,Consolidado!$B:$C,1,)</f>
        <v>403010109</v>
      </c>
    </row>
    <row r="258" spans="1:5" ht="15" customHeight="1">
      <c r="A258" s="689">
        <v>403010114</v>
      </c>
      <c r="B258" s="689" t="s">
        <v>751</v>
      </c>
      <c r="C258" s="574">
        <v>413577</v>
      </c>
      <c r="D258" s="693">
        <v>63.87</v>
      </c>
      <c r="E258" s="690">
        <f>VLOOKUP(A258,Consolidado!$B:$C,1,)</f>
        <v>403010114</v>
      </c>
    </row>
    <row r="259" spans="1:5" ht="15" customHeight="1">
      <c r="A259" s="689">
        <v>403010116</v>
      </c>
      <c r="B259" s="689" t="s">
        <v>752</v>
      </c>
      <c r="C259" s="574">
        <v>22700048</v>
      </c>
      <c r="D259" s="693">
        <v>3355.1299999999992</v>
      </c>
      <c r="E259" s="690">
        <f>VLOOKUP(A259,Consolidado!$B:$C,1,)</f>
        <v>403010116</v>
      </c>
    </row>
    <row r="260" spans="1:5" ht="15" customHeight="1">
      <c r="A260" s="689">
        <v>403010117</v>
      </c>
      <c r="B260" s="689" t="s">
        <v>753</v>
      </c>
      <c r="C260" s="574">
        <v>42493848</v>
      </c>
      <c r="D260" s="693">
        <v>6419.51</v>
      </c>
      <c r="E260" s="690">
        <f>VLOOKUP(A260,Consolidado!$B:$C,1,)</f>
        <v>403010117</v>
      </c>
    </row>
    <row r="261" spans="1:5" ht="15" customHeight="1">
      <c r="A261" s="689">
        <v>403010118</v>
      </c>
      <c r="B261" s="689" t="s">
        <v>754</v>
      </c>
      <c r="C261" s="574">
        <v>13614357</v>
      </c>
      <c r="D261" s="693">
        <v>2102.9299999999998</v>
      </c>
      <c r="E261" s="690">
        <f>VLOOKUP(A261,Consolidado!$B:$C,1,)</f>
        <v>403010118</v>
      </c>
    </row>
    <row r="262" spans="1:5" ht="15" customHeight="1">
      <c r="A262" s="689">
        <v>403010129</v>
      </c>
      <c r="B262" s="689" t="s">
        <v>755</v>
      </c>
      <c r="C262" s="574">
        <v>3162962</v>
      </c>
      <c r="D262" s="693">
        <v>477.22</v>
      </c>
      <c r="E262" s="690">
        <f>VLOOKUP(A262,Consolidado!$B:$C,1,)</f>
        <v>403010129</v>
      </c>
    </row>
    <row r="263" spans="1:5" ht="15" customHeight="1">
      <c r="A263" s="689">
        <v>4030102</v>
      </c>
      <c r="B263" s="689" t="s">
        <v>756</v>
      </c>
      <c r="C263" s="574">
        <v>195616</v>
      </c>
      <c r="D263" s="693">
        <v>28.23</v>
      </c>
      <c r="E263" s="690">
        <f>VLOOKUP(A263,Consolidado!$B:$C,1,)</f>
        <v>4030102</v>
      </c>
    </row>
    <row r="264" spans="1:5" ht="15" customHeight="1">
      <c r="A264" s="689">
        <v>403010201</v>
      </c>
      <c r="B264" s="689" t="s">
        <v>756</v>
      </c>
      <c r="C264" s="574">
        <v>195616</v>
      </c>
      <c r="D264" s="693">
        <v>28.23</v>
      </c>
      <c r="E264" s="690">
        <f>VLOOKUP(A264,Consolidado!$B:$C,1,)</f>
        <v>403010201</v>
      </c>
    </row>
    <row r="265" spans="1:5" ht="15" customHeight="1">
      <c r="A265" s="689">
        <v>40302</v>
      </c>
      <c r="B265" s="689" t="s">
        <v>757</v>
      </c>
      <c r="C265" s="574">
        <v>11249899477</v>
      </c>
      <c r="D265" s="693">
        <v>1675162.49</v>
      </c>
      <c r="E265" s="690">
        <f>VLOOKUP(A265,Consolidado!$B:$C,1,)</f>
        <v>40302</v>
      </c>
    </row>
    <row r="266" spans="1:5" ht="15" customHeight="1">
      <c r="A266" s="689">
        <v>4030201</v>
      </c>
      <c r="B266" s="689" t="s">
        <v>758</v>
      </c>
      <c r="C266" s="574">
        <v>11249899477</v>
      </c>
      <c r="D266" s="693">
        <v>1675162.49</v>
      </c>
      <c r="E266" s="690">
        <f>VLOOKUP(A266,Consolidado!$B:$C,1,)</f>
        <v>4030201</v>
      </c>
    </row>
    <row r="267" spans="1:5" ht="15" customHeight="1">
      <c r="A267" s="689">
        <v>403020101</v>
      </c>
      <c r="B267" s="689" t="s">
        <v>744</v>
      </c>
      <c r="C267" s="574">
        <v>287339506</v>
      </c>
      <c r="D267" s="693">
        <v>42626.12</v>
      </c>
      <c r="E267" s="690">
        <f>VLOOKUP(A267,Consolidado!$B:$C,1,)</f>
        <v>403020101</v>
      </c>
    </row>
    <row r="268" spans="1:5" ht="15" customHeight="1">
      <c r="A268" s="689">
        <v>403020102</v>
      </c>
      <c r="B268" s="689" t="s">
        <v>759</v>
      </c>
      <c r="C268" s="574">
        <v>27754157</v>
      </c>
      <c r="D268" s="693">
        <v>4187.3</v>
      </c>
      <c r="E268" s="690">
        <f>VLOOKUP(A268,Consolidado!$B:$C,1,)</f>
        <v>403020102</v>
      </c>
    </row>
    <row r="269" spans="1:5" ht="15" customHeight="1">
      <c r="A269" s="689">
        <v>403020103</v>
      </c>
      <c r="B269" s="689" t="s">
        <v>745</v>
      </c>
      <c r="C269" s="574">
        <v>4652592</v>
      </c>
      <c r="D269" s="693">
        <v>690</v>
      </c>
      <c r="E269" s="690">
        <f>VLOOKUP(A269,Consolidado!$B:$C,1,)</f>
        <v>403020103</v>
      </c>
    </row>
    <row r="270" spans="1:5" ht="15" customHeight="1">
      <c r="A270" s="689">
        <v>403020104</v>
      </c>
      <c r="B270" s="689" t="s">
        <v>760</v>
      </c>
      <c r="C270" s="574">
        <v>954305223</v>
      </c>
      <c r="D270" s="693">
        <v>141404.32</v>
      </c>
      <c r="E270" s="690">
        <f>VLOOKUP(A270,Consolidado!$B:$C,1,)</f>
        <v>403020104</v>
      </c>
    </row>
    <row r="271" spans="1:5" ht="15" customHeight="1">
      <c r="A271" s="689">
        <v>403020105</v>
      </c>
      <c r="B271" s="689" t="s">
        <v>747</v>
      </c>
      <c r="C271" s="574">
        <v>653146861</v>
      </c>
      <c r="D271" s="693">
        <v>97488.91</v>
      </c>
      <c r="E271" s="690">
        <f>VLOOKUP(A271,Consolidado!$B:$C,1,)</f>
        <v>403020105</v>
      </c>
    </row>
    <row r="272" spans="1:5" ht="15" customHeight="1">
      <c r="A272" s="689">
        <v>403020106</v>
      </c>
      <c r="B272" s="689" t="s">
        <v>631</v>
      </c>
      <c r="C272" s="574">
        <v>1475844627</v>
      </c>
      <c r="D272" s="693">
        <v>219919.44</v>
      </c>
      <c r="E272" s="690">
        <f>VLOOKUP(A272,Consolidado!$B:$C,1,)</f>
        <v>403020106</v>
      </c>
    </row>
    <row r="273" spans="1:5" ht="15" customHeight="1">
      <c r="A273" s="689">
        <v>403020107</v>
      </c>
      <c r="B273" s="689" t="s">
        <v>748</v>
      </c>
      <c r="C273" s="574">
        <v>771423311</v>
      </c>
      <c r="D273" s="693">
        <v>116952.67000000001</v>
      </c>
      <c r="E273" s="690">
        <f>VLOOKUP(A273,Consolidado!$B:$C,1,)</f>
        <v>403020107</v>
      </c>
    </row>
    <row r="274" spans="1:5" ht="15" customHeight="1">
      <c r="A274" s="689">
        <v>403020108</v>
      </c>
      <c r="B274" s="689" t="s">
        <v>749</v>
      </c>
      <c r="C274" s="574">
        <v>629923</v>
      </c>
      <c r="D274" s="693">
        <v>91.36</v>
      </c>
      <c r="E274" s="690">
        <f>VLOOKUP(A274,Consolidado!$B:$C,1,)</f>
        <v>403020108</v>
      </c>
    </row>
    <row r="275" spans="1:5" ht="15" customHeight="1">
      <c r="A275" s="689">
        <v>403020109</v>
      </c>
      <c r="B275" s="689" t="s">
        <v>750</v>
      </c>
      <c r="C275" s="574">
        <v>4845379</v>
      </c>
      <c r="D275" s="693">
        <v>743.64</v>
      </c>
      <c r="E275" s="690">
        <f>VLOOKUP(A275,Consolidado!$B:$C,1,)</f>
        <v>403020109</v>
      </c>
    </row>
    <row r="276" spans="1:5" ht="15" customHeight="1">
      <c r="A276" s="689">
        <v>403020113</v>
      </c>
      <c r="B276" s="689" t="s">
        <v>761</v>
      </c>
      <c r="C276" s="574">
        <v>1138</v>
      </c>
      <c r="D276" s="693">
        <v>0.16</v>
      </c>
      <c r="E276" s="690">
        <f>VLOOKUP(A276,Consolidado!$B:$C,1,)</f>
        <v>403020113</v>
      </c>
    </row>
    <row r="277" spans="1:5" ht="15" customHeight="1">
      <c r="A277" s="689">
        <v>403020117</v>
      </c>
      <c r="B277" s="689" t="s">
        <v>753</v>
      </c>
      <c r="C277" s="574">
        <v>4419924311</v>
      </c>
      <c r="D277" s="693">
        <v>656777.47</v>
      </c>
      <c r="E277" s="690">
        <f>VLOOKUP(A277,Consolidado!$B:$C,1,)</f>
        <v>403020117</v>
      </c>
    </row>
    <row r="278" spans="1:5" ht="15" customHeight="1">
      <c r="A278" s="689">
        <v>403020118</v>
      </c>
      <c r="B278" s="689" t="s">
        <v>754</v>
      </c>
      <c r="C278" s="574">
        <v>326940640</v>
      </c>
      <c r="D278" s="693">
        <v>50346.49</v>
      </c>
      <c r="E278" s="690">
        <f>VLOOKUP(A278,Consolidado!$B:$C,1,)</f>
        <v>403020118</v>
      </c>
    </row>
    <row r="279" spans="1:5" ht="15" customHeight="1">
      <c r="A279" s="689">
        <v>403020119</v>
      </c>
      <c r="B279" s="689" t="s">
        <v>1036</v>
      </c>
      <c r="C279" s="574">
        <v>1241615813</v>
      </c>
      <c r="D279" s="693">
        <v>187537.6</v>
      </c>
      <c r="E279" s="690">
        <f>VLOOKUP(A279,Consolidado!$B:$C,1,)</f>
        <v>403020119</v>
      </c>
    </row>
    <row r="280" spans="1:5" ht="15" customHeight="1">
      <c r="A280" s="689">
        <v>403020121</v>
      </c>
      <c r="B280" s="689" t="s">
        <v>762</v>
      </c>
      <c r="C280" s="574">
        <v>226700074</v>
      </c>
      <c r="D280" s="693">
        <v>32436.77</v>
      </c>
      <c r="E280" s="690">
        <f>VLOOKUP(A280,Consolidado!$B:$C,1,)</f>
        <v>403020121</v>
      </c>
    </row>
    <row r="281" spans="1:5" ht="15" customHeight="1">
      <c r="A281" s="689">
        <v>403020129</v>
      </c>
      <c r="B281" s="689" t="s">
        <v>755</v>
      </c>
      <c r="C281" s="574">
        <v>200857319</v>
      </c>
      <c r="D281" s="693">
        <v>29268.78</v>
      </c>
      <c r="E281" s="690">
        <f>VLOOKUP(A281,Consolidado!$B:$C,1,)</f>
        <v>403020129</v>
      </c>
    </row>
    <row r="282" spans="1:5" ht="15" customHeight="1">
      <c r="A282" s="689">
        <v>403020131</v>
      </c>
      <c r="B282" s="689" t="s">
        <v>763</v>
      </c>
      <c r="C282" s="574">
        <v>43916900</v>
      </c>
      <c r="D282" s="693">
        <v>6574.17</v>
      </c>
      <c r="E282" s="690">
        <f>VLOOKUP(A282,Consolidado!$B:$C,1,)</f>
        <v>403020131</v>
      </c>
    </row>
    <row r="283" spans="1:5" ht="15" customHeight="1">
      <c r="A283" s="689">
        <v>403020133</v>
      </c>
      <c r="B283" s="689" t="s">
        <v>764</v>
      </c>
      <c r="C283" s="574">
        <v>610001703</v>
      </c>
      <c r="D283" s="693">
        <v>88117.29</v>
      </c>
      <c r="E283" s="690">
        <f>VLOOKUP(A283,Consolidado!$B:$C,1,)</f>
        <v>403020133</v>
      </c>
    </row>
    <row r="284" spans="1:5" ht="15" customHeight="1">
      <c r="A284" s="689">
        <v>406</v>
      </c>
      <c r="B284" s="689" t="s">
        <v>765</v>
      </c>
      <c r="C284" s="574">
        <v>57114224</v>
      </c>
      <c r="D284" s="693">
        <v>8658.4500000000007</v>
      </c>
      <c r="E284" s="690">
        <f>VLOOKUP(A284,Consolidado!$B:$C,1,)</f>
        <v>406</v>
      </c>
    </row>
    <row r="285" spans="1:5" ht="15" customHeight="1">
      <c r="A285" s="689">
        <v>40601</v>
      </c>
      <c r="B285" s="689" t="s">
        <v>1051</v>
      </c>
      <c r="C285" s="574">
        <v>3000000</v>
      </c>
      <c r="D285" s="693">
        <v>444.76</v>
      </c>
      <c r="E285" s="690">
        <f>VLOOKUP(A285,Consolidado!$B:$C,1,)</f>
        <v>40601</v>
      </c>
    </row>
    <row r="286" spans="1:5" ht="15" customHeight="1">
      <c r="A286" s="689">
        <v>4060101</v>
      </c>
      <c r="B286" s="689" t="s">
        <v>1052</v>
      </c>
      <c r="C286" s="574">
        <v>3000000</v>
      </c>
      <c r="D286" s="693">
        <v>444.76</v>
      </c>
      <c r="E286" s="690">
        <f>VLOOKUP(A286,Consolidado!$B:$C,1,)</f>
        <v>4060101</v>
      </c>
    </row>
    <row r="287" spans="1:5" ht="15" customHeight="1">
      <c r="A287" s="689">
        <v>40604</v>
      </c>
      <c r="B287" s="689" t="s">
        <v>766</v>
      </c>
      <c r="C287" s="574">
        <v>43191671</v>
      </c>
      <c r="D287" s="693">
        <v>6557.4</v>
      </c>
      <c r="E287" s="690">
        <f>VLOOKUP(A287,Consolidado!$B:$C,1,)</f>
        <v>40604</v>
      </c>
    </row>
    <row r="288" spans="1:5" ht="15" customHeight="1">
      <c r="A288" s="689">
        <v>4060401</v>
      </c>
      <c r="B288" s="689" t="s">
        <v>767</v>
      </c>
      <c r="C288" s="574">
        <v>38742703</v>
      </c>
      <c r="D288" s="693">
        <v>5881.59</v>
      </c>
      <c r="E288" s="690">
        <f>VLOOKUP(A288,Consolidado!$B:$C,1,)</f>
        <v>4060401</v>
      </c>
    </row>
    <row r="289" spans="1:5" ht="15" customHeight="1">
      <c r="A289" s="689">
        <v>4060402</v>
      </c>
      <c r="B289" s="689" t="s">
        <v>768</v>
      </c>
      <c r="C289" s="574">
        <v>4448968</v>
      </c>
      <c r="D289" s="693">
        <v>675.81</v>
      </c>
      <c r="E289" s="690">
        <f>VLOOKUP(A289,Consolidado!$B:$C,1,)</f>
        <v>4060402</v>
      </c>
    </row>
    <row r="290" spans="1:5" ht="15" customHeight="1">
      <c r="A290" s="689">
        <v>40605</v>
      </c>
      <c r="B290" s="689" t="s">
        <v>187</v>
      </c>
      <c r="C290" s="574">
        <v>10687403</v>
      </c>
      <c r="D290" s="693">
        <v>1622.1999999999996</v>
      </c>
      <c r="E290" s="690">
        <f>VLOOKUP(A290,Consolidado!$B:$C,1,)</f>
        <v>40605</v>
      </c>
    </row>
    <row r="291" spans="1:5" ht="15" customHeight="1">
      <c r="A291" s="689">
        <v>4060501</v>
      </c>
      <c r="B291" s="689" t="s">
        <v>769</v>
      </c>
      <c r="C291" s="574">
        <v>9579732</v>
      </c>
      <c r="D291" s="693">
        <v>1453.9299999999996</v>
      </c>
      <c r="E291" s="690">
        <f>VLOOKUP(A291,Consolidado!$B:$C,1,)</f>
        <v>4060501</v>
      </c>
    </row>
    <row r="292" spans="1:5" ht="15" customHeight="1">
      <c r="A292" s="689">
        <v>4060502</v>
      </c>
      <c r="B292" s="689" t="s">
        <v>770</v>
      </c>
      <c r="C292" s="574">
        <v>1107671</v>
      </c>
      <c r="D292" s="693">
        <v>168.27</v>
      </c>
      <c r="E292" s="690">
        <f>VLOOKUP(A292,Consolidado!$B:$C,1,)</f>
        <v>4060502</v>
      </c>
    </row>
    <row r="293" spans="1:5" ht="15" customHeight="1">
      <c r="A293" s="689">
        <v>40606</v>
      </c>
      <c r="B293" s="689" t="s">
        <v>150</v>
      </c>
      <c r="C293" s="574">
        <v>235150</v>
      </c>
      <c r="D293" s="693">
        <v>34.090000000000003</v>
      </c>
      <c r="E293" s="690">
        <f>VLOOKUP(A293,Consolidado!$B:$C,1,)</f>
        <v>40606</v>
      </c>
    </row>
    <row r="294" spans="1:5" ht="15" customHeight="1">
      <c r="A294" s="689">
        <v>4060601</v>
      </c>
      <c r="B294" s="689" t="s">
        <v>771</v>
      </c>
      <c r="C294" s="574">
        <v>235150</v>
      </c>
      <c r="D294" s="693">
        <v>34.090000000000003</v>
      </c>
      <c r="E294" s="690">
        <f>VLOOKUP(A294,Consolidado!$B:$C,1,)</f>
        <v>4060601</v>
      </c>
    </row>
    <row r="295" spans="1:5" ht="15" customHeight="1">
      <c r="A295" s="689">
        <v>407</v>
      </c>
      <c r="B295" s="689" t="s">
        <v>188</v>
      </c>
      <c r="C295" s="574">
        <v>2470675489</v>
      </c>
      <c r="D295" s="693">
        <v>1477147.8</v>
      </c>
      <c r="E295" s="690">
        <f>VLOOKUP(A295,Consolidado!$B:$C,1,)</f>
        <v>407</v>
      </c>
    </row>
    <row r="296" spans="1:5" ht="15" customHeight="1">
      <c r="A296" s="689">
        <v>40701</v>
      </c>
      <c r="B296" s="689" t="s">
        <v>103</v>
      </c>
      <c r="C296" s="574">
        <v>2985129</v>
      </c>
      <c r="D296" s="693">
        <v>450.58</v>
      </c>
      <c r="E296" s="690">
        <f>VLOOKUP(A296,Consolidado!$B:$C,1,)</f>
        <v>40701</v>
      </c>
    </row>
    <row r="297" spans="1:5" ht="15" customHeight="1">
      <c r="A297" s="689">
        <v>40702</v>
      </c>
      <c r="B297" s="689" t="s">
        <v>772</v>
      </c>
      <c r="C297" s="574">
        <v>2467690360</v>
      </c>
      <c r="D297" s="693">
        <v>1476697.22</v>
      </c>
      <c r="E297" s="690">
        <f>VLOOKUP(A297,Consolidado!$B:$C,1,)</f>
        <v>40702</v>
      </c>
    </row>
    <row r="298" spans="1:5" ht="15" customHeight="1">
      <c r="A298" s="689">
        <v>4070201</v>
      </c>
      <c r="B298" s="689" t="s">
        <v>773</v>
      </c>
      <c r="C298" s="574">
        <v>1584867370</v>
      </c>
      <c r="D298" s="693">
        <v>513235.26</v>
      </c>
      <c r="E298" s="690">
        <f>VLOOKUP(A298,Consolidado!$B:$C,1,)</f>
        <v>4070201</v>
      </c>
    </row>
    <row r="299" spans="1:5" ht="15" customHeight="1">
      <c r="A299" s="689">
        <v>4070202</v>
      </c>
      <c r="B299" s="689" t="s">
        <v>774</v>
      </c>
      <c r="C299" s="574">
        <v>882822990</v>
      </c>
      <c r="D299" s="693">
        <v>963461.96</v>
      </c>
      <c r="E299" s="690">
        <f>VLOOKUP(A299,Consolidado!$B:$C,1,)</f>
        <v>4070202</v>
      </c>
    </row>
    <row r="300" spans="1:5" ht="15" customHeight="1">
      <c r="A300" s="689">
        <v>408</v>
      </c>
      <c r="B300" s="689" t="s">
        <v>775</v>
      </c>
      <c r="C300" s="574">
        <v>871728439</v>
      </c>
      <c r="D300" s="693">
        <v>134107.4</v>
      </c>
      <c r="E300" s="690">
        <f>VLOOKUP(A300,Consolidado!$B:$C,1,)</f>
        <v>408</v>
      </c>
    </row>
    <row r="301" spans="1:5" ht="15" customHeight="1">
      <c r="A301" s="689">
        <v>40802</v>
      </c>
      <c r="B301" s="689" t="s">
        <v>776</v>
      </c>
      <c r="C301" s="574">
        <v>6390</v>
      </c>
      <c r="D301" s="693">
        <v>1.04</v>
      </c>
      <c r="E301" s="690">
        <f>VLOOKUP(A301,Consolidado!$B:$C,1,)</f>
        <v>40802</v>
      </c>
    </row>
    <row r="302" spans="1:5" ht="15" customHeight="1">
      <c r="A302" s="689">
        <v>40803</v>
      </c>
      <c r="B302" s="689" t="s">
        <v>586</v>
      </c>
      <c r="C302" s="574">
        <v>441566</v>
      </c>
      <c r="D302" s="693">
        <v>67.17</v>
      </c>
      <c r="E302" s="690">
        <f>VLOOKUP(A302,Consolidado!$B:$C,1,)</f>
        <v>40803</v>
      </c>
    </row>
    <row r="303" spans="1:5" ht="15" customHeight="1">
      <c r="A303" s="689">
        <v>40808</v>
      </c>
      <c r="B303" s="689" t="s">
        <v>445</v>
      </c>
      <c r="C303" s="574">
        <v>843609264</v>
      </c>
      <c r="D303" s="693">
        <v>129931.27</v>
      </c>
      <c r="E303" s="690">
        <f>VLOOKUP(A303,Consolidado!$B:$C,1,)</f>
        <v>40808</v>
      </c>
    </row>
    <row r="304" spans="1:5" ht="15" customHeight="1">
      <c r="A304" s="689">
        <v>40811</v>
      </c>
      <c r="B304" s="689" t="s">
        <v>1342</v>
      </c>
      <c r="C304" s="574">
        <v>27671219</v>
      </c>
      <c r="D304" s="693">
        <v>4107.92</v>
      </c>
      <c r="E304" s="690">
        <f>VLOOKUP(A304,Consolidado!$B:$C,1,)</f>
        <v>40811</v>
      </c>
    </row>
    <row r="305" spans="1:5" ht="15" customHeight="1">
      <c r="A305" s="689">
        <v>5</v>
      </c>
      <c r="B305" s="689" t="s">
        <v>149</v>
      </c>
      <c r="C305" s="574">
        <v>14713495244</v>
      </c>
      <c r="D305" s="693">
        <v>3307169.6099999994</v>
      </c>
      <c r="E305" s="690">
        <f>VLOOKUP(A305,Consolidado!$B:$C,1,)</f>
        <v>5</v>
      </c>
    </row>
    <row r="306" spans="1:5" ht="15" customHeight="1">
      <c r="A306" s="689">
        <v>51</v>
      </c>
      <c r="B306" s="689" t="s">
        <v>777</v>
      </c>
      <c r="C306" s="574">
        <v>14713489446</v>
      </c>
      <c r="D306" s="693">
        <v>3307168.2</v>
      </c>
      <c r="E306" s="690">
        <f>VLOOKUP(A306,Consolidado!$B:$C,1,)</f>
        <v>51</v>
      </c>
    </row>
    <row r="307" spans="1:5" ht="15" customHeight="1">
      <c r="A307" s="689">
        <v>511</v>
      </c>
      <c r="B307" s="689" t="s">
        <v>778</v>
      </c>
      <c r="C307" s="574">
        <v>8199632323</v>
      </c>
      <c r="D307" s="693">
        <v>1221000.5999999999</v>
      </c>
      <c r="E307" s="690">
        <f>VLOOKUP(A307,Consolidado!$B:$C,1,)</f>
        <v>511</v>
      </c>
    </row>
    <row r="308" spans="1:5" ht="15" customHeight="1">
      <c r="A308" s="689">
        <v>51101</v>
      </c>
      <c r="B308" s="689" t="s">
        <v>38</v>
      </c>
      <c r="C308" s="574">
        <v>157953638</v>
      </c>
      <c r="D308" s="693">
        <v>23883.14</v>
      </c>
      <c r="E308" s="690">
        <f>VLOOKUP(A308,Consolidado!$B:$C,1,)</f>
        <v>51101</v>
      </c>
    </row>
    <row r="309" spans="1:5" ht="15" customHeight="1">
      <c r="A309" s="689">
        <v>5110102</v>
      </c>
      <c r="B309" s="689" t="s">
        <v>779</v>
      </c>
      <c r="C309" s="574">
        <v>157953638</v>
      </c>
      <c r="D309" s="693">
        <v>23883.14</v>
      </c>
      <c r="E309" s="690">
        <f>VLOOKUP(A309,Consolidado!$B:$C,1,)</f>
        <v>5110102</v>
      </c>
    </row>
    <row r="310" spans="1:5" ht="15" customHeight="1">
      <c r="A310" s="689">
        <v>511010201</v>
      </c>
      <c r="B310" s="689" t="s">
        <v>780</v>
      </c>
      <c r="C310" s="574">
        <v>157953638</v>
      </c>
      <c r="D310" s="693">
        <v>23883.14</v>
      </c>
      <c r="E310" s="690">
        <f>VLOOKUP(A310,Consolidado!$B:$C,1,)</f>
        <v>511010201</v>
      </c>
    </row>
    <row r="311" spans="1:5" ht="15" customHeight="1">
      <c r="A311" s="689">
        <v>51102</v>
      </c>
      <c r="B311" s="689" t="s">
        <v>781</v>
      </c>
      <c r="C311" s="574">
        <v>137166352</v>
      </c>
      <c r="D311" s="693">
        <v>20833.900000000001</v>
      </c>
      <c r="E311" s="690">
        <f>VLOOKUP(A311,Consolidado!$B:$C,1,)</f>
        <v>51102</v>
      </c>
    </row>
    <row r="312" spans="1:5" ht="15" customHeight="1">
      <c r="A312" s="689">
        <v>5110201</v>
      </c>
      <c r="B312" s="689" t="s">
        <v>782</v>
      </c>
      <c r="C312" s="574">
        <v>105751261</v>
      </c>
      <c r="D312" s="693">
        <v>16081.53</v>
      </c>
      <c r="E312" s="690">
        <f>VLOOKUP(A312,Consolidado!$B:$C,1,)</f>
        <v>5110201</v>
      </c>
    </row>
    <row r="313" spans="1:5" ht="15" customHeight="1">
      <c r="A313" s="689">
        <v>511020101</v>
      </c>
      <c r="B313" s="689" t="s">
        <v>839</v>
      </c>
      <c r="C313" s="574">
        <v>39307722</v>
      </c>
      <c r="D313" s="693">
        <v>5863.47</v>
      </c>
      <c r="E313" s="690">
        <f>VLOOKUP(A313,Consolidado!$B:$C,1,)</f>
        <v>511020101</v>
      </c>
    </row>
    <row r="314" spans="1:5" ht="15" customHeight="1">
      <c r="A314" s="689">
        <v>511020102</v>
      </c>
      <c r="B314" s="689" t="s">
        <v>783</v>
      </c>
      <c r="C314" s="574">
        <v>66443539</v>
      </c>
      <c r="D314" s="693">
        <v>10218.06</v>
      </c>
      <c r="E314" s="690">
        <f>VLOOKUP(A314,Consolidado!$B:$C,1,)</f>
        <v>511020102</v>
      </c>
    </row>
    <row r="315" spans="1:5" ht="15" customHeight="1">
      <c r="A315" s="689">
        <v>5110202</v>
      </c>
      <c r="B315" s="689" t="s">
        <v>187</v>
      </c>
      <c r="C315" s="574">
        <v>30101991</v>
      </c>
      <c r="D315" s="693">
        <v>4556.05</v>
      </c>
      <c r="E315" s="690">
        <f>VLOOKUP(A315,Consolidado!$B:$C,1,)</f>
        <v>5110202</v>
      </c>
    </row>
    <row r="316" spans="1:5" ht="15" customHeight="1">
      <c r="A316" s="689">
        <v>511020201</v>
      </c>
      <c r="B316" s="689" t="s">
        <v>769</v>
      </c>
      <c r="C316" s="574">
        <v>27149521</v>
      </c>
      <c r="D316" s="693">
        <v>4115.28</v>
      </c>
      <c r="E316" s="690">
        <f>VLOOKUP(A316,Consolidado!$B:$C,1,)</f>
        <v>511020201</v>
      </c>
    </row>
    <row r="317" spans="1:5" ht="15" customHeight="1">
      <c r="A317" s="689">
        <v>511020202</v>
      </c>
      <c r="B317" s="689" t="s">
        <v>770</v>
      </c>
      <c r="C317" s="574">
        <v>2952470</v>
      </c>
      <c r="D317" s="693">
        <v>440.77</v>
      </c>
      <c r="E317" s="690">
        <f>VLOOKUP(A317,Consolidado!$B:$C,1,)</f>
        <v>511020202</v>
      </c>
    </row>
    <row r="318" spans="1:5" ht="15" customHeight="1">
      <c r="A318" s="689">
        <v>5110203</v>
      </c>
      <c r="B318" s="689" t="s">
        <v>682</v>
      </c>
      <c r="C318" s="574">
        <v>1313100</v>
      </c>
      <c r="D318" s="693">
        <v>196.32</v>
      </c>
      <c r="E318" s="690">
        <f>VLOOKUP(A318,Consolidado!$B:$C,1,)</f>
        <v>5110203</v>
      </c>
    </row>
    <row r="319" spans="1:5" ht="15" customHeight="1">
      <c r="A319" s="689">
        <v>51103</v>
      </c>
      <c r="B319" s="689" t="s">
        <v>177</v>
      </c>
      <c r="C319" s="574">
        <v>7901102492</v>
      </c>
      <c r="D319" s="693">
        <v>1175767.1000000001</v>
      </c>
      <c r="E319" s="690">
        <f>VLOOKUP(A319,Consolidado!$B:$C,1,)</f>
        <v>51103</v>
      </c>
    </row>
    <row r="320" spans="1:5" ht="15" customHeight="1">
      <c r="A320" s="689">
        <v>5110301</v>
      </c>
      <c r="B320" s="689" t="s">
        <v>757</v>
      </c>
      <c r="C320" s="574">
        <v>7901102492</v>
      </c>
      <c r="D320" s="693">
        <v>1175767.1000000001</v>
      </c>
      <c r="E320" s="690">
        <f>VLOOKUP(A320,Consolidado!$B:$C,1,)</f>
        <v>5110301</v>
      </c>
    </row>
    <row r="321" spans="1:5" ht="15" customHeight="1">
      <c r="A321" s="689">
        <v>511030101</v>
      </c>
      <c r="B321" s="689" t="s">
        <v>1048</v>
      </c>
      <c r="C321" s="574">
        <v>65944461</v>
      </c>
      <c r="D321" s="693">
        <v>9881.9099999999162</v>
      </c>
      <c r="E321" s="690">
        <f>VLOOKUP(A321,Consolidado!$B:$C,1,)</f>
        <v>511030101</v>
      </c>
    </row>
    <row r="322" spans="1:5" ht="15" customHeight="1">
      <c r="A322" s="689">
        <v>51103010101</v>
      </c>
      <c r="B322" s="689" t="s">
        <v>747</v>
      </c>
      <c r="C322" s="574">
        <v>30743383</v>
      </c>
      <c r="D322" s="693">
        <v>4654.6799999999348</v>
      </c>
      <c r="E322" s="690">
        <f>VLOOKUP(A322,Consolidado!$B:$C,1,)</f>
        <v>51103010101</v>
      </c>
    </row>
    <row r="323" spans="1:5" ht="15" customHeight="1">
      <c r="A323" s="689">
        <v>51103010102</v>
      </c>
      <c r="B323" s="689" t="s">
        <v>631</v>
      </c>
      <c r="C323" s="574">
        <v>8757616</v>
      </c>
      <c r="D323" s="693">
        <v>1305.76</v>
      </c>
      <c r="E323" s="690">
        <f>VLOOKUP(A323,Consolidado!$B:$C,1,)</f>
        <v>51103010102</v>
      </c>
    </row>
    <row r="324" spans="1:5" ht="15" customHeight="1">
      <c r="A324" s="689">
        <v>51103010103</v>
      </c>
      <c r="B324" s="689" t="s">
        <v>638</v>
      </c>
      <c r="C324" s="574">
        <v>15240559</v>
      </c>
      <c r="D324" s="693">
        <v>2262.5300000000002</v>
      </c>
      <c r="E324" s="690">
        <f>VLOOKUP(A324,Consolidado!$B:$C,1,)</f>
        <v>51103010103</v>
      </c>
    </row>
    <row r="325" spans="1:5" ht="15" customHeight="1">
      <c r="A325" s="689">
        <v>51103010104</v>
      </c>
      <c r="B325" s="689" t="s">
        <v>744</v>
      </c>
      <c r="C325" s="574">
        <v>11202903</v>
      </c>
      <c r="D325" s="693">
        <v>1658.94</v>
      </c>
      <c r="E325" s="690">
        <f>VLOOKUP(A325,Consolidado!$B:$C,1,)</f>
        <v>51103010104</v>
      </c>
    </row>
    <row r="326" spans="1:5" ht="15" customHeight="1">
      <c r="A326" s="689">
        <v>511030120</v>
      </c>
      <c r="B326" s="689" t="s">
        <v>784</v>
      </c>
      <c r="C326" s="574">
        <v>7665158031</v>
      </c>
      <c r="D326" s="693">
        <v>1140742.3600000001</v>
      </c>
      <c r="E326" s="690">
        <f>VLOOKUP(A326,Consolidado!$B:$C,1,)</f>
        <v>511030120</v>
      </c>
    </row>
    <row r="327" spans="1:5" ht="15" customHeight="1">
      <c r="A327" s="689">
        <v>51103012002</v>
      </c>
      <c r="B327" s="689" t="s">
        <v>759</v>
      </c>
      <c r="C327" s="574">
        <v>1858249</v>
      </c>
      <c r="D327" s="693">
        <v>280.63</v>
      </c>
      <c r="E327" s="690">
        <f>VLOOKUP(A327,Consolidado!$B:$C,1,)</f>
        <v>51103012002</v>
      </c>
    </row>
    <row r="328" spans="1:5" ht="15" customHeight="1">
      <c r="A328" s="689">
        <v>51103012004</v>
      </c>
      <c r="B328" s="689" t="s">
        <v>746</v>
      </c>
      <c r="C328" s="574">
        <v>75813515</v>
      </c>
      <c r="D328" s="693">
        <v>11156.74</v>
      </c>
      <c r="E328" s="690">
        <f>VLOOKUP(A328,Consolidado!$B:$C,1,)</f>
        <v>51103012004</v>
      </c>
    </row>
    <row r="329" spans="1:5" ht="15" customHeight="1">
      <c r="A329" s="689">
        <v>51103012005</v>
      </c>
      <c r="B329" s="689" t="s">
        <v>747</v>
      </c>
      <c r="C329" s="574">
        <v>535827522</v>
      </c>
      <c r="D329" s="693">
        <v>80222.17</v>
      </c>
      <c r="E329" s="690">
        <f>VLOOKUP(A329,Consolidado!$B:$C,1,)</f>
        <v>51103012005</v>
      </c>
    </row>
    <row r="330" spans="1:5" ht="15" customHeight="1">
      <c r="A330" s="689">
        <v>51103012006</v>
      </c>
      <c r="B330" s="689" t="s">
        <v>631</v>
      </c>
      <c r="C330" s="574">
        <v>207988003</v>
      </c>
      <c r="D330" s="693">
        <v>30800.32</v>
      </c>
      <c r="E330" s="690">
        <f>VLOOKUP(A330,Consolidado!$B:$C,1,)</f>
        <v>51103012006</v>
      </c>
    </row>
    <row r="331" spans="1:5" ht="15" customHeight="1">
      <c r="A331" s="689">
        <v>51103012007</v>
      </c>
      <c r="B331" s="689" t="s">
        <v>748</v>
      </c>
      <c r="C331" s="574">
        <v>1229565998</v>
      </c>
      <c r="D331" s="693">
        <v>185503.34</v>
      </c>
      <c r="E331" s="690">
        <f>VLOOKUP(A331,Consolidado!$B:$C,1,)</f>
        <v>51103012007</v>
      </c>
    </row>
    <row r="332" spans="1:5" ht="15" customHeight="1">
      <c r="A332" s="689">
        <v>51103012009</v>
      </c>
      <c r="B332" s="689" t="s">
        <v>750</v>
      </c>
      <c r="C332" s="574">
        <v>212441006</v>
      </c>
      <c r="D332" s="693">
        <v>31900.2</v>
      </c>
      <c r="E332" s="690">
        <f>VLOOKUP(A332,Consolidado!$B:$C,1,)</f>
        <v>51103012009</v>
      </c>
    </row>
    <row r="333" spans="1:5" ht="15" customHeight="1">
      <c r="A333" s="689">
        <v>51103012013</v>
      </c>
      <c r="B333" s="689" t="s">
        <v>761</v>
      </c>
      <c r="C333" s="574">
        <v>68</v>
      </c>
      <c r="D333" s="693">
        <v>0.01</v>
      </c>
      <c r="E333" s="690">
        <f>VLOOKUP(A333,Consolidado!$B:$C,1,)</f>
        <v>51103012013</v>
      </c>
    </row>
    <row r="334" spans="1:5" ht="15" customHeight="1">
      <c r="A334" s="689">
        <v>51103012017</v>
      </c>
      <c r="B334" s="689" t="s">
        <v>753</v>
      </c>
      <c r="C334" s="574">
        <v>4288123636</v>
      </c>
      <c r="D334" s="693">
        <v>637108.24</v>
      </c>
      <c r="E334" s="690">
        <f>VLOOKUP(A334,Consolidado!$B:$C,1,)</f>
        <v>51103012017</v>
      </c>
    </row>
    <row r="335" spans="1:5" ht="15" customHeight="1">
      <c r="A335" s="689">
        <v>51103012018</v>
      </c>
      <c r="B335" s="689" t="s">
        <v>754</v>
      </c>
      <c r="C335" s="574">
        <v>351672087</v>
      </c>
      <c r="D335" s="693">
        <v>53277.760000000002</v>
      </c>
      <c r="E335" s="690">
        <f>VLOOKUP(A335,Consolidado!$B:$C,1,)</f>
        <v>51103012018</v>
      </c>
    </row>
    <row r="336" spans="1:5" ht="15" customHeight="1">
      <c r="A336" s="689">
        <v>51103012019</v>
      </c>
      <c r="B336" s="689" t="s">
        <v>1036</v>
      </c>
      <c r="C336" s="574">
        <v>59614416</v>
      </c>
      <c r="D336" s="693">
        <v>8836.64</v>
      </c>
      <c r="E336" s="690">
        <f>VLOOKUP(A336,Consolidado!$B:$C,1,)</f>
        <v>51103012019</v>
      </c>
    </row>
    <row r="337" spans="1:5" ht="15" customHeight="1">
      <c r="A337" s="689">
        <v>51103012029</v>
      </c>
      <c r="B337" s="689" t="s">
        <v>626</v>
      </c>
      <c r="C337" s="574">
        <v>533996195</v>
      </c>
      <c r="D337" s="693">
        <v>77137.98</v>
      </c>
      <c r="E337" s="690">
        <f>VLOOKUP(A337,Consolidado!$B:$C,1,)</f>
        <v>51103012029</v>
      </c>
    </row>
    <row r="338" spans="1:5" ht="15" customHeight="1">
      <c r="A338" s="689">
        <v>51103012032</v>
      </c>
      <c r="B338" s="689" t="s">
        <v>764</v>
      </c>
      <c r="C338" s="574">
        <v>168257336</v>
      </c>
      <c r="D338" s="693">
        <v>24518.33</v>
      </c>
      <c r="E338" s="690">
        <f>VLOOKUP(A338,Consolidado!$B:$C,1,)</f>
        <v>51103012032</v>
      </c>
    </row>
    <row r="339" spans="1:5" ht="15" customHeight="1">
      <c r="A339" s="689">
        <v>511030130</v>
      </c>
      <c r="B339" s="689" t="s">
        <v>1344</v>
      </c>
      <c r="C339" s="574">
        <v>170000000</v>
      </c>
      <c r="D339" s="693">
        <v>25142.83</v>
      </c>
      <c r="E339" s="690">
        <f>VLOOKUP(A339,Consolidado!$B:$C,1,)</f>
        <v>511030130</v>
      </c>
    </row>
    <row r="340" spans="1:5" ht="15" customHeight="1">
      <c r="A340" s="689">
        <v>51103013001</v>
      </c>
      <c r="B340" s="689" t="s">
        <v>1345</v>
      </c>
      <c r="C340" s="574">
        <v>170000000</v>
      </c>
      <c r="D340" s="693">
        <v>25142.83</v>
      </c>
      <c r="E340" s="690">
        <f>VLOOKUP(A340,Consolidado!$B:$C,1,)</f>
        <v>51103013001</v>
      </c>
    </row>
    <row r="341" spans="1:5" ht="15" customHeight="1">
      <c r="A341" s="689">
        <v>51104</v>
      </c>
      <c r="B341" s="689" t="s">
        <v>785</v>
      </c>
      <c r="C341" s="574">
        <v>3409841</v>
      </c>
      <c r="D341" s="693">
        <v>516.46</v>
      </c>
      <c r="E341" s="690">
        <f>VLOOKUP(A341,Consolidado!$B:$C,1,)</f>
        <v>51104</v>
      </c>
    </row>
    <row r="342" spans="1:5" ht="15" customHeight="1">
      <c r="A342" s="689">
        <v>5110401</v>
      </c>
      <c r="B342" s="689" t="s">
        <v>785</v>
      </c>
      <c r="C342" s="574">
        <v>3409841</v>
      </c>
      <c r="D342" s="693">
        <v>516.46</v>
      </c>
      <c r="E342" s="690">
        <f>VLOOKUP(A342,Consolidado!$B:$C,1,)</f>
        <v>5110401</v>
      </c>
    </row>
    <row r="343" spans="1:5" ht="15" customHeight="1">
      <c r="A343" s="689">
        <v>512</v>
      </c>
      <c r="B343" s="689" t="s">
        <v>189</v>
      </c>
      <c r="C343" s="574">
        <v>506000000</v>
      </c>
      <c r="D343" s="693">
        <v>76101.659999999989</v>
      </c>
      <c r="E343" s="690">
        <f>VLOOKUP(A343,Consolidado!$B:$C,1,)</f>
        <v>512</v>
      </c>
    </row>
    <row r="344" spans="1:5" ht="15" customHeight="1">
      <c r="A344" s="689">
        <v>51201</v>
      </c>
      <c r="B344" s="689" t="s">
        <v>786</v>
      </c>
      <c r="C344" s="574">
        <v>120000000</v>
      </c>
      <c r="D344" s="693">
        <v>18164.5</v>
      </c>
      <c r="E344" s="690">
        <f>VLOOKUP(A344,Consolidado!$B:$C,1,)</f>
        <v>51201</v>
      </c>
    </row>
    <row r="345" spans="1:5" ht="15" customHeight="1">
      <c r="A345" s="689">
        <v>51204</v>
      </c>
      <c r="B345" s="689" t="s">
        <v>787</v>
      </c>
      <c r="C345" s="574">
        <v>36000000</v>
      </c>
      <c r="D345" s="693">
        <v>5449.35</v>
      </c>
      <c r="E345" s="690">
        <f>VLOOKUP(A345,Consolidado!$B:$C,1,)</f>
        <v>51204</v>
      </c>
    </row>
    <row r="346" spans="1:5" ht="15" customHeight="1">
      <c r="A346" s="689">
        <v>51206</v>
      </c>
      <c r="B346" s="689" t="s">
        <v>1346</v>
      </c>
      <c r="C346" s="574">
        <v>20000000</v>
      </c>
      <c r="D346" s="693">
        <v>2886.51</v>
      </c>
      <c r="E346" s="690">
        <f>VLOOKUP(A346,Consolidado!$B:$C,1,)</f>
        <v>51206</v>
      </c>
    </row>
    <row r="347" spans="1:5" ht="15" customHeight="1">
      <c r="A347" s="689">
        <v>51207</v>
      </c>
      <c r="B347" s="689" t="s">
        <v>244</v>
      </c>
      <c r="C347" s="574">
        <v>330000000</v>
      </c>
      <c r="D347" s="693">
        <v>49601.3</v>
      </c>
      <c r="E347" s="690">
        <f>VLOOKUP(A347,Consolidado!$B:$C,1,)</f>
        <v>51207</v>
      </c>
    </row>
    <row r="348" spans="1:5" ht="15" customHeight="1">
      <c r="A348" s="689">
        <v>513</v>
      </c>
      <c r="B348" s="689" t="s">
        <v>14</v>
      </c>
      <c r="C348" s="574">
        <v>2996895300</v>
      </c>
      <c r="D348" s="693">
        <v>452030.19999999995</v>
      </c>
      <c r="E348" s="690">
        <f>VLOOKUP(A348,Consolidado!$B:$C,1,)</f>
        <v>513</v>
      </c>
    </row>
    <row r="349" spans="1:5" ht="15" customHeight="1">
      <c r="A349" s="689">
        <v>51301</v>
      </c>
      <c r="B349" s="689" t="s">
        <v>191</v>
      </c>
      <c r="C349" s="574">
        <v>1227925866</v>
      </c>
      <c r="D349" s="693">
        <v>184597.91</v>
      </c>
      <c r="E349" s="690">
        <f>VLOOKUP(A349,Consolidado!$B:$C,1,)</f>
        <v>51301</v>
      </c>
    </row>
    <row r="350" spans="1:5" ht="15" customHeight="1">
      <c r="A350" s="689">
        <v>5130101</v>
      </c>
      <c r="B350" s="689" t="s">
        <v>130</v>
      </c>
      <c r="C350" s="574">
        <v>1091325715</v>
      </c>
      <c r="D350" s="693">
        <v>164101.31</v>
      </c>
      <c r="E350" s="690">
        <f>VLOOKUP(A350,Consolidado!$B:$C,1,)</f>
        <v>5130101</v>
      </c>
    </row>
    <row r="351" spans="1:5" ht="15" customHeight="1">
      <c r="A351" s="689">
        <v>5130104</v>
      </c>
      <c r="B351" s="689" t="s">
        <v>132</v>
      </c>
      <c r="C351" s="574">
        <v>100913484</v>
      </c>
      <c r="D351" s="693">
        <v>15140.68</v>
      </c>
      <c r="E351" s="690">
        <f>VLOOKUP(A351,Consolidado!$B:$C,1,)</f>
        <v>5130104</v>
      </c>
    </row>
    <row r="352" spans="1:5" ht="15" customHeight="1">
      <c r="A352" s="689">
        <v>5130105</v>
      </c>
      <c r="B352" s="689" t="s">
        <v>133</v>
      </c>
      <c r="C352" s="574">
        <v>35686667</v>
      </c>
      <c r="D352" s="693">
        <v>5355.92</v>
      </c>
      <c r="E352" s="690">
        <f>VLOOKUP(A352,Consolidado!$B:$C,1,)</f>
        <v>5130105</v>
      </c>
    </row>
    <row r="353" spans="1:5" ht="15" customHeight="1">
      <c r="A353" s="689">
        <v>51302</v>
      </c>
      <c r="B353" s="689" t="s">
        <v>788</v>
      </c>
      <c r="C353" s="574">
        <v>597529344</v>
      </c>
      <c r="D353" s="693">
        <v>90038.96</v>
      </c>
      <c r="E353" s="690">
        <f>VLOOKUP(A353,Consolidado!$B:$C,1,)</f>
        <v>51302</v>
      </c>
    </row>
    <row r="354" spans="1:5" ht="15" customHeight="1">
      <c r="A354" s="689">
        <v>5130201</v>
      </c>
      <c r="B354" s="689" t="s">
        <v>789</v>
      </c>
      <c r="C354" s="574">
        <v>203246750</v>
      </c>
      <c r="D354" s="693">
        <v>30553.37</v>
      </c>
      <c r="E354" s="690">
        <f>VLOOKUP(A354,Consolidado!$B:$C,1,)</f>
        <v>5130201</v>
      </c>
    </row>
    <row r="355" spans="1:5" ht="15" customHeight="1">
      <c r="A355" s="689">
        <v>5130203</v>
      </c>
      <c r="B355" s="689" t="s">
        <v>790</v>
      </c>
      <c r="C355" s="574">
        <v>250000000</v>
      </c>
      <c r="D355" s="693">
        <v>37787.86</v>
      </c>
      <c r="E355" s="690">
        <f>VLOOKUP(A355,Consolidado!$B:$C,1,)</f>
        <v>5130203</v>
      </c>
    </row>
    <row r="356" spans="1:5" ht="15" customHeight="1">
      <c r="A356" s="689">
        <v>5130204</v>
      </c>
      <c r="B356" s="689" t="s">
        <v>134</v>
      </c>
      <c r="C356" s="574">
        <v>18000000</v>
      </c>
      <c r="D356" s="693">
        <v>2724.67</v>
      </c>
      <c r="E356" s="690">
        <f>VLOOKUP(A356,Consolidado!$B:$C,1,)</f>
        <v>5130204</v>
      </c>
    </row>
    <row r="357" spans="1:5" ht="15" customHeight="1">
      <c r="A357" s="689">
        <v>5130206</v>
      </c>
      <c r="B357" s="689" t="s">
        <v>791</v>
      </c>
      <c r="C357" s="574">
        <v>51950776</v>
      </c>
      <c r="D357" s="693">
        <v>7775.64</v>
      </c>
      <c r="E357" s="690">
        <f>VLOOKUP(A357,Consolidado!$B:$C,1,)</f>
        <v>5130206</v>
      </c>
    </row>
    <row r="358" spans="1:5" ht="15" customHeight="1">
      <c r="A358" s="689">
        <v>5130207</v>
      </c>
      <c r="B358" s="689" t="s">
        <v>353</v>
      </c>
      <c r="C358" s="574">
        <v>74331818</v>
      </c>
      <c r="D358" s="693">
        <v>11197.42</v>
      </c>
      <c r="E358" s="690">
        <f>VLOOKUP(A358,Consolidado!$B:$C,1,)</f>
        <v>5130207</v>
      </c>
    </row>
    <row r="359" spans="1:5" ht="15" customHeight="1">
      <c r="A359" s="689">
        <v>51303</v>
      </c>
      <c r="B359" s="689" t="s">
        <v>131</v>
      </c>
      <c r="C359" s="574">
        <v>400608432</v>
      </c>
      <c r="D359" s="693">
        <v>59839.59</v>
      </c>
      <c r="E359" s="690">
        <f>VLOOKUP(A359,Consolidado!$B:$C,1,)</f>
        <v>51303</v>
      </c>
    </row>
    <row r="360" spans="1:5" ht="15" customHeight="1">
      <c r="A360" s="689">
        <v>5130301</v>
      </c>
      <c r="B360" s="689" t="s">
        <v>215</v>
      </c>
      <c r="C360" s="574">
        <v>275782820</v>
      </c>
      <c r="D360" s="693">
        <v>41125</v>
      </c>
      <c r="E360" s="690">
        <f>VLOOKUP(A360,Consolidado!$B:$C,1,)</f>
        <v>5130301</v>
      </c>
    </row>
    <row r="361" spans="1:5" ht="15" customHeight="1">
      <c r="A361" s="689">
        <v>5130303</v>
      </c>
      <c r="B361" s="689" t="s">
        <v>792</v>
      </c>
      <c r="C361" s="574">
        <v>20039510</v>
      </c>
      <c r="D361" s="693">
        <v>3000</v>
      </c>
      <c r="E361" s="690">
        <f>VLOOKUP(A361,Consolidado!$B:$C,1,)</f>
        <v>5130303</v>
      </c>
    </row>
    <row r="362" spans="1:5" ht="15" customHeight="1">
      <c r="A362" s="689">
        <v>5130304</v>
      </c>
      <c r="B362" s="689" t="s">
        <v>131</v>
      </c>
      <c r="C362" s="574">
        <v>104786102</v>
      </c>
      <c r="D362" s="693">
        <v>15714.59</v>
      </c>
      <c r="E362" s="690">
        <f>VLOOKUP(A362,Consolidado!$B:$C,1,)</f>
        <v>5130304</v>
      </c>
    </row>
    <row r="363" spans="1:5" ht="15" customHeight="1">
      <c r="A363" s="689">
        <v>51304</v>
      </c>
      <c r="B363" s="689" t="s">
        <v>151</v>
      </c>
      <c r="C363" s="574">
        <v>441573214</v>
      </c>
      <c r="D363" s="693">
        <v>66792.489999999991</v>
      </c>
      <c r="E363" s="690">
        <f>VLOOKUP(A363,Consolidado!$B:$C,1,)</f>
        <v>51304</v>
      </c>
    </row>
    <row r="364" spans="1:5" ht="15" customHeight="1">
      <c r="A364" s="689">
        <v>5130401</v>
      </c>
      <c r="B364" s="689" t="s">
        <v>1017</v>
      </c>
      <c r="C364" s="574">
        <v>60000000</v>
      </c>
      <c r="D364" s="693">
        <v>8907.27</v>
      </c>
      <c r="E364" s="690">
        <f>VLOOKUP(A364,Consolidado!$B:$C,1,)</f>
        <v>5130401</v>
      </c>
    </row>
    <row r="365" spans="1:5" ht="15" customHeight="1">
      <c r="A365" s="689">
        <v>5130402</v>
      </c>
      <c r="B365" s="689" t="s">
        <v>138</v>
      </c>
      <c r="C365" s="574">
        <v>200000000</v>
      </c>
      <c r="D365" s="693">
        <v>30556.01</v>
      </c>
      <c r="E365" s="690">
        <f>VLOOKUP(A365,Consolidado!$B:$C,1,)</f>
        <v>5130402</v>
      </c>
    </row>
    <row r="366" spans="1:5" ht="15" customHeight="1">
      <c r="A366" s="689">
        <v>5130404</v>
      </c>
      <c r="B366" s="689" t="s">
        <v>793</v>
      </c>
      <c r="C366" s="574">
        <v>3658986</v>
      </c>
      <c r="D366" s="693">
        <v>545.71</v>
      </c>
      <c r="E366" s="690">
        <f>VLOOKUP(A366,Consolidado!$B:$C,1,)</f>
        <v>5130404</v>
      </c>
    </row>
    <row r="367" spans="1:5" ht="15" customHeight="1">
      <c r="A367" s="689">
        <v>5130405</v>
      </c>
      <c r="B367" s="689" t="s">
        <v>794</v>
      </c>
      <c r="C367" s="574">
        <v>177914228</v>
      </c>
      <c r="D367" s="693">
        <v>26783.500000000004</v>
      </c>
      <c r="E367" s="690">
        <f>VLOOKUP(A367,Consolidado!$B:$C,1,)</f>
        <v>5130405</v>
      </c>
    </row>
    <row r="368" spans="1:5" ht="15" customHeight="1">
      <c r="A368" s="689">
        <v>51305</v>
      </c>
      <c r="B368" s="689" t="s">
        <v>796</v>
      </c>
      <c r="C368" s="574">
        <v>91525434</v>
      </c>
      <c r="D368" s="693">
        <v>14657.45</v>
      </c>
      <c r="E368" s="690">
        <f>VLOOKUP(A368,Consolidado!$B:$C,1,)</f>
        <v>51305</v>
      </c>
    </row>
    <row r="369" spans="1:5" ht="15" customHeight="1">
      <c r="A369" s="689">
        <v>5130501</v>
      </c>
      <c r="B369" s="689" t="s">
        <v>797</v>
      </c>
      <c r="C369" s="574">
        <v>1755744</v>
      </c>
      <c r="D369" s="693">
        <v>287.27999999999997</v>
      </c>
      <c r="E369" s="690">
        <f>VLOOKUP(A369,Consolidado!$B:$C,1,)</f>
        <v>5130501</v>
      </c>
    </row>
    <row r="370" spans="1:5" ht="15" customHeight="1">
      <c r="A370" s="689">
        <v>513050101</v>
      </c>
      <c r="B370" s="689" t="s">
        <v>798</v>
      </c>
      <c r="C370" s="574">
        <v>294240</v>
      </c>
      <c r="D370" s="693">
        <v>44.04</v>
      </c>
      <c r="E370" s="690">
        <f>VLOOKUP(A370,Consolidado!$B:$C,1,)</f>
        <v>513050101</v>
      </c>
    </row>
    <row r="371" spans="1:5" ht="15" customHeight="1">
      <c r="A371" s="689">
        <v>513050103</v>
      </c>
      <c r="B371" s="689" t="s">
        <v>799</v>
      </c>
      <c r="C371" s="574">
        <v>1461504</v>
      </c>
      <c r="D371" s="693">
        <v>243.24</v>
      </c>
      <c r="E371" s="690">
        <f>VLOOKUP(A371,Consolidado!$B:$C,1,)</f>
        <v>513050103</v>
      </c>
    </row>
    <row r="372" spans="1:5" ht="15" customHeight="1">
      <c r="A372" s="690">
        <v>5130502</v>
      </c>
      <c r="B372" s="691" t="s">
        <v>800</v>
      </c>
      <c r="C372" s="574">
        <v>89769690</v>
      </c>
      <c r="D372" s="705">
        <v>14370.17</v>
      </c>
      <c r="E372" s="690">
        <f>VLOOKUP(A372,Consolidado!$B:$C,1,)</f>
        <v>5130502</v>
      </c>
    </row>
    <row r="373" spans="1:5" ht="15" customHeight="1">
      <c r="A373" s="690">
        <v>513050201</v>
      </c>
      <c r="B373" s="691" t="s">
        <v>801</v>
      </c>
      <c r="C373" s="574">
        <v>3617928</v>
      </c>
      <c r="D373" s="704">
        <v>606</v>
      </c>
      <c r="E373" s="690">
        <f>VLOOKUP(A373,Consolidado!$B:$C,1,)</f>
        <v>513050201</v>
      </c>
    </row>
    <row r="374" spans="1:5" ht="15" customHeight="1">
      <c r="A374" s="691">
        <v>513050202</v>
      </c>
      <c r="B374" s="690" t="s">
        <v>802</v>
      </c>
      <c r="C374" s="606">
        <v>66492786</v>
      </c>
      <c r="D374" s="704">
        <v>10803.29</v>
      </c>
      <c r="E374" s="690">
        <f>VLOOKUP(A374,Consolidado!$B:$C,1,)</f>
        <v>513050202</v>
      </c>
    </row>
    <row r="375" spans="1:5" ht="15" customHeight="1">
      <c r="A375" s="690">
        <v>513050203</v>
      </c>
      <c r="B375" s="690" t="s">
        <v>803</v>
      </c>
      <c r="C375" s="606">
        <v>19018974</v>
      </c>
      <c r="D375" s="704">
        <v>2851.8</v>
      </c>
      <c r="E375" s="690">
        <f>VLOOKUP(A375,Consolidado!$B:$C,1,)</f>
        <v>513050203</v>
      </c>
    </row>
    <row r="376" spans="1:5" ht="15" customHeight="1">
      <c r="A376" s="690">
        <v>513050204</v>
      </c>
      <c r="B376" s="690" t="s">
        <v>804</v>
      </c>
      <c r="C376" s="606">
        <v>640002</v>
      </c>
      <c r="D376" s="704">
        <v>109.08</v>
      </c>
      <c r="E376" s="690">
        <f>VLOOKUP(A376,Consolidado!$B:$C,1,)</f>
        <v>513050204</v>
      </c>
    </row>
    <row r="377" spans="1:5" ht="15" customHeight="1">
      <c r="A377" s="690">
        <v>51306</v>
      </c>
      <c r="B377" s="690" t="s">
        <v>136</v>
      </c>
      <c r="C377" s="606">
        <v>55608251</v>
      </c>
      <c r="D377" s="704">
        <v>8410.6200000000008</v>
      </c>
      <c r="E377" s="690">
        <f>VLOOKUP(A377,Consolidado!$B:$C,1,)</f>
        <v>51306</v>
      </c>
    </row>
    <row r="378" spans="1:5" ht="15" customHeight="1">
      <c r="A378" s="690">
        <v>5130601</v>
      </c>
      <c r="B378" s="690" t="s">
        <v>1081</v>
      </c>
      <c r="C378" s="606">
        <v>322727</v>
      </c>
      <c r="D378" s="704">
        <v>47.8</v>
      </c>
      <c r="E378" s="690">
        <f>VLOOKUP(A378,Consolidado!$B:$C,1,)</f>
        <v>5130601</v>
      </c>
    </row>
    <row r="379" spans="1:5" ht="15" customHeight="1">
      <c r="A379" s="690">
        <v>5130603</v>
      </c>
      <c r="B379" s="690" t="s">
        <v>805</v>
      </c>
      <c r="C379" s="606">
        <v>54685524</v>
      </c>
      <c r="D379" s="704">
        <v>8273.76</v>
      </c>
      <c r="E379" s="690">
        <f>VLOOKUP(A379,Consolidado!$B:$C,1,)</f>
        <v>5130603</v>
      </c>
    </row>
    <row r="380" spans="1:5" ht="15" customHeight="1">
      <c r="A380" s="690">
        <v>5130605</v>
      </c>
      <c r="B380" s="690" t="s">
        <v>193</v>
      </c>
      <c r="C380" s="606">
        <v>600000</v>
      </c>
      <c r="D380" s="704">
        <v>89.06</v>
      </c>
      <c r="E380" s="690">
        <f>VLOOKUP(A380,Consolidado!$B:$C,1,)</f>
        <v>5130605</v>
      </c>
    </row>
    <row r="381" spans="1:5" ht="15" customHeight="1">
      <c r="A381" s="690">
        <v>51307</v>
      </c>
      <c r="B381" s="690" t="s">
        <v>1083</v>
      </c>
      <c r="C381" s="606">
        <v>25615469</v>
      </c>
      <c r="D381" s="704">
        <v>4141.08</v>
      </c>
      <c r="E381" s="690">
        <f>VLOOKUP(A381,Consolidado!$B:$C,1,)</f>
        <v>51307</v>
      </c>
    </row>
    <row r="382" spans="1:5" ht="15" customHeight="1">
      <c r="A382" s="690">
        <v>5130701</v>
      </c>
      <c r="B382" s="690" t="s">
        <v>795</v>
      </c>
      <c r="C382" s="606">
        <v>25388196</v>
      </c>
      <c r="D382" s="704">
        <v>4107.24</v>
      </c>
      <c r="E382" s="690">
        <f>VLOOKUP(A382,Consolidado!$B:$C,1,)</f>
        <v>5130701</v>
      </c>
    </row>
    <row r="383" spans="1:5" ht="15" customHeight="1">
      <c r="A383" s="690">
        <v>5130702</v>
      </c>
      <c r="B383" s="690" t="s">
        <v>1076</v>
      </c>
      <c r="C383" s="606">
        <v>227273</v>
      </c>
      <c r="D383" s="704">
        <v>33.840000000000003</v>
      </c>
      <c r="E383" s="690">
        <f>VLOOKUP(A383,Consolidado!$B:$C,1,)</f>
        <v>5130702</v>
      </c>
    </row>
    <row r="384" spans="1:5" ht="15" customHeight="1">
      <c r="A384" s="690">
        <v>51308</v>
      </c>
      <c r="B384" s="690" t="s">
        <v>47</v>
      </c>
      <c r="C384" s="606">
        <v>3512443</v>
      </c>
      <c r="D384" s="704">
        <v>531.16</v>
      </c>
      <c r="E384" s="690">
        <f>VLOOKUP(A384,Consolidado!$B:$C,1,)</f>
        <v>51308</v>
      </c>
    </row>
    <row r="385" spans="1:5" ht="15" customHeight="1">
      <c r="A385" s="690">
        <v>5130801</v>
      </c>
      <c r="B385" s="690" t="s">
        <v>806</v>
      </c>
      <c r="C385" s="606">
        <v>3512443</v>
      </c>
      <c r="D385" s="704">
        <v>531.16</v>
      </c>
      <c r="E385" s="690">
        <f>VLOOKUP(A385,Consolidado!$B:$C,1,)</f>
        <v>5130801</v>
      </c>
    </row>
    <row r="386" spans="1:5" ht="15" customHeight="1">
      <c r="A386" s="690">
        <v>51309</v>
      </c>
      <c r="B386" s="690" t="s">
        <v>50</v>
      </c>
      <c r="C386" s="606">
        <v>12121403</v>
      </c>
      <c r="D386" s="704">
        <v>1771.09</v>
      </c>
      <c r="E386" s="690">
        <f>VLOOKUP(A386,Consolidado!$B:$C,1,)</f>
        <v>51309</v>
      </c>
    </row>
    <row r="387" spans="1:5" ht="15" customHeight="1">
      <c r="A387" s="690">
        <v>5130902</v>
      </c>
      <c r="B387" s="690" t="s">
        <v>807</v>
      </c>
      <c r="C387" s="606">
        <v>10292700</v>
      </c>
      <c r="D387" s="704">
        <v>1499.82</v>
      </c>
      <c r="E387" s="690">
        <f>VLOOKUP(A387,Consolidado!$B:$C,1,)</f>
        <v>5130902</v>
      </c>
    </row>
    <row r="388" spans="1:5" ht="15" customHeight="1">
      <c r="A388" s="690">
        <v>5130904</v>
      </c>
      <c r="B388" s="690" t="s">
        <v>808</v>
      </c>
      <c r="C388" s="606">
        <v>1828703</v>
      </c>
      <c r="D388" s="704">
        <v>271.27</v>
      </c>
      <c r="E388" s="690">
        <f>VLOOKUP(A388,Consolidado!$B:$C,1,)</f>
        <v>5130904</v>
      </c>
    </row>
    <row r="389" spans="1:5" ht="15" customHeight="1">
      <c r="A389" s="690">
        <v>51310</v>
      </c>
      <c r="B389" s="690" t="s">
        <v>201</v>
      </c>
      <c r="C389" s="606">
        <v>140875444</v>
      </c>
      <c r="D389" s="704">
        <v>21249.85</v>
      </c>
      <c r="E389" s="690">
        <f>VLOOKUP(A389,Consolidado!$B:$C,1,)</f>
        <v>51310</v>
      </c>
    </row>
    <row r="390" spans="1:5" ht="15" customHeight="1">
      <c r="A390" s="690">
        <v>5131002</v>
      </c>
      <c r="B390" s="690" t="s">
        <v>809</v>
      </c>
      <c r="C390" s="606">
        <v>9000000</v>
      </c>
      <c r="D390" s="704">
        <v>1362.34</v>
      </c>
      <c r="E390" s="690">
        <f>VLOOKUP(A390,Consolidado!$B:$C,1,)</f>
        <v>5131002</v>
      </c>
    </row>
    <row r="391" spans="1:5" ht="15" customHeight="1">
      <c r="A391" s="690">
        <v>5131006</v>
      </c>
      <c r="B391" s="690" t="s">
        <v>810</v>
      </c>
      <c r="C391" s="606">
        <v>10957817</v>
      </c>
      <c r="D391" s="704">
        <v>1617.9299999999996</v>
      </c>
      <c r="E391" s="690">
        <f>VLOOKUP(A391,Consolidado!$B:$C,1,)</f>
        <v>5131006</v>
      </c>
    </row>
    <row r="392" spans="1:5" ht="15" customHeight="1">
      <c r="A392" s="690">
        <v>5131007</v>
      </c>
      <c r="B392" s="690" t="s">
        <v>955</v>
      </c>
      <c r="C392" s="606">
        <v>1631744</v>
      </c>
      <c r="D392" s="704">
        <v>240</v>
      </c>
      <c r="E392" s="690">
        <f>VLOOKUP(A392,Consolidado!$B:$C,1,)</f>
        <v>5131007</v>
      </c>
    </row>
    <row r="393" spans="1:5" ht="15" customHeight="1">
      <c r="A393" s="690">
        <v>5131010</v>
      </c>
      <c r="B393" s="690" t="s">
        <v>137</v>
      </c>
      <c r="C393" s="606">
        <v>1412530</v>
      </c>
      <c r="D393" s="704">
        <v>211.3</v>
      </c>
      <c r="E393" s="690">
        <f>VLOOKUP(A393,Consolidado!$B:$C,1,)</f>
        <v>5131010</v>
      </c>
    </row>
    <row r="394" spans="1:5" ht="15" customHeight="1">
      <c r="A394" s="690">
        <v>5131012</v>
      </c>
      <c r="B394" s="690" t="s">
        <v>811</v>
      </c>
      <c r="C394" s="606">
        <v>9229090</v>
      </c>
      <c r="D394" s="704">
        <v>1418.82</v>
      </c>
      <c r="E394" s="690">
        <f>VLOOKUP(A394,Consolidado!$B:$C,1,)</f>
        <v>5131012</v>
      </c>
    </row>
    <row r="395" spans="1:5" ht="15" customHeight="1">
      <c r="A395" s="690">
        <v>5131014</v>
      </c>
      <c r="B395" s="690" t="s">
        <v>812</v>
      </c>
      <c r="C395" s="606">
        <v>4418104</v>
      </c>
      <c r="D395" s="704">
        <v>663.19</v>
      </c>
      <c r="E395" s="690">
        <f>VLOOKUP(A395,Consolidado!$B:$C,1,)</f>
        <v>5131014</v>
      </c>
    </row>
    <row r="396" spans="1:5" ht="15" customHeight="1">
      <c r="A396" s="690">
        <v>5131015</v>
      </c>
      <c r="B396" s="690" t="s">
        <v>192</v>
      </c>
      <c r="C396" s="606">
        <v>10403182</v>
      </c>
      <c r="D396" s="704">
        <v>1535.14</v>
      </c>
      <c r="E396" s="690">
        <f>VLOOKUP(A396,Consolidado!$B:$C,1,)</f>
        <v>5131015</v>
      </c>
    </row>
    <row r="397" spans="1:5" ht="15" customHeight="1">
      <c r="A397" s="690">
        <v>5131016</v>
      </c>
      <c r="B397" s="690" t="s">
        <v>194</v>
      </c>
      <c r="C397" s="606">
        <v>872727</v>
      </c>
      <c r="D397" s="704">
        <v>135.59</v>
      </c>
      <c r="E397" s="690">
        <f>VLOOKUP(A397,Consolidado!$B:$C,1,)</f>
        <v>5131016</v>
      </c>
    </row>
    <row r="398" spans="1:5" ht="15" customHeight="1">
      <c r="A398" s="690">
        <v>5131018</v>
      </c>
      <c r="B398" s="690" t="s">
        <v>813</v>
      </c>
      <c r="C398" s="606">
        <v>90000000</v>
      </c>
      <c r="D398" s="704">
        <v>13623.38</v>
      </c>
      <c r="E398" s="690">
        <f>VLOOKUP(A398,Consolidado!$B:$C,1,)</f>
        <v>5131018</v>
      </c>
    </row>
    <row r="399" spans="1:5" ht="15" customHeight="1">
      <c r="A399" s="690">
        <v>5131019</v>
      </c>
      <c r="B399" s="690" t="s">
        <v>344</v>
      </c>
      <c r="C399" s="606">
        <v>2399999</v>
      </c>
      <c r="D399" s="704">
        <v>359.37</v>
      </c>
      <c r="E399" s="690">
        <f>VLOOKUP(A399,Consolidado!$B:$C,1,)</f>
        <v>5131019</v>
      </c>
    </row>
    <row r="400" spans="1:5" ht="15" customHeight="1">
      <c r="A400" s="690">
        <v>5131099</v>
      </c>
      <c r="B400" s="690" t="s">
        <v>1094</v>
      </c>
      <c r="C400" s="606">
        <v>550251</v>
      </c>
      <c r="D400" s="704">
        <v>82.79</v>
      </c>
      <c r="E400" s="690">
        <f>VLOOKUP(A400,Consolidado!$B:$C,1,)</f>
        <v>5131099</v>
      </c>
    </row>
    <row r="401" spans="1:5" ht="15" customHeight="1">
      <c r="A401" s="690">
        <v>514</v>
      </c>
      <c r="B401" s="690" t="s">
        <v>814</v>
      </c>
      <c r="C401" s="606">
        <v>2667627553</v>
      </c>
      <c r="D401" s="704">
        <v>1505668.4</v>
      </c>
      <c r="E401" s="690">
        <f>VLOOKUP(A401,Consolidado!$B:$C,1,)</f>
        <v>514</v>
      </c>
    </row>
    <row r="402" spans="1:5" ht="15" customHeight="1">
      <c r="A402" s="690">
        <v>51404</v>
      </c>
      <c r="B402" s="690" t="s">
        <v>815</v>
      </c>
      <c r="C402" s="606">
        <v>148301269</v>
      </c>
      <c r="D402" s="704">
        <v>22524.16</v>
      </c>
      <c r="E402" s="690">
        <f>VLOOKUP(A402,Consolidado!$B:$C,1,)</f>
        <v>51404</v>
      </c>
    </row>
    <row r="403" spans="1:5" ht="15" customHeight="1">
      <c r="A403" s="690">
        <v>51405</v>
      </c>
      <c r="B403" s="690" t="s">
        <v>61</v>
      </c>
      <c r="C403" s="606">
        <v>7681264</v>
      </c>
      <c r="D403" s="704">
        <v>1176.58</v>
      </c>
      <c r="E403" s="690">
        <f>VLOOKUP(A403,Consolidado!$B:$C,1,)</f>
        <v>51405</v>
      </c>
    </row>
    <row r="404" spans="1:5" ht="15" customHeight="1">
      <c r="A404" s="690">
        <v>51406</v>
      </c>
      <c r="B404" s="690" t="s">
        <v>816</v>
      </c>
      <c r="C404" s="606">
        <v>7291384</v>
      </c>
      <c r="D404" s="704">
        <v>1057.92</v>
      </c>
      <c r="E404" s="690">
        <f>VLOOKUP(A404,Consolidado!$B:$C,1,)</f>
        <v>51406</v>
      </c>
    </row>
    <row r="405" spans="1:5" ht="15" customHeight="1">
      <c r="A405" s="690">
        <v>51407</v>
      </c>
      <c r="B405" s="690" t="s">
        <v>817</v>
      </c>
      <c r="C405" s="606">
        <v>2504353636</v>
      </c>
      <c r="D405" s="704">
        <v>1480909.74</v>
      </c>
      <c r="E405" s="690">
        <f>VLOOKUP(A405,Consolidado!$B:$C,1,)</f>
        <v>51407</v>
      </c>
    </row>
    <row r="406" spans="1:5" ht="15" customHeight="1">
      <c r="A406" s="690">
        <v>5140701</v>
      </c>
      <c r="B406" s="690" t="s">
        <v>773</v>
      </c>
      <c r="C406" s="606">
        <v>1872901941</v>
      </c>
      <c r="D406" s="704">
        <v>1145520.99</v>
      </c>
      <c r="E406" s="690">
        <f>VLOOKUP(A406,Consolidado!$B:$C,1,)</f>
        <v>5140701</v>
      </c>
    </row>
    <row r="407" spans="1:5" ht="15" customHeight="1">
      <c r="A407" s="690">
        <v>5140702</v>
      </c>
      <c r="B407" s="690" t="s">
        <v>774</v>
      </c>
      <c r="C407" s="606">
        <v>631451695</v>
      </c>
      <c r="D407" s="704">
        <v>335388.75</v>
      </c>
      <c r="E407" s="690">
        <f>VLOOKUP(A407,Consolidado!$B:$C,1,)</f>
        <v>5140702</v>
      </c>
    </row>
    <row r="408" spans="1:5" ht="15" customHeight="1">
      <c r="A408" s="690">
        <v>515</v>
      </c>
      <c r="B408" s="690" t="s">
        <v>196</v>
      </c>
      <c r="C408" s="606">
        <v>343334270</v>
      </c>
      <c r="D408" s="704">
        <v>52367.340000000004</v>
      </c>
      <c r="E408" s="690">
        <f>VLOOKUP(A408,Consolidado!$B:$C,1,)</f>
        <v>515</v>
      </c>
    </row>
    <row r="409" spans="1:5" ht="15" customHeight="1">
      <c r="A409" s="690">
        <v>51501</v>
      </c>
      <c r="B409" s="690" t="s">
        <v>60</v>
      </c>
      <c r="C409" s="606">
        <v>77684079</v>
      </c>
      <c r="D409" s="704">
        <v>12179.779999999999</v>
      </c>
      <c r="E409" s="690">
        <f>VLOOKUP(A409,Consolidado!$B:$C,1,)</f>
        <v>51501</v>
      </c>
    </row>
    <row r="410" spans="1:5" ht="15" customHeight="1">
      <c r="A410" s="690">
        <v>51502</v>
      </c>
      <c r="B410" s="690" t="s">
        <v>818</v>
      </c>
      <c r="C410" s="606">
        <v>20901450</v>
      </c>
      <c r="D410" s="704">
        <v>3291.94</v>
      </c>
      <c r="E410" s="690">
        <f>VLOOKUP(A410,Consolidado!$B:$C,1,)</f>
        <v>51502</v>
      </c>
    </row>
    <row r="411" spans="1:5" ht="15" customHeight="1">
      <c r="A411" s="690">
        <v>51503</v>
      </c>
      <c r="B411" s="690" t="s">
        <v>819</v>
      </c>
      <c r="C411" s="606">
        <v>25524855</v>
      </c>
      <c r="D411" s="704">
        <v>3882.79</v>
      </c>
      <c r="E411" s="690">
        <f>VLOOKUP(A411,Consolidado!$B:$C,1,)</f>
        <v>51503</v>
      </c>
    </row>
    <row r="412" spans="1:5" ht="15" customHeight="1">
      <c r="A412" s="690">
        <v>5150301</v>
      </c>
      <c r="B412" s="690" t="s">
        <v>820</v>
      </c>
      <c r="C412" s="606">
        <v>25524855</v>
      </c>
      <c r="D412" s="704">
        <v>3882.79</v>
      </c>
      <c r="E412" s="690">
        <f>VLOOKUP(A412,Consolidado!$B:$C,1,)</f>
        <v>5150301</v>
      </c>
    </row>
    <row r="413" spans="1:5" ht="15" customHeight="1">
      <c r="A413" s="690">
        <v>51504</v>
      </c>
      <c r="B413" s="690" t="s">
        <v>821</v>
      </c>
      <c r="C413" s="606">
        <v>216528286</v>
      </c>
      <c r="D413" s="704">
        <v>32609.63</v>
      </c>
      <c r="E413" s="690">
        <f>VLOOKUP(A413,Consolidado!$B:$C,1,)</f>
        <v>51504</v>
      </c>
    </row>
    <row r="414" spans="1:5" ht="15" customHeight="1">
      <c r="A414" s="690">
        <v>51505</v>
      </c>
      <c r="B414" s="690" t="s">
        <v>1098</v>
      </c>
      <c r="C414" s="606">
        <v>2695600</v>
      </c>
      <c r="D414" s="704">
        <v>403.2</v>
      </c>
      <c r="E414" s="690">
        <f>VLOOKUP(A414,Consolidado!$B:$C,1,)</f>
        <v>51505</v>
      </c>
    </row>
    <row r="415" spans="1:5" ht="15" customHeight="1">
      <c r="A415" s="690">
        <v>52</v>
      </c>
      <c r="B415" s="690" t="s">
        <v>195</v>
      </c>
      <c r="C415" s="606">
        <v>5798</v>
      </c>
      <c r="D415" s="704">
        <v>1.41</v>
      </c>
      <c r="E415" s="690">
        <f>VLOOKUP(A415,Consolidado!$B:$C,1,)</f>
        <v>52</v>
      </c>
    </row>
    <row r="416" spans="1:5" ht="15" customHeight="1">
      <c r="A416" s="690">
        <v>5204</v>
      </c>
      <c r="B416" s="690" t="s">
        <v>822</v>
      </c>
      <c r="C416" s="606">
        <v>5798</v>
      </c>
      <c r="D416" s="704">
        <v>1.41</v>
      </c>
      <c r="E416" s="690">
        <f>VLOOKUP(A416,Consolidado!$B:$C,1,)</f>
        <v>5204</v>
      </c>
    </row>
    <row r="417" spans="2:2" ht="15" customHeight="1">
      <c r="B417" s="690" t="s">
        <v>1347</v>
      </c>
    </row>
    <row r="418" spans="2:2" ht="15" customHeight="1">
      <c r="B418" s="690" t="s">
        <v>1348</v>
      </c>
    </row>
  </sheetData>
  <customSheetViews>
    <customSheetView guid="{02CCA346-F1A1-4DBD-A4FB-200E7C7010D8}" scale="90" showGridLines="0">
      <pane xSplit="2" ySplit="7" topLeftCell="C13" activePane="bottomRight" state="frozen"/>
      <selection pane="bottomRight" activeCell="D136" sqref="D136"/>
      <pageMargins left="0.75" right="0.75" top="1" bottom="1" header="0.5" footer="0.5"/>
      <pageSetup paperSize="9" fitToWidth="0" fitToHeight="0" orientation="portrait" r:id="rId1"/>
      <headerFooter alignWithMargins="0"/>
    </customSheetView>
    <customSheetView guid="{F3648BCD-1CED-4BBB-AE63-37BDB925883F}" scale="90" showGridLines="0">
      <pane xSplit="2" ySplit="7" topLeftCell="C157" activePane="bottomRight" state="frozen"/>
      <selection pane="bottomRight" activeCell="D136" sqref="D136"/>
      <pageMargins left="0.75" right="0.75" top="1" bottom="1" header="0.5" footer="0.5"/>
      <pageSetup paperSize="9" fitToWidth="0" fitToHeight="0" orientation="portrait" r:id="rId2"/>
      <headerFooter alignWithMargins="0"/>
    </customSheetView>
  </customSheetViews>
  <printOptions gridLinesSet="0"/>
  <pageMargins left="0.75" right="0.75" top="1" bottom="1" header="0.5" footer="0.5"/>
  <pageSetup paperSize="9" fitToWidth="0" fitToHeight="0" orientation="portrait" r:id="rId3"/>
  <headerFooter alignWithMargins="0"/>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eJbRFixFwV9v4xJ6CCmM2zLS1GV2bN/hjXuoSRcRYZE=</DigestValue>
    </Reference>
    <Reference Type="http://www.w3.org/2000/09/xmldsig#Object" URI="#idOfficeObject">
      <DigestMethod Algorithm="http://www.w3.org/2001/04/xmlenc#sha256"/>
      <DigestValue>pyJYmgUxKTGw163qy1Mc5kvZo2n1M42Ob25wHk+r2Rs=</DigestValue>
    </Reference>
    <Reference Type="http://uri.etsi.org/01903#SignedProperties" URI="#idSignedProperties">
      <Transforms>
        <Transform Algorithm="http://www.w3.org/TR/2001/REC-xml-c14n-20010315"/>
      </Transforms>
      <DigestMethod Algorithm="http://www.w3.org/2001/04/xmlenc#sha256"/>
      <DigestValue>Irebay3+LvcvxJkEYwtqqQe9fcaOHBYJOG51xn4Gt50=</DigestValue>
    </Reference>
    <Reference Type="http://www.w3.org/2000/09/xmldsig#Object" URI="#idValidSigLnImg">
      <DigestMethod Algorithm="http://www.w3.org/2001/04/xmlenc#sha256"/>
      <DigestValue>M+dsE4pNe9S678L4M9U3nTgzmCaP6oMuE2RbRHWiSiA=</DigestValue>
    </Reference>
    <Reference Type="http://www.w3.org/2000/09/xmldsig#Object" URI="#idInvalidSigLnImg">
      <DigestMethod Algorithm="http://www.w3.org/2001/04/xmlenc#sha256"/>
      <DigestValue>FWkPysWOckV5zIBldbtMk/TIQL4siIeW8r+Bwobqv+U=</DigestValue>
    </Reference>
  </SignedInfo>
  <SignatureValue>BsTZrgfCNrss9YZEysFFLkOM1OqeEUSeKEcj5P2klPJVj82z4WM+c7JlJh3YsJfnr7/QqCAWJ4Cp
6MuCuiuEaghtt+4RC4xk/KZnpMxW3mZasGrwKwp2DPjN8UdtH8ZhImAdCXOQ4bDhdvMZcuOqMb0G
JIsdG62YAnbKPLUueBvFwRsG88nEznhpLiqJbA3HUMmo5lz51J3rBYBtKOFyorsXvrUl3t6NK1Ir
n7dXl1nyosdo8QUr4SaYRaSheIo4h4jbPaUx4WwF6tcje/Vsyhad/Vgzs2XVyzjmKbS0b0AwO5yy
8uqpcZL5QQbIm953UP5KACAJjM9+sI2icjj7+Q==</SignatureValue>
  <KeyInfo>
    <X509Data>
      <X509Certificate>MIIIGDCCBgCgAwIBAgIIHrXeFBcsk4kwDQYJKoZIhvcNAQELBQAwWzEXMBUGA1UEBRMOUlVDIDgwMDUwMTcyLTExGjAYBgNVBAMTEUNBLURPQ1VNRU5UQSBTLkEuMRcwFQYDVQQKEw5ET0NVTUVOVEEgUy5BLjELMAkGA1UEBhMCUFkwHhcNMjEwODExMTU0MzE2WhcNMjMwODExMTU1MzE2WjCBqTELMAkGA1UEBhMCUFkxFzAVBgNVBAQMDlBST05PIFRPw5FBTkVaMRIwEAYDVQQFEwlDSTEzNTczNzAxGDAWBgNVBCoMD01BUkNFTE8gR0FCUklFTDEXMBUGA1UECgwOUEVSU09OQSBGSVNJQ0ExETAPBgNVBAsMCEZJUk1BIEYyMScwJQYDVQQDDB5NQVJDRUxPIEdBQlJJRUwgUFJPTk8gVE/DkUFORVowggEiMA0GCSqGSIb3DQEBAQUAA4IBDwAwggEKAoIBAQCyWT0EhkF6tfBrkbUOxOBSSTfZXa5YK6F9yBwDESM5u2kelKg0O0z0FEXyJsQZ4nU3LI+TvCZHuD60w8QEYonxFhCcl2JzO4XILTOInc3ci3JMdAfFC0yQuBnZVgLWTHUOD+e7jpDGx5zgOwt7kRpG1tHDGVxE2DMItiFvbnfCUiPY4EXKpZUNe64xxWkzTrP0P79+qvVRh3RSJ/OQqlp7WZwTXAgUCUDxnNqgTyD2GY2jlyqy6UWcLuY4OcGUf5tlwh4rHFBv7DhyddwEkrAESwujLNNsKXCp5VYLQnEfjYtO8rYoXQLb0cs03+rllRQfStfZ0apWSUsNGBTCkvXNAgMBAAGjggOPMIIDizAMBgNVHRMBAf8EAjAAMA4GA1UdDwEB/wQEAwIF4DAqBgNVHSUBAf8EIDAeBggrBgEFBQcDAQYIKwYBBQUHAwIGCCsGAQUFBwMEMB0GA1UdDgQWBBSyHQjaMEnSFw3olJiQcqYyAlWbqz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MwYDVR0RBCwwKoEobWFyY2Vsby5wcm9ub0ByZWdpb25hbGNhc2FkZWJvbHNh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DpcHmGd4RfCvdnhNSLNPbH/lf1+eu0Kkrf52hPJC9GbPXCdQPi1RnkZZdfM6SERkr8seAOjyf4WPNP7M8ujl+OJk7qy/SR8sormw8wdbyBWEWCTCutebubet/H7GXfpdNmLs2TdEhAh71wcAMHqr2nG6vmpQsPN7lzJ1O79Otjodezl/MVeYZDWOugpSs5xtbKq8Sjx6Umc34vvGXqdhzKls8oWLQIXC4W82OSQFHs4p65LDqb942rWWQhsZ/iqD1QriPVul+z+sOj0lFkLpg2O7zBLoBr1E7sbOlI41sF5+owsPn0I9Jmhxlc8uCRk9UmstXHBG4HOOEYedHnsos0qTp+YkzNKmZNRCKp1syVuyEjhl4TqSAwXboJVnyDXf9UJvOrIkGhu75ej9A2Gz58RideXXwtSKvJqc/Tw1Fw7fBeMTTwdCyQ9AHBDA5AknMnfDe5buGHrtRyvvnBZZLLBMaTYiC28YdAma0liaPfkGP7pcU6Ly742pOMU93iq4HoDHC5WibEvVpWM3ouE5YkrhHxJCRAbwBFPPze8z9Rt/VRsaV8N6d6qKvUaCbERVYkJYAjiQpR8c30N8U5APdACgUgBRlhsT+/RLCYeLszdGkrCzYanQdMaTY6EdJjg8Cu70Iu5gDhCut92XHKUxYgTsFkFocAGD/vs3TrgSJ+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Transform>
          <Transform Algorithm="http://www.w3.org/TR/2001/REC-xml-c14n-20010315"/>
        </Transforms>
        <DigestMethod Algorithm="http://www.w3.org/2001/04/xmlenc#sha256"/>
        <DigestValue>dasyj24FQyf48g6cTuKsz3GSGSjFUpiD2yFd9fdEhNM=</DigestValue>
      </Reference>
      <Reference URI="/xl/activeX/activeX1.xml?ContentType=application/vnd.ms-office.activeX+xml">
        <DigestMethod Algorithm="http://www.w3.org/2001/04/xmlenc#sha256"/>
        <DigestValue>9lyHdt6FdJzDrqAfrR0Ra9dZqYdQVBFLcW4IEkBDGJM=</DigestValue>
      </Reference>
      <Reference URI="/xl/calcChain.xml?ContentType=application/vnd.openxmlformats-officedocument.spreadsheetml.calcChain+xml">
        <DigestMethod Algorithm="http://www.w3.org/2001/04/xmlenc#sha256"/>
        <DigestValue>2eDfCiDHm7J2O2H2MVZgX4UuvZ/ieSvEbqftTn+TunE=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drawing1.xml?ContentType=application/vnd.openxmlformats-officedocument.drawing+xml">
        <DigestMethod Algorithm="http://www.w3.org/2001/04/xmlenc#sha256"/>
        <DigestValue>ElpinTtu2mIxesem+rNl2bCb/PR/m2DzPQMfDtEQ5io=</DigestValue>
      </Reference>
      <Reference URI="/xl/drawings/drawing2.xml?ContentType=application/vnd.openxmlformats-officedocument.drawing+xml">
        <DigestMethod Algorithm="http://www.w3.org/2001/04/xmlenc#sha256"/>
        <DigestValue>LDJeW+vGcMmSPghxBhAyTpKoLQUf3bVMKhX1srCG9hw=</DigestValue>
      </Reference>
      <Reference URI="/xl/drawings/drawing3.xml?ContentType=application/vnd.openxmlformats-officedocument.drawing+xml">
        <DigestMethod Algorithm="http://www.w3.org/2001/04/xmlenc#sha256"/>
        <DigestValue>HljstieEN0juuBgVo28PdhKlslNPcGFjXjoBtI6TsIM=</DigestValue>
      </Reference>
      <Reference URI="/xl/drawings/vmlDrawing1.vml?ContentType=application/vnd.openxmlformats-officedocument.vmlDrawing">
        <DigestMethod Algorithm="http://www.w3.org/2001/04/xmlenc#sha256"/>
        <DigestValue>P8m5TyK2uAjoNQeLC5UGqehYvs/GmseEy665JAUgaUI=</DigestValue>
      </Reference>
      <Reference URI="/xl/drawings/vmlDrawing2.vml?ContentType=application/vnd.openxmlformats-officedocument.vmlDrawing">
        <DigestMethod Algorithm="http://www.w3.org/2001/04/xmlenc#sha256"/>
        <DigestValue>mivM8AyXVUbgkzqFT71wauQwKPgEG0fE/+Fe7/XYH1M=</DigestValue>
      </Reference>
      <Reference URI="/xl/drawings/vmlDrawing3.vml?ContentType=application/vnd.openxmlformats-officedocument.vmlDrawing">
        <DigestMethod Algorithm="http://www.w3.org/2001/04/xmlenc#sha256"/>
        <DigestValue>3FIgadCkuKccB770T+E7OaMdSOeQKd9/edjYDYTgCrI=</DigestValue>
      </Reference>
      <Reference URI="/xl/media/image1.png?ContentType=image/png">
        <DigestMethod Algorithm="http://www.w3.org/2001/04/xmlenc#sha256"/>
        <DigestValue>Yaq2247LnI+hHZ2OrymHDj57jqIueuESFFV+Ka+bMAU=</DigestValue>
      </Reference>
      <Reference URI="/xl/media/image2.emf?ContentType=image/x-emf">
        <DigestMethod Algorithm="http://www.w3.org/2001/04/xmlenc#sha256"/>
        <DigestValue>zTiaVIqCnx5ljiWQqydS/h4U+x/5CBzv+GYBg4II2/I=</DigestValue>
      </Reference>
      <Reference URI="/xl/media/image3.emf?ContentType=image/x-emf">
        <DigestMethod Algorithm="http://www.w3.org/2001/04/xmlenc#sha256"/>
        <DigestValue>5hwo/m9li9TSTkwELdxT/Nj4yxSZVTOdtJuIUxgetxc=</DigestValue>
      </Reference>
      <Reference URI="/xl/media/image4.emf?ContentType=image/x-emf">
        <DigestMethod Algorithm="http://www.w3.org/2001/04/xmlenc#sha256"/>
        <DigestValue>HCFt9UsC6lCAScxX5/hR3unRX+IB/adzZnpQEuoOsMo=</DigestValue>
      </Reference>
      <Reference URI="/xl/printerSettings/printerSettings1.bin?ContentType=application/vnd.openxmlformats-officedocument.spreadsheetml.printerSettings">
        <DigestMethod Algorithm="http://www.w3.org/2001/04/xmlenc#sha256"/>
        <DigestValue>HeMXh0BvJ5EJgLU/vDhAs8Wted+7ofJnylrfXHCWHDg=</DigestValue>
      </Reference>
      <Reference URI="/xl/printerSettings/printerSettings10.bin?ContentType=application/vnd.openxmlformats-officedocument.spreadsheetml.printerSettings">
        <DigestMethod Algorithm="http://www.w3.org/2001/04/xmlenc#sha256"/>
        <DigestValue>yafQoiqsHuJ5rXk4BhhOpeF5HDflrPmt4ejQBVK8Sy4=</DigestValue>
      </Reference>
      <Reference URI="/xl/printerSettings/printerSettings11.bin?ContentType=application/vnd.openxmlformats-officedocument.spreadsheetml.printerSettings">
        <DigestMethod Algorithm="http://www.w3.org/2001/04/xmlenc#sha256"/>
        <DigestValue>TaA6KX/SRWPpmiasS8KGCRFI/mFTpQlGqiM07LbibG8=</DigestValue>
      </Reference>
      <Reference URI="/xl/printerSettings/printerSettings12.bin?ContentType=application/vnd.openxmlformats-officedocument.spreadsheetml.printerSettings">
        <DigestMethod Algorithm="http://www.w3.org/2001/04/xmlenc#sha256"/>
        <DigestValue>TaA6KX/SRWPpmiasS8KGCRFI/mFTpQlGqiM07LbibG8=</DigestValue>
      </Reference>
      <Reference URI="/xl/printerSettings/printerSettings13.bin?ContentType=application/vnd.openxmlformats-officedocument.spreadsheetml.printerSettings">
        <DigestMethod Algorithm="http://www.w3.org/2001/04/xmlenc#sha256"/>
        <DigestValue>aKO8XWThzgvGlTVSu23kX37OoqtKGS6PBUkmhsicI1Y=</DigestValue>
      </Reference>
      <Reference URI="/xl/printerSettings/printerSettings14.bin?ContentType=application/vnd.openxmlformats-officedocument.spreadsheetml.printerSettings">
        <DigestMethod Algorithm="http://www.w3.org/2001/04/xmlenc#sha256"/>
        <DigestValue>aKO8XWThzgvGlTVSu23kX37OoqtKGS6PBUkmhsicI1Y=</DigestValue>
      </Reference>
      <Reference URI="/xl/printerSettings/printerSettings15.bin?ContentType=application/vnd.openxmlformats-officedocument.spreadsheetml.printerSettings">
        <DigestMethod Algorithm="http://www.w3.org/2001/04/xmlenc#sha256"/>
        <DigestValue>TaA6KX/SRWPpmiasS8KGCRFI/mFTpQlGqiM07LbibG8=</DigestValue>
      </Reference>
      <Reference URI="/xl/printerSettings/printerSettings16.bin?ContentType=application/vnd.openxmlformats-officedocument.spreadsheetml.printerSettings">
        <DigestMethod Algorithm="http://www.w3.org/2001/04/xmlenc#sha256"/>
        <DigestValue>cTMe26WKUMxgIQ75aSUbk/YTeYYulAlVO0L/5ha89J0=</DigestValue>
      </Reference>
      <Reference URI="/xl/printerSettings/printerSettings17.bin?ContentType=application/vnd.openxmlformats-officedocument.spreadsheetml.printerSettings">
        <DigestMethod Algorithm="http://www.w3.org/2001/04/xmlenc#sha256"/>
        <DigestValue>HeMXh0BvJ5EJgLU/vDhAs8Wted+7ofJnylrfXHCWHDg=</DigestValue>
      </Reference>
      <Reference URI="/xl/printerSettings/printerSettings18.bin?ContentType=application/vnd.openxmlformats-officedocument.spreadsheetml.printerSettings">
        <DigestMethod Algorithm="http://www.w3.org/2001/04/xmlenc#sha256"/>
        <DigestValue>HeMXh0BvJ5EJgLU/vDhAs8Wted+7ofJnylrfXHCWHDg=</DigestValue>
      </Reference>
      <Reference URI="/xl/printerSettings/printerSettings19.bin?ContentType=application/vnd.openxmlformats-officedocument.spreadsheetml.printerSettings">
        <DigestMethod Algorithm="http://www.w3.org/2001/04/xmlenc#sha256"/>
        <DigestValue>BCq9O5HHwm91X0cDGi4bjZg0oXnSgv7WGiCfkpesuIU=</DigestValue>
      </Reference>
      <Reference URI="/xl/printerSettings/printerSettings2.bin?ContentType=application/vnd.openxmlformats-officedocument.spreadsheetml.printerSettings">
        <DigestMethod Algorithm="http://www.w3.org/2001/04/xmlenc#sha256"/>
        <DigestValue>HeMXh0BvJ5EJgLU/vDhAs8Wted+7ofJnylrfXHCWHDg=</DigestValue>
      </Reference>
      <Reference URI="/xl/printerSettings/printerSettings20.bin?ContentType=application/vnd.openxmlformats-officedocument.spreadsheetml.printerSettings">
        <DigestMethod Algorithm="http://www.w3.org/2001/04/xmlenc#sha256"/>
        <DigestValue>TRrCOIAvgyay9+dOHANtMRhI4Mlj24DaFIyKQoKcdPw=</DigestValue>
      </Reference>
      <Reference URI="/xl/printerSettings/printerSettings21.bin?ContentType=application/vnd.openxmlformats-officedocument.spreadsheetml.printerSettings">
        <DigestMethod Algorithm="http://www.w3.org/2001/04/xmlenc#sha256"/>
        <DigestValue>TaA6KX/SRWPpmiasS8KGCRFI/mFTpQlGqiM07LbibG8=</DigestValue>
      </Reference>
      <Reference URI="/xl/printerSettings/printerSettings22.bin?ContentType=application/vnd.openxmlformats-officedocument.spreadsheetml.printerSettings">
        <DigestMethod Algorithm="http://www.w3.org/2001/04/xmlenc#sha256"/>
        <DigestValue>woAG7XEFZSS8ItJ1ujIm8VUaTJEGMvJp9rHuBmepioA=</DigestValue>
      </Reference>
      <Reference URI="/xl/printerSettings/printerSettings23.bin?ContentType=application/vnd.openxmlformats-officedocument.spreadsheetml.printerSettings">
        <DigestMethod Algorithm="http://www.w3.org/2001/04/xmlenc#sha256"/>
        <DigestValue>HeMXh0BvJ5EJgLU/vDhAs8Wted+7ofJnylrfXHCWHDg=</DigestValue>
      </Reference>
      <Reference URI="/xl/printerSettings/printerSettings24.bin?ContentType=application/vnd.openxmlformats-officedocument.spreadsheetml.printerSettings">
        <DigestMethod Algorithm="http://www.w3.org/2001/04/xmlenc#sha256"/>
        <DigestValue>HeMXh0BvJ5EJgLU/vDhAs8Wted+7ofJnylrfXHCWHDg=</DigestValue>
      </Reference>
      <Reference URI="/xl/printerSettings/printerSettings25.bin?ContentType=application/vnd.openxmlformats-officedocument.spreadsheetml.printerSettings">
        <DigestMethod Algorithm="http://www.w3.org/2001/04/xmlenc#sha256"/>
        <DigestValue>ZVxXhJn6XmjT/m1Dw2UhwYZPVXYMSYE+DUFTlsgHV4s=</DigestValue>
      </Reference>
      <Reference URI="/xl/printerSettings/printerSettings26.bin?ContentType=application/vnd.openxmlformats-officedocument.spreadsheetml.printerSettings">
        <DigestMethod Algorithm="http://www.w3.org/2001/04/xmlenc#sha256"/>
        <DigestValue>ZVxXhJn6XmjT/m1Dw2UhwYZPVXYMSYE+DUFTlsgHV4s=</DigestValue>
      </Reference>
      <Reference URI="/xl/printerSettings/printerSettings27.bin?ContentType=application/vnd.openxmlformats-officedocument.spreadsheetml.printerSettings">
        <DigestMethod Algorithm="http://www.w3.org/2001/04/xmlenc#sha256"/>
        <DigestValue>gGiYRvC6OifZOlTmsuOCFc9KelrpZ9vTuEfBwJ7ED6I=</DigestValue>
      </Reference>
      <Reference URI="/xl/printerSettings/printerSettings28.bin?ContentType=application/vnd.openxmlformats-officedocument.spreadsheetml.printerSettings">
        <DigestMethod Algorithm="http://www.w3.org/2001/04/xmlenc#sha256"/>
        <DigestValue>lRoAe/mTaTGs/ie48E4RHaNSrD83b2F7kdeF2aA9Dmk=</DigestValue>
      </Reference>
      <Reference URI="/xl/printerSettings/printerSettings29.bin?ContentType=application/vnd.openxmlformats-officedocument.spreadsheetml.printerSettings">
        <DigestMethod Algorithm="http://www.w3.org/2001/04/xmlenc#sha256"/>
        <DigestValue>LwBzALaWu/UqwnuIuIruXAeTvU2fnwD7Lld5DKdYFEo=</DigestValue>
      </Reference>
      <Reference URI="/xl/printerSettings/printerSettings3.bin?ContentType=application/vnd.openxmlformats-officedocument.spreadsheetml.printerSettings">
        <DigestMethod Algorithm="http://www.w3.org/2001/04/xmlenc#sha256"/>
        <DigestValue>HeMXh0BvJ5EJgLU/vDhAs8Wted+7ofJnylrfXHCWHDg=</DigestValue>
      </Reference>
      <Reference URI="/xl/printerSettings/printerSettings30.bin?ContentType=application/vnd.openxmlformats-officedocument.spreadsheetml.printerSettings">
        <DigestMethod Algorithm="http://www.w3.org/2001/04/xmlenc#sha256"/>
        <DigestValue>aKO8XWThzgvGlTVSu23kX37OoqtKGS6PBUkmhsicI1Y=</DigestValue>
      </Reference>
      <Reference URI="/xl/printerSettings/printerSettings31.bin?ContentType=application/vnd.openxmlformats-officedocument.spreadsheetml.printerSettings">
        <DigestMethod Algorithm="http://www.w3.org/2001/04/xmlenc#sha256"/>
        <DigestValue>aKO8XWThzgvGlTVSu23kX37OoqtKGS6PBUkmhsicI1Y=</DigestValue>
      </Reference>
      <Reference URI="/xl/printerSettings/printerSettings32.bin?ContentType=application/vnd.openxmlformats-officedocument.spreadsheetml.printerSettings">
        <DigestMethod Algorithm="http://www.w3.org/2001/04/xmlenc#sha256"/>
        <DigestValue>okuvgoTpnZHRC+UCVIUb4x3g1PAou5h020CTh4bGDHk=</DigestValue>
      </Reference>
      <Reference URI="/xl/printerSettings/printerSettings33.bin?ContentType=application/vnd.openxmlformats-officedocument.spreadsheetml.printerSettings">
        <DigestMethod Algorithm="http://www.w3.org/2001/04/xmlenc#sha256"/>
        <DigestValue>HeMXh0BvJ5EJgLU/vDhAs8Wted+7ofJnylrfXHCWHDg=</DigestValue>
      </Reference>
      <Reference URI="/xl/printerSettings/printerSettings34.bin?ContentType=application/vnd.openxmlformats-officedocument.spreadsheetml.printerSettings">
        <DigestMethod Algorithm="http://www.w3.org/2001/04/xmlenc#sha256"/>
        <DigestValue>HeMXh0BvJ5EJgLU/vDhAs8Wted+7ofJnylrfXHCWHDg=</DigestValue>
      </Reference>
      <Reference URI="/xl/printerSettings/printerSettings35.bin?ContentType=application/vnd.openxmlformats-officedocument.spreadsheetml.printerSettings">
        <DigestMethod Algorithm="http://www.w3.org/2001/04/xmlenc#sha256"/>
        <DigestValue>okuvgoTpnZHRC+UCVIUb4x3g1PAou5h020CTh4bGDHk=</DigestValue>
      </Reference>
      <Reference URI="/xl/printerSettings/printerSettings36.bin?ContentType=application/vnd.openxmlformats-officedocument.spreadsheetml.printerSettings">
        <DigestMethod Algorithm="http://www.w3.org/2001/04/xmlenc#sha256"/>
        <DigestValue>okuvgoTpnZHRC+UCVIUb4x3g1PAou5h020CTh4bGDHk=</DigestValue>
      </Reference>
      <Reference URI="/xl/printerSettings/printerSettings37.bin?ContentType=application/vnd.openxmlformats-officedocument.spreadsheetml.printerSettings">
        <DigestMethod Algorithm="http://www.w3.org/2001/04/xmlenc#sha256"/>
        <DigestValue>okuvgoTpnZHRC+UCVIUb4x3g1PAou5h020CTh4bGDHk=</DigestValue>
      </Reference>
      <Reference URI="/xl/printerSettings/printerSettings38.bin?ContentType=application/vnd.openxmlformats-officedocument.spreadsheetml.printerSettings">
        <DigestMethod Algorithm="http://www.w3.org/2001/04/xmlenc#sha256"/>
        <DigestValue>HeMXh0BvJ5EJgLU/vDhAs8Wted+7ofJnylrfXHCWHDg=</DigestValue>
      </Reference>
      <Reference URI="/xl/printerSettings/printerSettings39.bin?ContentType=application/vnd.openxmlformats-officedocument.spreadsheetml.printerSettings">
        <DigestMethod Algorithm="http://www.w3.org/2001/04/xmlenc#sha256"/>
        <DigestValue>HeMXh0BvJ5EJgLU/vDhAs8Wted+7ofJnylrfXHCWHDg=</DigestValue>
      </Reference>
      <Reference URI="/xl/printerSettings/printerSettings4.bin?ContentType=application/vnd.openxmlformats-officedocument.spreadsheetml.printerSettings">
        <DigestMethod Algorithm="http://www.w3.org/2001/04/xmlenc#sha256"/>
        <DigestValue>lRoAe/mTaTGs/ie48E4RHaNSrD83b2F7kdeF2aA9Dmk=</DigestValue>
      </Reference>
      <Reference URI="/xl/printerSettings/printerSettings40.bin?ContentType=application/vnd.openxmlformats-officedocument.spreadsheetml.printerSettings">
        <DigestMethod Algorithm="http://www.w3.org/2001/04/xmlenc#sha256"/>
        <DigestValue>HeMXh0BvJ5EJgLU/vDhAs8Wted+7ofJnylrfXHCWHDg=</DigestValue>
      </Reference>
      <Reference URI="/xl/printerSettings/printerSettings41.bin?ContentType=application/vnd.openxmlformats-officedocument.spreadsheetml.printerSettings">
        <DigestMethod Algorithm="http://www.w3.org/2001/04/xmlenc#sha256"/>
        <DigestValue>6BeJ0ly19NajgYpQmfztqMcPJtFkVHsLwpu/oiXrenQ=</DigestValue>
      </Reference>
      <Reference URI="/xl/printerSettings/printerSettings42.bin?ContentType=application/vnd.openxmlformats-officedocument.spreadsheetml.printerSettings">
        <DigestMethod Algorithm="http://www.w3.org/2001/04/xmlenc#sha256"/>
        <DigestValue>6BeJ0ly19NajgYpQmfztqMcPJtFkVHsLwpu/oiXrenQ=</DigestValue>
      </Reference>
      <Reference URI="/xl/printerSettings/printerSettings43.bin?ContentType=application/vnd.openxmlformats-officedocument.spreadsheetml.printerSettings">
        <DigestMethod Algorithm="http://www.w3.org/2001/04/xmlenc#sha256"/>
        <DigestValue>6BeJ0ly19NajgYpQmfztqMcPJtFkVHsLwpu/oiXrenQ=</DigestValue>
      </Reference>
      <Reference URI="/xl/printerSettings/printerSettings44.bin?ContentType=application/vnd.openxmlformats-officedocument.spreadsheetml.printerSettings">
        <DigestMethod Algorithm="http://www.w3.org/2001/04/xmlenc#sha256"/>
        <DigestValue>Wqm1fOu3+29IrP0cdXD6iyyxD6yTInd4sr2seUanF8w=</DigestValue>
      </Reference>
      <Reference URI="/xl/printerSettings/printerSettings45.bin?ContentType=application/vnd.openxmlformats-officedocument.spreadsheetml.printerSettings">
        <DigestMethod Algorithm="http://www.w3.org/2001/04/xmlenc#sha256"/>
        <DigestValue>Wqm1fOu3+29IrP0cdXD6iyyxD6yTInd4sr2seUanF8w=</DigestValue>
      </Reference>
      <Reference URI="/xl/printerSettings/printerSettings46.bin?ContentType=application/vnd.openxmlformats-officedocument.spreadsheetml.printerSettings">
        <DigestMethod Algorithm="http://www.w3.org/2001/04/xmlenc#sha256"/>
        <DigestValue>Wqm1fOu3+29IrP0cdXD6iyyxD6yTInd4sr2seUanF8w=</DigestValue>
      </Reference>
      <Reference URI="/xl/printerSettings/printerSettings5.bin?ContentType=application/vnd.openxmlformats-officedocument.spreadsheetml.printerSettings">
        <DigestMethod Algorithm="http://www.w3.org/2001/04/xmlenc#sha256"/>
        <DigestValue>lRoAe/mTaTGs/ie48E4RHaNSrD83b2F7kdeF2aA9Dmk=</DigestValue>
      </Reference>
      <Reference URI="/xl/printerSettings/printerSettings6.bin?ContentType=application/vnd.openxmlformats-officedocument.spreadsheetml.printerSettings">
        <DigestMethod Algorithm="http://www.w3.org/2001/04/xmlenc#sha256"/>
        <DigestValue>lRoAe/mTaTGs/ie48E4RHaNSrD83b2F7kdeF2aA9Dmk=</DigestValue>
      </Reference>
      <Reference URI="/xl/printerSettings/printerSettings7.bin?ContentType=application/vnd.openxmlformats-officedocument.spreadsheetml.printerSettings">
        <DigestMethod Algorithm="http://www.w3.org/2001/04/xmlenc#sha256"/>
        <DigestValue>TaA6KX/SRWPpmiasS8KGCRFI/mFTpQlGqiM07LbibG8=</DigestValue>
      </Reference>
      <Reference URI="/xl/printerSettings/printerSettings8.bin?ContentType=application/vnd.openxmlformats-officedocument.spreadsheetml.printerSettings">
        <DigestMethod Algorithm="http://www.w3.org/2001/04/xmlenc#sha256"/>
        <DigestValue>TaA6KX/SRWPpmiasS8KGCRFI/mFTpQlGqiM07LbibG8=</DigestValue>
      </Reference>
      <Reference URI="/xl/printerSettings/printerSettings9.bin?ContentType=application/vnd.openxmlformats-officedocument.spreadsheetml.printerSettings">
        <DigestMethod Algorithm="http://www.w3.org/2001/04/xmlenc#sha256"/>
        <DigestValue>TaA6KX/SRWPpmiasS8KGCRFI/mFTpQlGqiM07LbibG8=</DigestValue>
      </Reference>
      <Reference URI="/xl/sharedStrings.xml?ContentType=application/vnd.openxmlformats-officedocument.spreadsheetml.sharedStrings+xml">
        <DigestMethod Algorithm="http://www.w3.org/2001/04/xmlenc#sha256"/>
        <DigestValue>ae+RpBK4C7UvfR+0e4wkNtJ7QmBH0rWPrYHLq/PlO9c=</DigestValue>
      </Reference>
      <Reference URI="/xl/styles.xml?ContentType=application/vnd.openxmlformats-officedocument.spreadsheetml.styles+xml">
        <DigestMethod Algorithm="http://www.w3.org/2001/04/xmlenc#sha256"/>
        <DigestValue>yk6AP8rGSZFJ5dk0D4/YifizjXJXNktF/SXGpJf1TK8=</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zIfZUx/JAKWS7XD4gVxizhNwjy9wMVVfv6ZAr31D99o=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lAcYVgLjiCHNn6PWQ3dEHXy4v4d8/CTJMa8c5kveyPk=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PqmiGmFeN9X8CKrLjeVgCWAcxDzr+eHcck0U0lPJa9c=</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CrPJ6ITdd3t86a6fkclil88ZI7X5OJJ8mi+hWk7Yo1w=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66sUx74a4kZCb3SkHxbPYrhpMlG7N9n+7DXTfJMgqZY=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1JYaiWMY1cfl/ZVFLxAIihdnMYbPkWxKmDWAQLB6nac=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a1MeujguYHiLEj0NQ+eh43sZ0mI7HyKCwb0xMQNDa7k=</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khj8KIxrN0JXuuztJysdJ1fcqnI3r4OiHUy2Zp4utfo=</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LlrZpPBDGrPHyFLB8/Fb6cRt7CVlhBcjA5mLTA1Hzyc=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fvKE1AHy1Me3CDonXn2J1qAwYCo0SEAtsw/q/K4PcZI=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whndHOC1YPn+I7Q0fjcOlmzniYdm/t4I6B9Ue8wILZM=</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mmdtBPtjoOm5mP5kVGuehdzctmsxqyQLZaMEgruRHuw=</DigestValue>
      </Reference>
      <Reference URI="/xl/worksheets/sheet1.xml?ContentType=application/vnd.openxmlformats-officedocument.spreadsheetml.worksheet+xml">
        <DigestMethod Algorithm="http://www.w3.org/2001/04/xmlenc#sha256"/>
        <DigestValue>gtDPijyRhdu51l8VsGJ7YLomzNZor6nMamN7y/rIIv4=</DigestValue>
      </Reference>
      <Reference URI="/xl/worksheets/sheet10.xml?ContentType=application/vnd.openxmlformats-officedocument.spreadsheetml.worksheet+xml">
        <DigestMethod Algorithm="http://www.w3.org/2001/04/xmlenc#sha256"/>
        <DigestValue>6Sp8En/1yWWh5WhRBBIh1N3Sw9/a0G7kpQ4XuncJKvw=</DigestValue>
      </Reference>
      <Reference URI="/xl/worksheets/sheet11.xml?ContentType=application/vnd.openxmlformats-officedocument.spreadsheetml.worksheet+xml">
        <DigestMethod Algorithm="http://www.w3.org/2001/04/xmlenc#sha256"/>
        <DigestValue>HIDLMMxhd8PJPw6ci7vg3jmeWCi/xK7ZzcF+YNftxmo=</DigestValue>
      </Reference>
      <Reference URI="/xl/worksheets/sheet2.xml?ContentType=application/vnd.openxmlformats-officedocument.spreadsheetml.worksheet+xml">
        <DigestMethod Algorithm="http://www.w3.org/2001/04/xmlenc#sha256"/>
        <DigestValue>dz7XnhnJILuLlhjCLIomo7myBtYgJiPosKUQLtyv/iY=</DigestValue>
      </Reference>
      <Reference URI="/xl/worksheets/sheet3.xml?ContentType=application/vnd.openxmlformats-officedocument.spreadsheetml.worksheet+xml">
        <DigestMethod Algorithm="http://www.w3.org/2001/04/xmlenc#sha256"/>
        <DigestValue>9lBw81MEQKC2J73+UWNPdlM4GbPzRvNR8bvPLLSik1U=</DigestValue>
      </Reference>
      <Reference URI="/xl/worksheets/sheet4.xml?ContentType=application/vnd.openxmlformats-officedocument.spreadsheetml.worksheet+xml">
        <DigestMethod Algorithm="http://www.w3.org/2001/04/xmlenc#sha256"/>
        <DigestValue>nUNrb6870srs4GW2nveSj625Blk2sbQzXC7qs49Qsm8=</DigestValue>
      </Reference>
      <Reference URI="/xl/worksheets/sheet5.xml?ContentType=application/vnd.openxmlformats-officedocument.spreadsheetml.worksheet+xml">
        <DigestMethod Algorithm="http://www.w3.org/2001/04/xmlenc#sha256"/>
        <DigestValue>4AkZ/0t2uXfMNmTpjJ7YQ4QojuKYSj7eGnzRYtBZgTI=</DigestValue>
      </Reference>
      <Reference URI="/xl/worksheets/sheet6.xml?ContentType=application/vnd.openxmlformats-officedocument.spreadsheetml.worksheet+xml">
        <DigestMethod Algorithm="http://www.w3.org/2001/04/xmlenc#sha256"/>
        <DigestValue>RxTMgToZOBio/E7X0YQmoMXEMrDCZsLdR+MEadMq1k4=</DigestValue>
      </Reference>
      <Reference URI="/xl/worksheets/sheet7.xml?ContentType=application/vnd.openxmlformats-officedocument.spreadsheetml.worksheet+xml">
        <DigestMethod Algorithm="http://www.w3.org/2001/04/xmlenc#sha256"/>
        <DigestValue>jU9keZ8Si16fr9Eo/dEPAFim/JFb80iHm+4lpE7LMEk=</DigestValue>
      </Reference>
      <Reference URI="/xl/worksheets/sheet8.xml?ContentType=application/vnd.openxmlformats-officedocument.spreadsheetml.worksheet+xml">
        <DigestMethod Algorithm="http://www.w3.org/2001/04/xmlenc#sha256"/>
        <DigestValue>7Bsqs7ktNUVnc1h0w3r9RUPVeVSBUHXPtlvhgh1uuNk=</DigestValue>
      </Reference>
      <Reference URI="/xl/worksheets/sheet9.xml?ContentType=application/vnd.openxmlformats-officedocument.spreadsheetml.worksheet+xml">
        <DigestMethod Algorithm="http://www.w3.org/2001/04/xmlenc#sha256"/>
        <DigestValue>bha8vidPBtNNj/dx6Z/trQ3GkC54IFzy/JAf2eQ7l6k=</DigestValue>
      </Reference>
    </Manifest>
    <SignatureProperties>
      <SignatureProperty Id="idSignatureTime" Target="#idPackageSignature">
        <mdssi:SignatureTime xmlns:mdssi="http://schemas.openxmlformats.org/package/2006/digital-signature">
          <mdssi:Format>YYYY-MM-DDThh:mm:ssTZD</mdssi:Format>
          <mdssi:Value>2021-08-16T15:51:55Z</mdssi:Value>
        </mdssi:SignatureTime>
      </SignatureProperty>
    </SignatureProperties>
  </Object>
  <Object Id="idOfficeObject">
    <SignatureProperties>
      <SignatureProperty Id="idOfficeV1Details" Target="#idPackageSignature">
        <SignatureInfoV1 xmlns="http://schemas.microsoft.com/office/2006/digsig">
          <SetupID>{D308A1A7-E177-4968-87A2-324230004CAD}</SetupID>
          <SignatureText>Marcelo Prono</SignatureText>
          <SignatureImage/>
          <SignatureComments/>
          <WindowsVersion>10.0</WindowsVersion>
          <OfficeVersion>16.0.11328/16</OfficeVersion>
          <ApplicationVersion>16.0.11328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2021-08-16T15:51:55Z</xd:SigningTime>
          <xd:SigningCertificate>
            <xd:Cert>
              <xd:CertDigest>
                <DigestMethod Algorithm="http://www.w3.org/2001/04/xmlenc#sha256"/>
                <DigestValue>jCqyD+DKYx3e9Bt1LvIMteg0xkv80MIHKgL5M5CuFz8=</DigestValue>
              </xd:CertDigest>
              <xd:IssuerSerial>
                <X509IssuerName>C=PY, O=DOCUMENTA S.A., CN=CA-DOCUMENTA S.A., SERIALNUMBER=RUC 80050172-1</X509IssuerName>
                <X509SerialNumber>2212918969791976329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cBAAB/AAAAAAAAAAAAAAC+GAAARAsAACBFTUYAAAEAtBsAAKoAAAAGAAAAAAAAAAAAAAAAAAAAVgUAAAADAAA1AQAArQAAAAAAAAAAAAAAAAAAAAi3BADIow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QJP7rv9/AAAAAAAAAAAAAFASAAAAAAAAQAAAwP9/AAAgQpit/38AAB5sOGb/fwAABAAAAAAAAAAgQpit/38AAEm+byHSAAAAAAAAAAAAAAAXZgHsu1QAAFWFUmX/fwAASAAAAAAAAACcWpJm/38AABhjr2b/fwAAsF2SZgAAAAABAAAAAAAAAPZ4kmb/fwAAAACYrf9/AAAAAAAAAAAAAAAAAADSAAAAsaemrP9/AAAAAAAAAAAAAHALAAAAAAAAcA52E/cBAACYwG8h0gAAAAAAAAAAAAAAAAAAAAAAAAAAAAAAAAAAAAAAAAAAAAAA+b9vIdIAAAD9WzhmZHYACAAAAAAlAAAADAAAAAEAAAAYAAAADAAAAAAAAAASAAAADAAAAAEAAAAeAAAAGAAAAL0AAAAEAAAA9wAAABEAAAAlAAAADAAAAAEAAABUAAAAiAAAAL4AAAAEAAAA9QAAABAAAAABAAAAYfe0QVU1tEG+AAAABAAAAAoAAABMAAAAAAAAAAAAAAAAAAAA//////////9gAAAAMQA2AC8AMAA4AC8AMgAwADIAMQAGAAAABgAAAAQAAAAGAAAABgAAAAQAAAAGAAAABgAAAAYAAAAGAAAASwAAAEAAAAAwAAAABQAAACAAAAABAAAAAQAAABAAAAAAAAAAAAAAABgBAACAAAAAAAAAAAAAAAAYAQAAgAAAAFIAAABwAQAAAgAAABAAAAAHAAAAAAAAAAAAAAC8AgAAAAAAAAECAiJTAHkAcwB0AGUAbQAAAAAAAAAAAAAAAAAAAAAAAAAAAAAAAAAAAAAAAAAAAAAAAAAAAAAAAAAAAAAAAAAAAAAAAAAAAAkAAAABAAAAuN69rP9/AACwo6ka9wEAAEiuyaz/fwAAAAAAAAAAAAAAAAAAAAAAADizbyHSAAAAAAAAAAAAAAAAAAAAAAAAAAAAAAAAAAAAJ2oB7LtUAAAgAAAAAAAAADimqRr3AQAAwAlnE/cBAABwDnYT9wEAAJC0byEAAAAAAAAAAAAAAAAHAAAAAAAAABDX2Rr3AQAAzLNvIdIAAAAJtG8h0gAAALGnpqz/fwAACgAAAAAAAABWU6msAAAAAJ+64aBA2wAAOKapGvcBAADMs28h0gAAAAcAAAD/fwAAAAAAAAAAAAAAAAAAAAAAAAAAAAAAAAAAAg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D//wEAAAC43r2s/38AAPAdnRP3AQAASK7JrP9/AAAAAAAAAAAAAAAAAAAAAAAAYNF1E/cBAADut6ttRKjXAQAAAAAAAAAAAAAAAAAAAAAnGwHsu1QAADgRv2X/fwAAMF3ZZf9/AADg////AAAAAHAOdhP3AQAAqMVvIQAAAAAAAAAAAAAAAAYAAAAAAAAAIAAAAAAAAADMxG8h0gAAAAnFbyHSAAAAsaemrP9/AACIM79l/38AABBh2WUAAAAAMF3ZZf9/AAAwXdll/38AAMzEbyHSAAAABgAAAPcBAAAAAAAAAAAAAAAAAAAAAAAAAAAAAAAAAABgnXYT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QAAAARwAAACkAAAAzAAAAaAAAABUAAAAhAPAAAAAAAAAAAAAAAIA/AAAAAAAAAAAAAIA/AAAAAAAAAAAAAAAAAAAAAAAAAAAAAAAAAAAAAAAAAAAlAAAADAAAAAAAAIAoAAAADAAAAAQAAABSAAAAcAEAAAQAAADw////AAAAAAAAAAAAAAAAkAEAAAAAAAEAAAAAcwBlAGcAbwBlACAAdQBpAAAAAAAAAAAAAAAAAAAAAAAAAAAAAAAAAAAAAAAAAAAAAAAAAAAAAAAAAAAAAAAAAAAAAAAAAAAAAAAAALjevaz/fwAAGJH9GvcBAABIrsms/38AAAAAAAAAAAAAAAAAAAAAAAAIAAAAAAEAAKB+ajj3AQAAAAAAAAAAAAAAAAAAAAAAAFcYAey7VAAAwMRvIQAAAAAAAAAAAAAAAPD///8AAAAAcA52E/cBAABYxm8hAAAAAAAAAAAAAAAACQAAAAAAAAAgAAAAAAAAAHzFbyHSAAAAucVvIdIAAACxp6as/38AAAAAgD8AAIA/6LzbZQAAAAAAAIA/0gAAANGnTmX/fwAAfMVvIdIAAAAJAAAA9wEAAAAAAAAAAAAAAAAAAAAAAAAAAAAAAAAAAICedhNkdgAIAAAAACUAAAAMAAAABAAAABgAAAAMAAAAAAAAABIAAAAMAAAAAQAAAB4AAAAYAAAAKQAAADMAAACRAAAASAAAACUAAAAMAAAABAAAAFQAAACcAAAAKgAAADMAAACPAAAARwAAAAEAAABh97RBVTW0QSoAAAAzAAAADQAAAEwAAAAAAAAAAAAAAAAAAAD//////////2gAAABNAGEAcgBjAGUAbABvACAAUAByAG8AbgBvAHIADgAAAAgAAAAGAAAABwAAAAgAAAAEAAAACQAAAAQAAAAJAAAABgAAAAkAAAAJAAAACQAAAEsAAABAAAAAMAAAAAUAAAAgAAAAAQAAAAEAAAAQAAAAAAAAAAAAAAAYAQAAgAAAAAAAAAAAAAAAGAEAAIAAAAAlAAAADAAAAAIAAAAnAAAAGAAAAAUAAAAAAAAA////AAAAAAAlAAAADAAAAAUAAABMAAAAZAAAAAAAAABQAAAAFwEAAHwAAAAAAAAAUAAAABg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cAAAACgAAAFAAAABUAAAAXAAAAAEAAABh97RBVTW0QQoAAABQAAAADQAAAEwAAAAAAAAAAAAAAAAAAAD//////////2gAAABNAGEAcgBjAGUAbABvACAAUAByAG8AbgBvAByoCgAAAAYAAAAEAAAABQAAAAYAAAADAAAABwAAAAMAAAAGAAAABAAAAAcAAAAHAAAABwAAAEsAAABAAAAAMAAAAAUAAAAgAAAAAQAAAAEAAAAQAAAAAAAAAAAAAAAYAQAAgAAAAAAAAAAAAAAAGA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AAAAAKAAAAYAAAAFUAAABsAAAAAQAAAGH3tEFVNbRBCgAAAGAAAAAOAAAATAAAAAAAAAAAAAAAAAAAAP//////////aAAAAFYAaQBjAGUAcAByAGUAcwBpAGQAZQBuAHQAZQAHAAAAAwAAAAUAAAAGAAAABwAAAAQAAAAGAAAABQAAAAMAAAAHAAAABgAAAAcAAAAEAAAABgAAAEsAAABAAAAAMAAAAAUAAAAgAAAAAQAAAAEAAAAQAAAAAAAAAAAAAAAYAQAAgAAAAAAAAAAAAAAAGAEAAIAAAAAlAAAADAAAAAIAAAAnAAAAGAAAAAUAAAAAAAAA////AAAAAAAlAAAADAAAAAUAAABMAAAAZAAAAAkAAABwAAAADgEAAHwAAAAJAAAAcAAAAAYBAAANAAAAIQDwAAAAAAAAAAAAAACAPwAAAAAAAAAAAACAPwAAAAAAAAAAAAAAAAAAAAAAAAAAAAAAAAAAAAAAAAAAJQAAAAwAAAAAAACAKAAAAAwAAAAFAAAAJQAAAAwAAAABAAAAGAAAAAwAAAAAAAAAEgAAAAwAAAABAAAAFgAAAAwAAAAAAAAAVAAAAEgBAAAKAAAAcAAAAA0BAAB8AAAAAQAAAGH3tEFVNbRBCgAAAHAAAAAqAAAATAAAAAQAAAAJAAAAcAAAAA8BAAB9AAAAoAAAAEYAaQByAG0AYQBkAG8AIABwAG8AcgA6ACAATQBBAFIAQwBFAEwATwAgAEcAQQBCAFIASQBFAEwAIABQAFIATwBOAE8AIABUAE8A0QBBAE4ARQBaAAYAAAADAAAABAAAAAkAAAAGAAAABwAAAAcAAAADAAAABwAAAAcAAAAEAAAAAwAAAAMAAAAKAAAABwAAAAcAAAAHAAAABgAAAAUAAAAJAAAAAwAAAAgAAAAHAAAABgAAAAcAAAADAAAABgAAAAUAAAADAAAABgAAAAcAAAAJAAAACAAAAAkAAAADAAAABgAAAAkAAAAIAAAABwAAAAgAAAAGAAAABgAAABYAAAAMAAAAAAAAACUAAAAMAAAAAgAAAA4AAAAUAAAAAAAAABAAAAAUAAAA</Object>
  <Object Id="idInvalidSigLnImg">AQAAAGwAAAAAAAAAAAAAABcBAAB/AAAAAAAAAAAAAAC+GAAARAsAACBFTUYAAAEAICEAALEAAAAGAAAAAAAAAAAAAAAAAAAAVgUAAAADAAA1AQAArQAAAAAAAAAAAAAAAAAAAAi3BADIow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QJP7rv9/AAAAAAAAAAAAAFASAAAAAAAAQAAAwP9/AAAgQpit/38AAB5sOGb/fwAABAAAAAAAAAAgQpit/38AAEm+byHSAAAAAAAAAAAAAAAXZgHsu1QAAFWFUmX/fwAASAAAAAAAAACcWpJm/38AABhjr2b/fwAAsF2SZgAAAAABAAAAAAAAAPZ4kmb/fwAAAACYrf9/AAAAAAAAAAAAAAAAAADSAAAAsaemrP9/AAAAAAAAAAAAAHALAAAAAAAAcA52E/cBAACYwG8h0gAAAAAAAAAAAAAAAAAAAAAAAAAAAAAAAAAAAAAAAAAAAAAA+b9vIdIAAAD9WzhmZHYACAAAAAAlAAAADAAAAAEAAAAYAAAADAAAAP8AAAASAAAADAAAAAEAAAAeAAAAGAAAACIAAAAEAAAAcgAAABEAAAAlAAAADAAAAAEAAABUAAAAqAAAACMAAAAEAAAAcAAAABAAAAABAAAAYfe0QVU1tEEjAAAABAAAAA8AAABMAAAAAAAAAAAAAAAAAAAA//////////9sAAAARgBpAHIAbQBhACAAbgBvACAAdgDhAGwAaQBkAGEAAAAGAAAAAwAAAAQAAAAJAAAABgAAAAMAAAAHAAAABwAAAAMAAAAFAAAABgAAAAMAAAADAAAABwAAAAYAAABLAAAAQAAAADAAAAAFAAAAIAAAAAEAAAABAAAAEAAAAAAAAAAAAAAAGAEAAIAAAAAAAAAAAAAAABgBAACAAAAAUgAAAHABAAACAAAAEAAAAAcAAAAAAAAAAAAAALwCAAAAAAAAAQICIlMAeQBzAHQAZQBtAAAAAAAAAAAAAAAAAAAAAAAAAAAAAAAAAAAAAAAAAAAAAAAAAAAAAAAAAAAAAAAAAAAAAAAAAAAACQAAAAEAAAC43r2s/38AALCjqRr3AQAASK7JrP9/AAAAAAAAAAAAAAAAAAAAAAAAOLNvIdIAAAAAAAAAAAAAAAAAAAAAAAAAAAAAAAAAAAAnagHsu1QAACAAAAAAAAAAOKapGvcBAADACWcT9wEAAHAOdhP3AQAAkLRvIQAAAAAAAAAAAAAAAAcAAAAAAAAAENfZGvcBAADMs28h0gAAAAm0byHSAAAAsaemrP9/AAAKAAAAAAAAAFZTqawAAAAAn7rhoEDbAAA4pqka9wEAAMyzbyHSAAAABwAAAP9/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P//AQAAALjevaz/fwAA8B2dE/cBAABIrsms/38AAAAAAAAAAAAAAAAAAAAAAABg0XUT9wEAAO63q21EqNcBAAAAAAAAAAAAAAAAAAAAACcbAey7VAAAOBG/Zf9/AAAwXdll/38AAOD///8AAAAAcA52E/cBAACoxW8hAAAAAAAAAAAAAAAABgAAAAAAAAAgAAAAAAAAAMzEbyHSAAAACcVvIdIAAACxp6as/38AAIgzv2X/fwAAEGHZZQAAAAAwXdll/38AADBd2WX/fwAAzMRvIdIAAAAGAAAA9wEAAAAAAAAAAAAAAAAAAAAAAAAAAAAAAAAAAGCddhNkdgAIAAAAACUAAAAMAAAAAwAAABgAAAAMAAAAAAAAABIAAAAMAAAAAQAAABYAAAAMAAAACAAAAFQAAABUAAAACgAAACcAAAAeAAAASgAAAAEAAABh97RBVTW0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AAAABHAAAAKQAAADMAAABoAAAAFQAAACEA8AAAAAAAAAAAAAAAgD8AAAAAAAAAAAAAgD8AAAAAAAAAAAAAAAAAAAAAAAAAAAAAAAAAAAAAAAAAACUAAAAMAAAAAAAAgCgAAAAMAAAABAAAAFIAAABwAQAABAAAAPD///8AAAAAAAAAAAAAAACQAQAAAAAAAQAAAABzAGUAZwBvAGUAIAB1AGkAAAAAAAAAAAAAAAAAAAAAAAAAAAAAAAAAAAAAAAAAAAAAAAAAAAAAAAAAAAAAAAAAAAAAAAAAAAAAAAAAuN69rP9/AAAYkf0a9wEAAEiuyaz/fwAAAAAAAAAAAAAAAAAAAAAAAAgAAAAAAQAAoH5qOPcBAAAAAAAAAAAAAAAAAAAAAAAAVxgB7LtUAADAxG8hAAAAAAAAAAAAAAAA8P///wAAAABwDnYT9wEAAFjGbyEAAAAAAAAAAAAAAAAJAAAAAAAAACAAAAAAAAAAfMVvIdIAAAC5xW8h0gAAALGnpqz/fwAAAACAPwAAgD/ovNtlAAAAAAAAgD/SAAAA0adOZf9/AAB8xW8h0gAAAAkAAAD3AQAAAAAAAAAAAAAAAAAAAAAAAAAAAAAAAAAAgJ52E2R2AAgAAAAAJQAAAAwAAAAEAAAAGAAAAAwAAAAAAAAAEgAAAAwAAAABAAAAHgAAABgAAAApAAAAMwAAAJEAAABIAAAAJQAAAAwAAAAEAAAAVAAAAJwAAAAqAAAAMwAAAI8AAABHAAAAAQAAAGH3tEFVNbRBKgAAADMAAAANAAAATAAAAAAAAAAAAAAAAAAAAP//////////aAAAAE0AYQByAGMAZQBsAG8AIABQAHIAbwBuAG8AAAAOAAAACAAAAAYAAAAHAAAACAAAAAQAAAAJAAAABAAAAAkAAAAGAAAACQAAAAkAAAAJAAAASwAAAEAAAAAwAAAABQAAACAAAAABAAAAAQAAABAAAAAAAAAAAAAAABgBAACAAAAAAAAAAAAAAAAYAQAAgAAAACUAAAAMAAAAAgAAACcAAAAYAAAABQAAAAAAAAD///8AAAAAACUAAAAMAAAABQAAAEwAAABkAAAAAAAAAFAAAAAXAQAAfAAAAAAAAABQAAAAGA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JwAAAAKAAAAUAAAAFQAAABcAAAAAQAAAGH3tEFVNbRBCgAAAFAAAAANAAAATAAAAAAAAAAAAAAAAAAAAP//////////aAAAAE0AYQByAGMAZQBsAG8AIABQAHIAbwBuAG8AAAAKAAAABgAAAAQAAAAFAAAABgAAAAMAAAAHAAAAAwAAAAYAAAAEAAAABwAAAAcAAAAHAAAASwAAAEAAAAAwAAAABQAAACAAAAABAAAAAQAAABAAAAAAAAAAAAAAABgBAACAAAAAAAAAAAAAAAAY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oAAAAAoAAABgAAAAVQAAAGwAAAABAAAAYfe0QVU1tEEKAAAAYAAAAA4AAABMAAAAAAAAAAAAAAAAAAAA//////////9oAAAAVgBpAGMAZQBwAHIAZQBzAGkAZABlAG4AdABlAAcAAAADAAAABQAAAAYAAAAHAAAABAAAAAYAAAAFAAAAAwAAAAcAAAAGAAAABwAAAAQAAAAGAAAASwAAAEAAAAAwAAAABQAAACAAAAABAAAAAQAAABAAAAAAAAAAAAAAABgBAACAAAAAAAAAAAAAAAAYAQAAgAAAACUAAAAMAAAAAgAAACcAAAAYAAAABQAAAAAAAAD///8AAAAAACUAAAAMAAAABQAAAEwAAABkAAAACQAAAHAAAAAOAQAAfAAAAAkAAABwAAAABgEAAA0AAAAhAPAAAAAAAAAAAAAAAIA/AAAAAAAAAAAAAIA/AAAAAAAAAAAAAAAAAAAAAAAAAAAAAAAAAAAAAAAAAAAlAAAADAAAAAAAAIAoAAAADAAAAAUAAAAlAAAADAAAAAEAAAAYAAAADAAAAAAAAAASAAAADAAAAAEAAAAWAAAADAAAAAAAAABUAAAASAEAAAoAAABwAAAADQEAAHwAAAABAAAAYfe0QVU1tEEKAAAAcAAAACoAAABMAAAABAAAAAkAAABwAAAADwEAAH0AAACgAAAARgBpAHIAbQBhAGQAbwAgAHAAbwByADoAIABNAEEAUgBDAEUATABPACAARwBBAEIAUgBJAEUATAAgAFAAUgBPAE4ATwAgAFQATwDRAEEATgBFAFoABgAAAAMAAAAEAAAACQAAAAYAAAAHAAAABwAAAAMAAAAHAAAABwAAAAQAAAADAAAAAwAAAAoAAAAHAAAABwAAAAcAAAAGAAAABQAAAAkAAAADAAAACAAAAAcAAAAGAAAABwAAAAMAAAAGAAAABQAAAAMAAAAGAAAABwAAAAkAAAAIAAAACQAAAAMAAAAGAAAACQAAAAgAAAAHAAAACAAAAAYAAAAGAAAAFgAAAAwAAAAAAAAAJQAAAAwAAAACAAAADgAAABQAAAAAAAAAEAAAABQ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T+SOO/RKrHpxu5LFwRF8Aqn928baHJzjG/TXHdyb2Tw=</DigestValue>
    </Reference>
    <Reference Type="http://www.w3.org/2000/09/xmldsig#Object" URI="#idOfficeObject">
      <DigestMethod Algorithm="http://www.w3.org/2001/04/xmlenc#sha256"/>
      <DigestValue>UjzgPmu8ZvtlLDOlfDwQVrNXKOtcK4IC8EN21VJ5YJM=</DigestValue>
    </Reference>
    <Reference Type="http://uri.etsi.org/01903#SignedProperties" URI="#idSignedProperties">
      <Transforms>
        <Transform Algorithm="http://www.w3.org/TR/2001/REC-xml-c14n-20010315"/>
      </Transforms>
      <DigestMethod Algorithm="http://www.w3.org/2001/04/xmlenc#sha256"/>
      <DigestValue>89ws1KzcDQovToeKJiv1RvolsOz17sB229jaBIXBgYo=</DigestValue>
    </Reference>
    <Reference Type="http://www.w3.org/2000/09/xmldsig#Object" URI="#idValidSigLnImg">
      <DigestMethod Algorithm="http://www.w3.org/2001/04/xmlenc#sha256"/>
      <DigestValue>/kr2Bnjwdfe2bNoBF3+pFkv9Z5GVM8qBPhW9q5ji+zc=</DigestValue>
    </Reference>
    <Reference Type="http://www.w3.org/2000/09/xmldsig#Object" URI="#idInvalidSigLnImg">
      <DigestMethod Algorithm="http://www.w3.org/2001/04/xmlenc#sha256"/>
      <DigestValue>eihDtjWeHfyiN82fGs6PWO2COcYjMhY5ykJ4p7fZ/bY=</DigestValue>
    </Reference>
  </SignedInfo>
  <SignatureValue>dkhNIyZHdNGyhIuhdNSCNOO3P68Xb8JiLvFoq7FQeuiynd9m5AAqCBW5Z7A3XYAzh7yYUGIOh025
cGTIRuTd8ONkTgcfEMfcwIxMHE5UHJ6CdDJ4gbTnfbST5ROFLkNOjcJZkQbWO0LZ4TcfhQD+MQIt
l1TaFjw3sVhKZUsH4LulEULjRwqrOI1eF8raCPTsYDuqT6XLR9oAXGzX7E8WPrikVrSj0tkGf7tz
lPgAI6SrgC90KpxdPEqa9ZISyKEnqTWGfMmaoHacw2UvMtxdIixgkktRIeu5xlutGfQ4YkhQFR9r
XX1ewad9GXy8Ll+viqZj9oBT1CnrXtK805cfZQ==</SignatureValue>
  <KeyInfo>
    <X509Data>
      <X509Certificate>MIIIGDCCBgCgAwIBAgIIHrXeFBcsk4kwDQYJKoZIhvcNAQELBQAwWzEXMBUGA1UEBRMOUlVDIDgwMDUwMTcyLTExGjAYBgNVBAMTEUNBLURPQ1VNRU5UQSBTLkEuMRcwFQYDVQQKEw5ET0NVTUVOVEEgUy5BLjELMAkGA1UEBhMCUFkwHhcNMjEwODExMTU0MzE2WhcNMjMwODExMTU1MzE2WjCBqTELMAkGA1UEBhMCUFkxFzAVBgNVBAQMDlBST05PIFRPw5FBTkVaMRIwEAYDVQQFEwlDSTEzNTczNzAxGDAWBgNVBCoMD01BUkNFTE8gR0FCUklFTDEXMBUGA1UECgwOUEVSU09OQSBGSVNJQ0ExETAPBgNVBAsMCEZJUk1BIEYyMScwJQYDVQQDDB5NQVJDRUxPIEdBQlJJRUwgUFJPTk8gVE/DkUFORVowggEiMA0GCSqGSIb3DQEBAQUAA4IBDwAwggEKAoIBAQCyWT0EhkF6tfBrkbUOxOBSSTfZXa5YK6F9yBwDESM5u2kelKg0O0z0FEXyJsQZ4nU3LI+TvCZHuD60w8QEYonxFhCcl2JzO4XILTOInc3ci3JMdAfFC0yQuBnZVgLWTHUOD+e7jpDGx5zgOwt7kRpG1tHDGVxE2DMItiFvbnfCUiPY4EXKpZUNe64xxWkzTrP0P79+qvVRh3RSJ/OQqlp7WZwTXAgUCUDxnNqgTyD2GY2jlyqy6UWcLuY4OcGUf5tlwh4rHFBv7DhyddwEkrAESwujLNNsKXCp5VYLQnEfjYtO8rYoXQLb0cs03+rllRQfStfZ0apWSUsNGBTCkvXNAgMBAAGjggOPMIIDizAMBgNVHRMBAf8EAjAAMA4GA1UdDwEB/wQEAwIF4DAqBgNVHSUBAf8EIDAeBggrBgEFBQcDAQYIKwYBBQUHAwIGCCsGAQUFBwMEMB0GA1UdDgQWBBSyHQjaMEnSFw3olJiQcqYyAlWbqz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MwYDVR0RBCwwKoEobWFyY2Vsby5wcm9ub0ByZWdpb25hbGNhc2FkZWJvbHNh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DpcHmGd4RfCvdnhNSLNPbH/lf1+eu0Kkrf52hPJC9GbPXCdQPi1RnkZZdfM6SERkr8seAOjyf4WPNP7M8ujl+OJk7qy/SR8sormw8wdbyBWEWCTCutebubet/H7GXfpdNmLs2TdEhAh71wcAMHqr2nG6vmpQsPN7lzJ1O79Otjodezl/MVeYZDWOugpSs5xtbKq8Sjx6Umc34vvGXqdhzKls8oWLQIXC4W82OSQFHs4p65LDqb942rWWQhsZ/iqD1QriPVul+z+sOj0lFkLpg2O7zBLoBr1E7sbOlI41sF5+owsPn0I9Jmhxlc8uCRk9UmstXHBG4HOOEYedHnsos0qTp+YkzNKmZNRCKp1syVuyEjhl4TqSAwXboJVnyDXf9UJvOrIkGhu75ej9A2Gz58RideXXwtSKvJqc/Tw1Fw7fBeMTTwdCyQ9AHBDA5AknMnfDe5buGHrtRyvvnBZZLLBMaTYiC28YdAma0liaPfkGP7pcU6Ly742pOMU93iq4HoDHC5WibEvVpWM3ouE5YkrhHxJCRAbwBFPPze8z9Rt/VRsaV8N6d6qKvUaCbERVYkJYAjiQpR8c30N8U5APdACgUgBRlhsT+/RLCYeLszdGkrCzYanQdMaTY6EdJjg8Cu70Iu5gDhCut92XHKUxYgTsFkFocAGD/vs3TrgSJ+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dasyj24FQyf48g6cTuKsz3GSGSjFUpiD2yFd9fdEhNM=</DigestValue>
      </Reference>
      <Reference URI="/xl/activeX/activeX1.xml?ContentType=application/vnd.ms-office.activeX+xml">
        <DigestMethod Algorithm="http://www.w3.org/2001/04/xmlenc#sha256"/>
        <DigestValue>9lyHdt6FdJzDrqAfrR0Ra9dZqYdQVBFLcW4IEkBDGJM=</DigestValue>
      </Reference>
      <Reference URI="/xl/calcChain.xml?ContentType=application/vnd.openxmlformats-officedocument.spreadsheetml.calcChain+xml">
        <DigestMethod Algorithm="http://www.w3.org/2001/04/xmlenc#sha256"/>
        <DigestValue>2eDfCiDHm7J2O2H2MVZgX4UuvZ/ieSvEbqftTn+TunE=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drawing1.xml?ContentType=application/vnd.openxmlformats-officedocument.drawing+xml">
        <DigestMethod Algorithm="http://www.w3.org/2001/04/xmlenc#sha256"/>
        <DigestValue>ElpinTtu2mIxesem+rNl2bCb/PR/m2DzPQMfDtEQ5io=</DigestValue>
      </Reference>
      <Reference URI="/xl/drawings/drawing2.xml?ContentType=application/vnd.openxmlformats-officedocument.drawing+xml">
        <DigestMethod Algorithm="http://www.w3.org/2001/04/xmlenc#sha256"/>
        <DigestValue>LDJeW+vGcMmSPghxBhAyTpKoLQUf3bVMKhX1srCG9hw=</DigestValue>
      </Reference>
      <Reference URI="/xl/drawings/drawing3.xml?ContentType=application/vnd.openxmlformats-officedocument.drawing+xml">
        <DigestMethod Algorithm="http://www.w3.org/2001/04/xmlenc#sha256"/>
        <DigestValue>HljstieEN0juuBgVo28PdhKlslNPcGFjXjoBtI6TsIM=</DigestValue>
      </Reference>
      <Reference URI="/xl/drawings/vmlDrawing1.vml?ContentType=application/vnd.openxmlformats-officedocument.vmlDrawing">
        <DigestMethod Algorithm="http://www.w3.org/2001/04/xmlenc#sha256"/>
        <DigestValue>P8m5TyK2uAjoNQeLC5UGqehYvs/GmseEy665JAUgaUI=</DigestValue>
      </Reference>
      <Reference URI="/xl/drawings/vmlDrawing2.vml?ContentType=application/vnd.openxmlformats-officedocument.vmlDrawing">
        <DigestMethod Algorithm="http://www.w3.org/2001/04/xmlenc#sha256"/>
        <DigestValue>mivM8AyXVUbgkzqFT71wauQwKPgEG0fE/+Fe7/XYH1M=</DigestValue>
      </Reference>
      <Reference URI="/xl/drawings/vmlDrawing3.vml?ContentType=application/vnd.openxmlformats-officedocument.vmlDrawing">
        <DigestMethod Algorithm="http://www.w3.org/2001/04/xmlenc#sha256"/>
        <DigestValue>3FIgadCkuKccB770T+E7OaMdSOeQKd9/edjYDYTgCrI=</DigestValue>
      </Reference>
      <Reference URI="/xl/media/image1.png?ContentType=image/png">
        <DigestMethod Algorithm="http://www.w3.org/2001/04/xmlenc#sha256"/>
        <DigestValue>Yaq2247LnI+hHZ2OrymHDj57jqIueuESFFV+Ka+bMAU=</DigestValue>
      </Reference>
      <Reference URI="/xl/media/image2.emf?ContentType=image/x-emf">
        <DigestMethod Algorithm="http://www.w3.org/2001/04/xmlenc#sha256"/>
        <DigestValue>zTiaVIqCnx5ljiWQqydS/h4U+x/5CBzv+GYBg4II2/I=</DigestValue>
      </Reference>
      <Reference URI="/xl/media/image3.emf?ContentType=image/x-emf">
        <DigestMethod Algorithm="http://www.w3.org/2001/04/xmlenc#sha256"/>
        <DigestValue>5hwo/m9li9TSTkwELdxT/Nj4yxSZVTOdtJuIUxgetxc=</DigestValue>
      </Reference>
      <Reference URI="/xl/media/image4.emf?ContentType=image/x-emf">
        <DigestMethod Algorithm="http://www.w3.org/2001/04/xmlenc#sha256"/>
        <DigestValue>HCFt9UsC6lCAScxX5/hR3unRX+IB/adzZnpQEuoOsMo=</DigestValue>
      </Reference>
      <Reference URI="/xl/printerSettings/printerSettings1.bin?ContentType=application/vnd.openxmlformats-officedocument.spreadsheetml.printerSettings">
        <DigestMethod Algorithm="http://www.w3.org/2001/04/xmlenc#sha256"/>
        <DigestValue>HeMXh0BvJ5EJgLU/vDhAs8Wted+7ofJnylrfXHCWHDg=</DigestValue>
      </Reference>
      <Reference URI="/xl/printerSettings/printerSettings10.bin?ContentType=application/vnd.openxmlformats-officedocument.spreadsheetml.printerSettings">
        <DigestMethod Algorithm="http://www.w3.org/2001/04/xmlenc#sha256"/>
        <DigestValue>yafQoiqsHuJ5rXk4BhhOpeF5HDflrPmt4ejQBVK8Sy4=</DigestValue>
      </Reference>
      <Reference URI="/xl/printerSettings/printerSettings11.bin?ContentType=application/vnd.openxmlformats-officedocument.spreadsheetml.printerSettings">
        <DigestMethod Algorithm="http://www.w3.org/2001/04/xmlenc#sha256"/>
        <DigestValue>TaA6KX/SRWPpmiasS8KGCRFI/mFTpQlGqiM07LbibG8=</DigestValue>
      </Reference>
      <Reference URI="/xl/printerSettings/printerSettings12.bin?ContentType=application/vnd.openxmlformats-officedocument.spreadsheetml.printerSettings">
        <DigestMethod Algorithm="http://www.w3.org/2001/04/xmlenc#sha256"/>
        <DigestValue>TaA6KX/SRWPpmiasS8KGCRFI/mFTpQlGqiM07LbibG8=</DigestValue>
      </Reference>
      <Reference URI="/xl/printerSettings/printerSettings13.bin?ContentType=application/vnd.openxmlformats-officedocument.spreadsheetml.printerSettings">
        <DigestMethod Algorithm="http://www.w3.org/2001/04/xmlenc#sha256"/>
        <DigestValue>aKO8XWThzgvGlTVSu23kX37OoqtKGS6PBUkmhsicI1Y=</DigestValue>
      </Reference>
      <Reference URI="/xl/printerSettings/printerSettings14.bin?ContentType=application/vnd.openxmlformats-officedocument.spreadsheetml.printerSettings">
        <DigestMethod Algorithm="http://www.w3.org/2001/04/xmlenc#sha256"/>
        <DigestValue>aKO8XWThzgvGlTVSu23kX37OoqtKGS6PBUkmhsicI1Y=</DigestValue>
      </Reference>
      <Reference URI="/xl/printerSettings/printerSettings15.bin?ContentType=application/vnd.openxmlformats-officedocument.spreadsheetml.printerSettings">
        <DigestMethod Algorithm="http://www.w3.org/2001/04/xmlenc#sha256"/>
        <DigestValue>TaA6KX/SRWPpmiasS8KGCRFI/mFTpQlGqiM07LbibG8=</DigestValue>
      </Reference>
      <Reference URI="/xl/printerSettings/printerSettings16.bin?ContentType=application/vnd.openxmlformats-officedocument.spreadsheetml.printerSettings">
        <DigestMethod Algorithm="http://www.w3.org/2001/04/xmlenc#sha256"/>
        <DigestValue>cTMe26WKUMxgIQ75aSUbk/YTeYYulAlVO0L/5ha89J0=</DigestValue>
      </Reference>
      <Reference URI="/xl/printerSettings/printerSettings17.bin?ContentType=application/vnd.openxmlformats-officedocument.spreadsheetml.printerSettings">
        <DigestMethod Algorithm="http://www.w3.org/2001/04/xmlenc#sha256"/>
        <DigestValue>HeMXh0BvJ5EJgLU/vDhAs8Wted+7ofJnylrfXHCWHDg=</DigestValue>
      </Reference>
      <Reference URI="/xl/printerSettings/printerSettings18.bin?ContentType=application/vnd.openxmlformats-officedocument.spreadsheetml.printerSettings">
        <DigestMethod Algorithm="http://www.w3.org/2001/04/xmlenc#sha256"/>
        <DigestValue>HeMXh0BvJ5EJgLU/vDhAs8Wted+7ofJnylrfXHCWHDg=</DigestValue>
      </Reference>
      <Reference URI="/xl/printerSettings/printerSettings19.bin?ContentType=application/vnd.openxmlformats-officedocument.spreadsheetml.printerSettings">
        <DigestMethod Algorithm="http://www.w3.org/2001/04/xmlenc#sha256"/>
        <DigestValue>BCq9O5HHwm91X0cDGi4bjZg0oXnSgv7WGiCfkpesuIU=</DigestValue>
      </Reference>
      <Reference URI="/xl/printerSettings/printerSettings2.bin?ContentType=application/vnd.openxmlformats-officedocument.spreadsheetml.printerSettings">
        <DigestMethod Algorithm="http://www.w3.org/2001/04/xmlenc#sha256"/>
        <DigestValue>HeMXh0BvJ5EJgLU/vDhAs8Wted+7ofJnylrfXHCWHDg=</DigestValue>
      </Reference>
      <Reference URI="/xl/printerSettings/printerSettings20.bin?ContentType=application/vnd.openxmlformats-officedocument.spreadsheetml.printerSettings">
        <DigestMethod Algorithm="http://www.w3.org/2001/04/xmlenc#sha256"/>
        <DigestValue>TRrCOIAvgyay9+dOHANtMRhI4Mlj24DaFIyKQoKcdPw=</DigestValue>
      </Reference>
      <Reference URI="/xl/printerSettings/printerSettings21.bin?ContentType=application/vnd.openxmlformats-officedocument.spreadsheetml.printerSettings">
        <DigestMethod Algorithm="http://www.w3.org/2001/04/xmlenc#sha256"/>
        <DigestValue>TaA6KX/SRWPpmiasS8KGCRFI/mFTpQlGqiM07LbibG8=</DigestValue>
      </Reference>
      <Reference URI="/xl/printerSettings/printerSettings22.bin?ContentType=application/vnd.openxmlformats-officedocument.spreadsheetml.printerSettings">
        <DigestMethod Algorithm="http://www.w3.org/2001/04/xmlenc#sha256"/>
        <DigestValue>woAG7XEFZSS8ItJ1ujIm8VUaTJEGMvJp9rHuBmepioA=</DigestValue>
      </Reference>
      <Reference URI="/xl/printerSettings/printerSettings23.bin?ContentType=application/vnd.openxmlformats-officedocument.spreadsheetml.printerSettings">
        <DigestMethod Algorithm="http://www.w3.org/2001/04/xmlenc#sha256"/>
        <DigestValue>HeMXh0BvJ5EJgLU/vDhAs8Wted+7ofJnylrfXHCWHDg=</DigestValue>
      </Reference>
      <Reference URI="/xl/printerSettings/printerSettings24.bin?ContentType=application/vnd.openxmlformats-officedocument.spreadsheetml.printerSettings">
        <DigestMethod Algorithm="http://www.w3.org/2001/04/xmlenc#sha256"/>
        <DigestValue>HeMXh0BvJ5EJgLU/vDhAs8Wted+7ofJnylrfXHCWHDg=</DigestValue>
      </Reference>
      <Reference URI="/xl/printerSettings/printerSettings25.bin?ContentType=application/vnd.openxmlformats-officedocument.spreadsheetml.printerSettings">
        <DigestMethod Algorithm="http://www.w3.org/2001/04/xmlenc#sha256"/>
        <DigestValue>ZVxXhJn6XmjT/m1Dw2UhwYZPVXYMSYE+DUFTlsgHV4s=</DigestValue>
      </Reference>
      <Reference URI="/xl/printerSettings/printerSettings26.bin?ContentType=application/vnd.openxmlformats-officedocument.spreadsheetml.printerSettings">
        <DigestMethod Algorithm="http://www.w3.org/2001/04/xmlenc#sha256"/>
        <DigestValue>ZVxXhJn6XmjT/m1Dw2UhwYZPVXYMSYE+DUFTlsgHV4s=</DigestValue>
      </Reference>
      <Reference URI="/xl/printerSettings/printerSettings27.bin?ContentType=application/vnd.openxmlformats-officedocument.spreadsheetml.printerSettings">
        <DigestMethod Algorithm="http://www.w3.org/2001/04/xmlenc#sha256"/>
        <DigestValue>gGiYRvC6OifZOlTmsuOCFc9KelrpZ9vTuEfBwJ7ED6I=</DigestValue>
      </Reference>
      <Reference URI="/xl/printerSettings/printerSettings28.bin?ContentType=application/vnd.openxmlformats-officedocument.spreadsheetml.printerSettings">
        <DigestMethod Algorithm="http://www.w3.org/2001/04/xmlenc#sha256"/>
        <DigestValue>lRoAe/mTaTGs/ie48E4RHaNSrD83b2F7kdeF2aA9Dmk=</DigestValue>
      </Reference>
      <Reference URI="/xl/printerSettings/printerSettings29.bin?ContentType=application/vnd.openxmlformats-officedocument.spreadsheetml.printerSettings">
        <DigestMethod Algorithm="http://www.w3.org/2001/04/xmlenc#sha256"/>
        <DigestValue>LwBzALaWu/UqwnuIuIruXAeTvU2fnwD7Lld5DKdYFEo=</DigestValue>
      </Reference>
      <Reference URI="/xl/printerSettings/printerSettings3.bin?ContentType=application/vnd.openxmlformats-officedocument.spreadsheetml.printerSettings">
        <DigestMethod Algorithm="http://www.w3.org/2001/04/xmlenc#sha256"/>
        <DigestValue>HeMXh0BvJ5EJgLU/vDhAs8Wted+7ofJnylrfXHCWHDg=</DigestValue>
      </Reference>
      <Reference URI="/xl/printerSettings/printerSettings30.bin?ContentType=application/vnd.openxmlformats-officedocument.spreadsheetml.printerSettings">
        <DigestMethod Algorithm="http://www.w3.org/2001/04/xmlenc#sha256"/>
        <DigestValue>aKO8XWThzgvGlTVSu23kX37OoqtKGS6PBUkmhsicI1Y=</DigestValue>
      </Reference>
      <Reference URI="/xl/printerSettings/printerSettings31.bin?ContentType=application/vnd.openxmlformats-officedocument.spreadsheetml.printerSettings">
        <DigestMethod Algorithm="http://www.w3.org/2001/04/xmlenc#sha256"/>
        <DigestValue>aKO8XWThzgvGlTVSu23kX37OoqtKGS6PBUkmhsicI1Y=</DigestValue>
      </Reference>
      <Reference URI="/xl/printerSettings/printerSettings32.bin?ContentType=application/vnd.openxmlformats-officedocument.spreadsheetml.printerSettings">
        <DigestMethod Algorithm="http://www.w3.org/2001/04/xmlenc#sha256"/>
        <DigestValue>okuvgoTpnZHRC+UCVIUb4x3g1PAou5h020CTh4bGDHk=</DigestValue>
      </Reference>
      <Reference URI="/xl/printerSettings/printerSettings33.bin?ContentType=application/vnd.openxmlformats-officedocument.spreadsheetml.printerSettings">
        <DigestMethod Algorithm="http://www.w3.org/2001/04/xmlenc#sha256"/>
        <DigestValue>HeMXh0BvJ5EJgLU/vDhAs8Wted+7ofJnylrfXHCWHDg=</DigestValue>
      </Reference>
      <Reference URI="/xl/printerSettings/printerSettings34.bin?ContentType=application/vnd.openxmlformats-officedocument.spreadsheetml.printerSettings">
        <DigestMethod Algorithm="http://www.w3.org/2001/04/xmlenc#sha256"/>
        <DigestValue>HeMXh0BvJ5EJgLU/vDhAs8Wted+7ofJnylrfXHCWHDg=</DigestValue>
      </Reference>
      <Reference URI="/xl/printerSettings/printerSettings35.bin?ContentType=application/vnd.openxmlformats-officedocument.spreadsheetml.printerSettings">
        <DigestMethod Algorithm="http://www.w3.org/2001/04/xmlenc#sha256"/>
        <DigestValue>okuvgoTpnZHRC+UCVIUb4x3g1PAou5h020CTh4bGDHk=</DigestValue>
      </Reference>
      <Reference URI="/xl/printerSettings/printerSettings36.bin?ContentType=application/vnd.openxmlformats-officedocument.spreadsheetml.printerSettings">
        <DigestMethod Algorithm="http://www.w3.org/2001/04/xmlenc#sha256"/>
        <DigestValue>okuvgoTpnZHRC+UCVIUb4x3g1PAou5h020CTh4bGDHk=</DigestValue>
      </Reference>
      <Reference URI="/xl/printerSettings/printerSettings37.bin?ContentType=application/vnd.openxmlformats-officedocument.spreadsheetml.printerSettings">
        <DigestMethod Algorithm="http://www.w3.org/2001/04/xmlenc#sha256"/>
        <DigestValue>okuvgoTpnZHRC+UCVIUb4x3g1PAou5h020CTh4bGDHk=</DigestValue>
      </Reference>
      <Reference URI="/xl/printerSettings/printerSettings38.bin?ContentType=application/vnd.openxmlformats-officedocument.spreadsheetml.printerSettings">
        <DigestMethod Algorithm="http://www.w3.org/2001/04/xmlenc#sha256"/>
        <DigestValue>HeMXh0BvJ5EJgLU/vDhAs8Wted+7ofJnylrfXHCWHDg=</DigestValue>
      </Reference>
      <Reference URI="/xl/printerSettings/printerSettings39.bin?ContentType=application/vnd.openxmlformats-officedocument.spreadsheetml.printerSettings">
        <DigestMethod Algorithm="http://www.w3.org/2001/04/xmlenc#sha256"/>
        <DigestValue>HeMXh0BvJ5EJgLU/vDhAs8Wted+7ofJnylrfXHCWHDg=</DigestValue>
      </Reference>
      <Reference URI="/xl/printerSettings/printerSettings4.bin?ContentType=application/vnd.openxmlformats-officedocument.spreadsheetml.printerSettings">
        <DigestMethod Algorithm="http://www.w3.org/2001/04/xmlenc#sha256"/>
        <DigestValue>lRoAe/mTaTGs/ie48E4RHaNSrD83b2F7kdeF2aA9Dmk=</DigestValue>
      </Reference>
      <Reference URI="/xl/printerSettings/printerSettings40.bin?ContentType=application/vnd.openxmlformats-officedocument.spreadsheetml.printerSettings">
        <DigestMethod Algorithm="http://www.w3.org/2001/04/xmlenc#sha256"/>
        <DigestValue>HeMXh0BvJ5EJgLU/vDhAs8Wted+7ofJnylrfXHCWHDg=</DigestValue>
      </Reference>
      <Reference URI="/xl/printerSettings/printerSettings41.bin?ContentType=application/vnd.openxmlformats-officedocument.spreadsheetml.printerSettings">
        <DigestMethod Algorithm="http://www.w3.org/2001/04/xmlenc#sha256"/>
        <DigestValue>6BeJ0ly19NajgYpQmfztqMcPJtFkVHsLwpu/oiXrenQ=</DigestValue>
      </Reference>
      <Reference URI="/xl/printerSettings/printerSettings42.bin?ContentType=application/vnd.openxmlformats-officedocument.spreadsheetml.printerSettings">
        <DigestMethod Algorithm="http://www.w3.org/2001/04/xmlenc#sha256"/>
        <DigestValue>6BeJ0ly19NajgYpQmfztqMcPJtFkVHsLwpu/oiXrenQ=</DigestValue>
      </Reference>
      <Reference URI="/xl/printerSettings/printerSettings43.bin?ContentType=application/vnd.openxmlformats-officedocument.spreadsheetml.printerSettings">
        <DigestMethod Algorithm="http://www.w3.org/2001/04/xmlenc#sha256"/>
        <DigestValue>6BeJ0ly19NajgYpQmfztqMcPJtFkVHsLwpu/oiXrenQ=</DigestValue>
      </Reference>
      <Reference URI="/xl/printerSettings/printerSettings44.bin?ContentType=application/vnd.openxmlformats-officedocument.spreadsheetml.printerSettings">
        <DigestMethod Algorithm="http://www.w3.org/2001/04/xmlenc#sha256"/>
        <DigestValue>Wqm1fOu3+29IrP0cdXD6iyyxD6yTInd4sr2seUanF8w=</DigestValue>
      </Reference>
      <Reference URI="/xl/printerSettings/printerSettings45.bin?ContentType=application/vnd.openxmlformats-officedocument.spreadsheetml.printerSettings">
        <DigestMethod Algorithm="http://www.w3.org/2001/04/xmlenc#sha256"/>
        <DigestValue>Wqm1fOu3+29IrP0cdXD6iyyxD6yTInd4sr2seUanF8w=</DigestValue>
      </Reference>
      <Reference URI="/xl/printerSettings/printerSettings46.bin?ContentType=application/vnd.openxmlformats-officedocument.spreadsheetml.printerSettings">
        <DigestMethod Algorithm="http://www.w3.org/2001/04/xmlenc#sha256"/>
        <DigestValue>Wqm1fOu3+29IrP0cdXD6iyyxD6yTInd4sr2seUanF8w=</DigestValue>
      </Reference>
      <Reference URI="/xl/printerSettings/printerSettings5.bin?ContentType=application/vnd.openxmlformats-officedocument.spreadsheetml.printerSettings">
        <DigestMethod Algorithm="http://www.w3.org/2001/04/xmlenc#sha256"/>
        <DigestValue>lRoAe/mTaTGs/ie48E4RHaNSrD83b2F7kdeF2aA9Dmk=</DigestValue>
      </Reference>
      <Reference URI="/xl/printerSettings/printerSettings6.bin?ContentType=application/vnd.openxmlformats-officedocument.spreadsheetml.printerSettings">
        <DigestMethod Algorithm="http://www.w3.org/2001/04/xmlenc#sha256"/>
        <DigestValue>lRoAe/mTaTGs/ie48E4RHaNSrD83b2F7kdeF2aA9Dmk=</DigestValue>
      </Reference>
      <Reference URI="/xl/printerSettings/printerSettings7.bin?ContentType=application/vnd.openxmlformats-officedocument.spreadsheetml.printerSettings">
        <DigestMethod Algorithm="http://www.w3.org/2001/04/xmlenc#sha256"/>
        <DigestValue>TaA6KX/SRWPpmiasS8KGCRFI/mFTpQlGqiM07LbibG8=</DigestValue>
      </Reference>
      <Reference URI="/xl/printerSettings/printerSettings8.bin?ContentType=application/vnd.openxmlformats-officedocument.spreadsheetml.printerSettings">
        <DigestMethod Algorithm="http://www.w3.org/2001/04/xmlenc#sha256"/>
        <DigestValue>TaA6KX/SRWPpmiasS8KGCRFI/mFTpQlGqiM07LbibG8=</DigestValue>
      </Reference>
      <Reference URI="/xl/printerSettings/printerSettings9.bin?ContentType=application/vnd.openxmlformats-officedocument.spreadsheetml.printerSettings">
        <DigestMethod Algorithm="http://www.w3.org/2001/04/xmlenc#sha256"/>
        <DigestValue>TaA6KX/SRWPpmiasS8KGCRFI/mFTpQlGqiM07LbibG8=</DigestValue>
      </Reference>
      <Reference URI="/xl/sharedStrings.xml?ContentType=application/vnd.openxmlformats-officedocument.spreadsheetml.sharedStrings+xml">
        <DigestMethod Algorithm="http://www.w3.org/2001/04/xmlenc#sha256"/>
        <DigestValue>ae+RpBK4C7UvfR+0e4wkNtJ7QmBH0rWPrYHLq/PlO9c=</DigestValue>
      </Reference>
      <Reference URI="/xl/styles.xml?ContentType=application/vnd.openxmlformats-officedocument.spreadsheetml.styles+xml">
        <DigestMethod Algorithm="http://www.w3.org/2001/04/xmlenc#sha256"/>
        <DigestValue>yk6AP8rGSZFJ5dk0D4/YifizjXJXNktF/SXGpJf1TK8=</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zIfZUx/JAKWS7XD4gVxizhNwjy9wMVVfv6ZAr31D99o=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lAcYVgLjiCHNn6PWQ3dEHXy4v4d8/CTJMa8c5kveyPk=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PqmiGmFeN9X8CKrLjeVgCWAcxDzr+eHcck0U0lPJa9c=</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CrPJ6ITdd3t86a6fkclil88ZI7X5OJJ8mi+hWk7Yo1w=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66sUx74a4kZCb3SkHxbPYrhpMlG7N9n+7DXTfJMgqZY=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1JYaiWMY1cfl/ZVFLxAIihdnMYbPkWxKmDWAQLB6nac=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a1MeujguYHiLEj0NQ+eh43sZ0mI7HyKCwb0xMQNDa7k=</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khj8KIxrN0JXuuztJysdJ1fcqnI3r4OiHUy2Zp4utfo=</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LlrZpPBDGrPHyFLB8/Fb6cRt7CVlhBcjA5mLTA1Hzyc=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fvKE1AHy1Me3CDonXn2J1qAwYCo0SEAtsw/q/K4PcZI=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whndHOC1YPn+I7Q0fjcOlmzniYdm/t4I6B9Ue8wILZM=</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mmdtBPtjoOm5mP5kVGuehdzctmsxqyQLZaMEgruRHuw=</DigestValue>
      </Reference>
      <Reference URI="/xl/worksheets/sheet1.xml?ContentType=application/vnd.openxmlformats-officedocument.spreadsheetml.worksheet+xml">
        <DigestMethod Algorithm="http://www.w3.org/2001/04/xmlenc#sha256"/>
        <DigestValue>gtDPijyRhdu51l8VsGJ7YLomzNZor6nMamN7y/rIIv4=</DigestValue>
      </Reference>
      <Reference URI="/xl/worksheets/sheet10.xml?ContentType=application/vnd.openxmlformats-officedocument.spreadsheetml.worksheet+xml">
        <DigestMethod Algorithm="http://www.w3.org/2001/04/xmlenc#sha256"/>
        <DigestValue>6Sp8En/1yWWh5WhRBBIh1N3Sw9/a0G7kpQ4XuncJKvw=</DigestValue>
      </Reference>
      <Reference URI="/xl/worksheets/sheet11.xml?ContentType=application/vnd.openxmlformats-officedocument.spreadsheetml.worksheet+xml">
        <DigestMethod Algorithm="http://www.w3.org/2001/04/xmlenc#sha256"/>
        <DigestValue>HIDLMMxhd8PJPw6ci7vg3jmeWCi/xK7ZzcF+YNftxmo=</DigestValue>
      </Reference>
      <Reference URI="/xl/worksheets/sheet2.xml?ContentType=application/vnd.openxmlformats-officedocument.spreadsheetml.worksheet+xml">
        <DigestMethod Algorithm="http://www.w3.org/2001/04/xmlenc#sha256"/>
        <DigestValue>dz7XnhnJILuLlhjCLIomo7myBtYgJiPosKUQLtyv/iY=</DigestValue>
      </Reference>
      <Reference URI="/xl/worksheets/sheet3.xml?ContentType=application/vnd.openxmlformats-officedocument.spreadsheetml.worksheet+xml">
        <DigestMethod Algorithm="http://www.w3.org/2001/04/xmlenc#sha256"/>
        <DigestValue>9lBw81MEQKC2J73+UWNPdlM4GbPzRvNR8bvPLLSik1U=</DigestValue>
      </Reference>
      <Reference URI="/xl/worksheets/sheet4.xml?ContentType=application/vnd.openxmlformats-officedocument.spreadsheetml.worksheet+xml">
        <DigestMethod Algorithm="http://www.w3.org/2001/04/xmlenc#sha256"/>
        <DigestValue>nUNrb6870srs4GW2nveSj625Blk2sbQzXC7qs49Qsm8=</DigestValue>
      </Reference>
      <Reference URI="/xl/worksheets/sheet5.xml?ContentType=application/vnd.openxmlformats-officedocument.spreadsheetml.worksheet+xml">
        <DigestMethod Algorithm="http://www.w3.org/2001/04/xmlenc#sha256"/>
        <DigestValue>4AkZ/0t2uXfMNmTpjJ7YQ4QojuKYSj7eGnzRYtBZgTI=</DigestValue>
      </Reference>
      <Reference URI="/xl/worksheets/sheet6.xml?ContentType=application/vnd.openxmlformats-officedocument.spreadsheetml.worksheet+xml">
        <DigestMethod Algorithm="http://www.w3.org/2001/04/xmlenc#sha256"/>
        <DigestValue>RxTMgToZOBio/E7X0YQmoMXEMrDCZsLdR+MEadMq1k4=</DigestValue>
      </Reference>
      <Reference URI="/xl/worksheets/sheet7.xml?ContentType=application/vnd.openxmlformats-officedocument.spreadsheetml.worksheet+xml">
        <DigestMethod Algorithm="http://www.w3.org/2001/04/xmlenc#sha256"/>
        <DigestValue>jU9keZ8Si16fr9Eo/dEPAFim/JFb80iHm+4lpE7LMEk=</DigestValue>
      </Reference>
      <Reference URI="/xl/worksheets/sheet8.xml?ContentType=application/vnd.openxmlformats-officedocument.spreadsheetml.worksheet+xml">
        <DigestMethod Algorithm="http://www.w3.org/2001/04/xmlenc#sha256"/>
        <DigestValue>7Bsqs7ktNUVnc1h0w3r9RUPVeVSBUHXPtlvhgh1uuNk=</DigestValue>
      </Reference>
      <Reference URI="/xl/worksheets/sheet9.xml?ContentType=application/vnd.openxmlformats-officedocument.spreadsheetml.worksheet+xml">
        <DigestMethod Algorithm="http://www.w3.org/2001/04/xmlenc#sha256"/>
        <DigestValue>bha8vidPBtNNj/dx6Z/trQ3GkC54IFzy/JAf2eQ7l6k=</DigestValue>
      </Reference>
    </Manifest>
    <SignatureProperties>
      <SignatureProperty Id="idSignatureTime" Target="#idPackageSignature">
        <mdssi:SignatureTime xmlns:mdssi="http://schemas.openxmlformats.org/package/2006/digital-signature">
          <mdssi:Format>YYYY-MM-DDThh:mm:ssTZD</mdssi:Format>
          <mdssi:Value>2021-08-16T15:52:15Z</mdssi:Value>
        </mdssi:SignatureTime>
      </SignatureProperty>
    </SignatureProperties>
  </Object>
  <Object Id="idOfficeObject">
    <SignatureProperties>
      <SignatureProperty Id="idOfficeV1Details" Target="#idPackageSignature">
        <SignatureInfoV1 xmlns="http://schemas.microsoft.com/office/2006/digsig">
          <SetupID>{FA61D09E-A64A-44BC-AB70-E378ADDE0285}</SetupID>
          <SignatureText>Marcelo Prono</SignatureText>
          <SignatureImage/>
          <SignatureComments/>
          <WindowsVersion>10.0</WindowsVersion>
          <OfficeVersion>16.0.11328/16</OfficeVersion>
          <ApplicationVersion>16.0.11328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2021-08-16T15:52:15Z</xd:SigningTime>
          <xd:SigningCertificate>
            <xd:Cert>
              <xd:CertDigest>
                <DigestMethod Algorithm="http://www.w3.org/2001/04/xmlenc#sha256"/>
                <DigestValue>jCqyD+DKYx3e9Bt1LvIMteg0xkv80MIHKgL5M5CuFz8=</DigestValue>
              </xd:CertDigest>
              <xd:IssuerSerial>
                <X509IssuerName>C=PY, O=DOCUMENTA S.A., CN=CA-DOCUMENTA S.A., SERIALNUMBER=RUC 80050172-1</X509IssuerName>
                <X509SerialNumber>2212918969791976329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cBAAB/AAAAAAAAAAAAAAC+GAAARAsAACBFTUYAAAEAtBsAAKoAAAAGAAAAAAAAAAAAAAAAAAAAVgUAAAADAAA1AQAArQAAAAAAAAAAAAAAAAAAAAi3BADIow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QJP7rv9/AAAAAAAAAAAAAFASAAAAAAAAQAAAwP9/AAAgQpit/38AAB5sOGb/fwAABAAAAAAAAAAgQpit/38AAEm+byHSAAAAAAAAAAAAAAAXZgHsu1QAAFWFUmX/fwAASAAAAAAAAACcWpJm/38AABhjr2b/fwAAsF2SZgAAAAABAAAAAAAAAPZ4kmb/fwAAAACYrf9/AAAAAAAAAAAAAAAAAADSAAAAsaemrP9/AAAAAAAAAAAAAHALAAAAAAAAcA52E/cBAACYwG8h0gAAAAAAAAAAAAAAAAAAAAAAAAAAAAAAAAAAAAAAAAAAAAAA+b9vIdIAAAD9WzhmZHYACAAAAAAlAAAADAAAAAEAAAAYAAAADAAAAAAAAAASAAAADAAAAAEAAAAeAAAAGAAAAL0AAAAEAAAA9wAAABEAAAAlAAAADAAAAAEAAABUAAAAiAAAAL4AAAAEAAAA9QAAABAAAAABAAAAYfe0QVU1tEG+AAAABAAAAAoAAABMAAAAAAAAAAAAAAAAAAAA//////////9gAAAAMQA2AC8AMAA4AC8AMgAwADIAMQAGAAAABgAAAAQAAAAGAAAABgAAAAQAAAAGAAAABgAAAAYAAAAGAAAASwAAAEAAAAAwAAAABQAAACAAAAABAAAAAQAAABAAAAAAAAAAAAAAABgBAACAAAAAAAAAAAAAAAAYAQAAgAAAAFIAAABwAQAAAgAAABAAAAAHAAAAAAAAAAAAAAC8AgAAAAAAAAECAiJTAHkAcwB0AGUAbQAAAAAAAAAAAAAAAAAAAAAAAAAAAAAAAAAAAAAAAAAAAAAAAAAAAAAAAAAAAAAAAAAAAAAAAAAAAAkAAAABAAAAuN69rP9/AACwo6ka9wEAAEiuyaz/fwAAAAAAAAAAAAAAAAAAAAAAADizbyHSAAAAAAAAAAAAAAAAAAAAAAAAAAAAAAAAAAAAJ2oB7LtUAAAgAAAAAAAAADimqRr3AQAAwAlnE/cBAABwDnYT9wEAAJC0byEAAAAAAAAAAAAAAAAHAAAAAAAAABDX2Rr3AQAAzLNvIdIAAAAJtG8h0gAAALGnpqz/fwAACgAAAAAAAABWU6msAAAAAJ+64aBA2wAAOKapGvcBAADMs28h0gAAAAcAAAD/fwAAAAAAAAAAAAAAAAAAAAAAAAAAAAAAAAAAAg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D//wEAAAC43r2s/38AAPAdnRP3AQAASK7JrP9/AAAAAAAAAAAAAAAAAAAAAAAAYNF1E/cBAADut6ttRKjXAQAAAAAAAAAAAAAAAAAAAAAnGwHsu1QAADgRv2X/fwAAMF3ZZf9/AADg////AAAAAHAOdhP3AQAAqMVvIQAAAAAAAAAAAAAAAAYAAAAAAAAAIAAAAAAAAADMxG8h0gAAAAnFbyHSAAAAsaemrP9/AACIM79l/38AABBh2WUAAAAAMF3ZZf9/AAAwXdll/38AAMzEbyHSAAAABgAAAPcBAAAAAAAAAAAAAAAAAAAAAAAAAAAAAAAAAABgnXYT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QAAAARwAAACkAAAAzAAAAaAAAABUAAAAhAPAAAAAAAAAAAAAAAIA/AAAAAAAAAAAAAIA/AAAAAAAAAAAAAAAAAAAAAAAAAAAAAAAAAAAAAAAAAAAlAAAADAAAAAAAAIAoAAAADAAAAAQAAABSAAAAcAEAAAQAAADw////AAAAAAAAAAAAAAAAkAEAAAAAAAEAAAAAcwBlAGcAbwBlACAAdQBpAAAAAAAAAAAAAAAAAAAAAAAAAAAAAAAAAAAAAAAAAAAAAAAAAAAAAAAAAAAAAAAAAAAAAAAAAAAAAAAAALjevaz/fwAAGJH9GvcBAABIrsms/38AAAAAAAAAAAAAAAAAAAAAAAAIAAAAAAEAAKB+ajj3AQAAAAAAAAAAAAAAAAAAAAAAAFcYAey7VAAAwMRvIQAAAAAAAAAAAAAAAPD///8AAAAAcA52E/cBAABYxm8hAAAAAAAAAAAAAAAACQAAAAAAAAAgAAAAAAAAAHzFbyHSAAAAucVvIdIAAACxp6as/38AAAAAgD8AAIA/6LzbZQAAAAAAAIA/0gAAANGnTmX/fwAAfMVvIdIAAAAJAAAA9wEAAAAAAAAAAAAAAAAAAAAAAAAAAAAAAAAAAICedhNkdgAIAAAAACUAAAAMAAAABAAAABgAAAAMAAAAAAAAABIAAAAMAAAAAQAAAB4AAAAYAAAAKQAAADMAAACRAAAASAAAACUAAAAMAAAABAAAAFQAAACcAAAAKgAAADMAAACPAAAARwAAAAEAAABh97RBVTW0QSoAAAAzAAAADQAAAEwAAAAAAAAAAAAAAAAAAAD//////////2gAAABNAGEAcgBjAGUAbABvACAAUAByAG8AbgBvAAAADgAAAAgAAAAGAAAABwAAAAgAAAAEAAAACQAAAAQAAAAJAAAABgAAAAkAAAAJAAAACQAAAEsAAABAAAAAMAAAAAUAAAAgAAAAAQAAAAEAAAAQAAAAAAAAAAAAAAAYAQAAgAAAAAAAAAAAAAAAGAEAAIAAAAAlAAAADAAAAAIAAAAnAAAAGAAAAAUAAAAAAAAA////AAAAAAAlAAAADAAAAAUAAABMAAAAZAAAAAAAAABQAAAAFwEAAHwAAAAAAAAAUAAAABg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cAAAACgAAAFAAAABUAAAAXAAAAAEAAABh97RBVTW0QQoAAABQAAAADQAAAEwAAAAAAAAAAAAAAAAAAAD//////////2gAAABNAGEAcgBjAGUAbABvACAAUAByAG8AbgBvAAAACgAAAAYAAAAEAAAABQAAAAYAAAADAAAABwAAAAMAAAAGAAAABAAAAAcAAAAHAAAABwAAAEsAAABAAAAAMAAAAAUAAAAgAAAAAQAAAAEAAAAQAAAAAAAAAAAAAAAYAQAAgAAAAAAAAAAAAAAAGA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AAAAAKAAAAYAAAAFUAAABsAAAAAQAAAGH3tEFVNbRBCgAAAGAAAAAOAAAATAAAAAAAAAAAAAAAAAAAAP//////////aAAAAFYAaQBjAGUAcAByAGUAcwBpAGQAZQBuAHQAZQAHAAAAAwAAAAUAAAAGAAAABwAAAAQAAAAGAAAABQAAAAMAAAAHAAAABgAAAAcAAAAEAAAABgAAAEsAAABAAAAAMAAAAAUAAAAgAAAAAQAAAAEAAAAQAAAAAAAAAAAAAAAYAQAAgAAAAAAAAAAAAAAAGAEAAIAAAAAlAAAADAAAAAIAAAAnAAAAGAAAAAUAAAAAAAAA////AAAAAAAlAAAADAAAAAUAAABMAAAAZAAAAAkAAABwAAAADgEAAHwAAAAJAAAAcAAAAAYBAAANAAAAIQDwAAAAAAAAAAAAAACAPwAAAAAAAAAAAACAPwAAAAAAAAAAAAAAAAAAAAAAAAAAAAAAAAAAAAAAAAAAJQAAAAwAAAAAAACAKAAAAAwAAAAFAAAAJQAAAAwAAAABAAAAGAAAAAwAAAAAAAAAEgAAAAwAAAABAAAAFgAAAAwAAAAAAAAAVAAAAEgBAAAKAAAAcAAAAA0BAAB8AAAAAQAAAGH3tEFVNbRBCgAAAHAAAAAqAAAATAAAAAQAAAAJAAAAcAAAAA8BAAB9AAAAoAAAAEYAaQByAG0AYQBkAG8AIABwAG8AcgA6ACAATQBBAFIAQwBFAEwATwAgAEcAQQBCAFIASQBFAEwAIABQAFIATwBOAE8AIABUAE8A0QBBAE4ARQBaAAYAAAADAAAABAAAAAkAAAAGAAAABwAAAAcAAAADAAAABwAAAAcAAAAEAAAAAwAAAAMAAAAKAAAABwAAAAcAAAAHAAAABgAAAAUAAAAJAAAAAwAAAAgAAAAHAAAABgAAAAcAAAADAAAABgAAAAUAAAADAAAABgAAAAcAAAAJAAAACAAAAAkAAAADAAAABgAAAAkAAAAIAAAABwAAAAgAAAAGAAAABgAAABYAAAAMAAAAAAAAACUAAAAMAAAAAgAAAA4AAAAUAAAAAAAAABAAAAAUAAAA</Object>
  <Object Id="idInvalidSigLnImg">AQAAAGwAAAAAAAAAAAAAABcBAAB/AAAAAAAAAAAAAAC+GAAARAsAACBFTUYAAAEAICEAALEAAAAGAAAAAAAAAAAAAAAAAAAAVgUAAAADAAA1AQAArQAAAAAAAAAAAAAAAAAAAAi3BADIow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QJP7rv9/AAAAAAAAAAAAAFASAAAAAAAAQAAAwP9/AAAgQpit/38AAB5sOGb/fwAABAAAAAAAAAAgQpit/38AAEm+byHSAAAAAAAAAAAAAAAXZgHsu1QAAFWFUmX/fwAASAAAAAAAAACcWpJm/38AABhjr2b/fwAAsF2SZgAAAAABAAAAAAAAAPZ4kmb/fwAAAACYrf9/AAAAAAAAAAAAAAAAAADSAAAAsaemrP9/AAAAAAAAAAAAAHALAAAAAAAAcA52E/cBAACYwG8h0gAAAAAAAAAAAAAAAAAAAAAAAAAAAAAAAAAAAAAAAAAAAAAA+b9vIdIAAAD9WzhmZHYACAAAAAAlAAAADAAAAAEAAAAYAAAADAAAAP8AAAASAAAADAAAAAEAAAAeAAAAGAAAACIAAAAEAAAAcgAAABEAAAAlAAAADAAAAAEAAABUAAAAqAAAACMAAAAEAAAAcAAAABAAAAABAAAAYfe0QVU1tEEjAAAABAAAAA8AAABMAAAAAAAAAAAAAAAAAAAA//////////9sAAAARgBpAHIAbQBhACAAbgBvACAAdgDhAGwAaQBkAGEAAAAGAAAAAwAAAAQAAAAJAAAABgAAAAMAAAAHAAAABwAAAAMAAAAFAAAABgAAAAMAAAADAAAABwAAAAYAAABLAAAAQAAAADAAAAAFAAAAIAAAAAEAAAABAAAAEAAAAAAAAAAAAAAAGAEAAIAAAAAAAAAAAAAAABgBAACAAAAAUgAAAHABAAACAAAAEAAAAAcAAAAAAAAAAAAAALwCAAAAAAAAAQICIlMAeQBzAHQAZQBtAAAAAAAAAAAAAAAAAAAAAAAAAAAAAAAAAAAAAAAAAAAAAAAAAAAAAAAAAAAAAAAAAAAAAAAAAAAACQAAAAEAAAC43r2s/38AALCjqRr3AQAASK7JrP9/AAAAAAAAAAAAAAAAAAAAAAAAOLNvIdIAAAAAAAAAAAAAAAAAAAAAAAAAAAAAAAAAAAAnagHsu1QAACAAAAAAAAAAOKapGvcBAADACWcT9wEAAHAOdhP3AQAAkLRvIQAAAAAAAAAAAAAAAAcAAAAAAAAAENfZGvcBAADMs28h0gAAAAm0byHSAAAAsaemrP9/AAAKAAAAAAAAAFZTqawAAAAAn7rhoEDbAAA4pqka9wEAAMyzbyHSAAAABwAAAP9/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P//AQAAALjevaz/fwAA8B2dE/cBAABIrsms/38AAAAAAAAAAAAAAAAAAAAAAABg0XUT9wEAAO63q21EqNcBAAAAAAAAAAAAAAAAAAAAACcbAey7VAAAOBG/Zf9/AAAwXdll/38AAOD///8AAAAAcA52E/cBAACoxW8hAAAAAAAAAAAAAAAABgAAAAAAAAAgAAAAAAAAAMzEbyHSAAAACcVvIdIAAACxp6as/38AAIgzv2X/fwAAEGHZZQAAAAAwXdll/38AADBd2WX/fwAAzMRvIdIAAAAGAAAA9wEAAAAAAAAAAAAAAAAAAAAAAAAAAAAAAAAAAGCddhNkdgAIAAAAACUAAAAMAAAAAwAAABgAAAAMAAAAAAAAABIAAAAMAAAAAQAAABYAAAAMAAAACAAAAFQAAABUAAAACgAAACcAAAAeAAAASgAAAAEAAABh97RBVTW0QQoAAABLAAAAAQAAAEwAAAAEAAAACQAAACcAAAAgAAAASwAAAFAAAABYAB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AAAABHAAAAKQAAADMAAABoAAAAFQAAACEA8AAAAAAAAAAAAAAAgD8AAAAAAAAAAAAAgD8AAAAAAAAAAAAAAAAAAAAAAAAAAAAAAAAAAAAAAAAAACUAAAAMAAAAAAAAgCgAAAAMAAAABAAAAFIAAABwAQAABAAAAPD///8AAAAAAAAAAAAAAACQAQAAAAAAAQAAAABzAGUAZwBvAGUAIAB1AGkAAAAAAAAAAAAAAAAAAAAAAAAAAAAAAAAAAAAAAAAAAAAAAAAAAAAAAAAAAAAAAAAAAAAAAAAAAAAAAAAAuN69rP9/AAAYkf0a9wEAAEiuyaz/fwAAAAAAAAAAAAAAAAAAAAAAAAgAAAAAAQAAoH5qOPcBAAAAAAAAAAAAAAAAAAAAAAAAVxgB7LtUAADAxG8hAAAAAAAAAAAAAAAA8P///wAAAABwDnYT9wEAAFjGbyEAAAAAAAAAAAAAAAAJAAAAAAAAACAAAAAAAAAAfMVvIdIAAAC5xW8h0gAAALGnpqz/fwAAAACAPwAAgD/ovNtlAAAAAAAAgD/SAAAA0adOZf9/AAB8xW8h0gAAAAkAAAD3AQAAAAAAAAAAAAAAAAAAAAAAAAAAAAAAAAAAgJ52E2R2AAgAAAAAJQAAAAwAAAAEAAAAGAAAAAwAAAAAAAAAEgAAAAwAAAABAAAAHgAAABgAAAApAAAAMwAAAJEAAABIAAAAJQAAAAwAAAAEAAAAVAAAAJwAAAAqAAAAMwAAAI8AAABHAAAAAQAAAGH3tEFVNbRBKgAAADMAAAANAAAATAAAAAAAAAAAAAAAAAAAAP//////////aAAAAE0AYQByAGMAZQBsAG8AIABQAHIAbwBuAG8AAAAOAAAACAAAAAYAAAAHAAAACAAAAAQAAAAJAAAABAAAAAkAAAAGAAAACQAAAAkAAAAJAAAASwAAAEAAAAAwAAAABQAAACAAAAABAAAAAQAAABAAAAAAAAAAAAAAABgBAACAAAAAAAAAAAAAAAAYAQAAgAAAACUAAAAMAAAAAgAAACcAAAAYAAAABQAAAAAAAAD///8AAAAAACUAAAAMAAAABQAAAEwAAABkAAAAAAAAAFAAAAAXAQAAfAAAAAAAAABQAAAAGA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JwAAAAKAAAAUAAAAFQAAABcAAAAAQAAAGH3tEFVNbRBCgAAAFAAAAANAAAATAAAAAAAAAAAAAAAAAAAAP//////////aAAAAE0AYQByAGMAZQBsAG8AIABQAHIAbwBuAG8AAAAKAAAABgAAAAQAAAAFAAAABgAAAAMAAAAHAAAAAwAAAAYAAAAEAAAABwAAAAcAAAAHAAAASwAAAEAAAAAwAAAABQAAACAAAAABAAAAAQAAABAAAAAAAAAAAAAAABgBAACAAAAAAAAAAAAAAAAY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oAAAAAoAAABgAAAAVQAAAGwAAAABAAAAYfe0QVU1tEEKAAAAYAAAAA4AAABMAAAAAAAAAAAAAAAAAAAA//////////9oAAAAVgBpAGMAZQBwAHIAZQBzAGkAZABlAG4AdABlAAcAAAADAAAABQAAAAYAAAAHAAAABAAAAAYAAAAFAAAAAwAAAAcAAAAGAAAABwAAAAQAAAAGAAAASwAAAEAAAAAwAAAABQAAACAAAAABAAAAAQAAABAAAAAAAAAAAAAAABgBAACAAAAAAAAAAAAAAAAYAQAAgAAAACUAAAAMAAAAAgAAACcAAAAYAAAABQAAAAAAAAD///8AAAAAACUAAAAMAAAABQAAAEwAAABkAAAACQAAAHAAAAAOAQAAfAAAAAkAAABwAAAABgEAAA0AAAAhAPAAAAAAAAAAAAAAAIA/AAAAAAAAAAAAAIA/AAAAAAAAAAAAAAAAAAAAAAAAAAAAAAAAAAAAAAAAAAAlAAAADAAAAAAAAIAoAAAADAAAAAUAAAAlAAAADAAAAAEAAAAYAAAADAAAAAAAAAASAAAADAAAAAEAAAAWAAAADAAAAAAAAABUAAAASAEAAAoAAABwAAAADQEAAHwAAAABAAAAYfe0QVU1tEEKAAAAcAAAACoAAABMAAAABAAAAAkAAABwAAAADwEAAH0AAACgAAAARgBpAHIAbQBhAGQAbwAgAHAAbwByADoAIABNAEEAUgBDAEUATABPACAARwBBAEIAUgBJAEUATAAgAFAAUgBPAE4ATwAgAFQATwDRAEEATgBFAFoABgAAAAMAAAAEAAAACQAAAAYAAAAHAAAABwAAAAMAAAAHAAAABwAAAAQAAAADAAAAAwAAAAoAAAAHAAAABwAAAAcAAAAGAAAABQAAAAkAAAADAAAACAAAAAcAAAAGAAAABwAAAAMAAAAGAAAABQAAAAMAAAAGAAAABwAAAAkAAAAIAAAACQAAAAMAAAAGAAAACQAAAAgAAAAHAAAACAAAAAYAAAAGAAAAFgAAAAwAAAAAAAAAJQAAAAwAAAACAAAADgAAABQAAAAAAAAAEAAAABQ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doU6CvN2JeS15CH/5PPTiqYVXD75QHYWnHiWwYlbdwc=</DigestValue>
    </Reference>
    <Reference Type="http://www.w3.org/2000/09/xmldsig#Object" URI="#idOfficeObject">
      <DigestMethod Algorithm="http://www.w3.org/2001/04/xmlenc#sha256"/>
      <DigestValue>Xiw8j/hfKA/LjZmmUDvKHm8mrV5iepH3wkGslq3YYpo=</DigestValue>
    </Reference>
    <Reference Type="http://uri.etsi.org/01903#SignedProperties" URI="#idSignedProperties">
      <Transforms>
        <Transform Algorithm="http://www.w3.org/TR/2001/REC-xml-c14n-20010315"/>
      </Transforms>
      <DigestMethod Algorithm="http://www.w3.org/2001/04/xmlenc#sha256"/>
      <DigestValue>zKo1/cblLctox08hSpYziFpjn60qEjvidPRhBbmHRBc=</DigestValue>
    </Reference>
    <Reference Type="http://www.w3.org/2000/09/xmldsig#Object" URI="#idValidSigLnImg">
      <DigestMethod Algorithm="http://www.w3.org/2001/04/xmlenc#sha256"/>
      <DigestValue>ECqExjlNyHKCbvCaR9h75Qws+9B5Dbv6myLwQx8wiV4=</DigestValue>
    </Reference>
    <Reference Type="http://www.w3.org/2000/09/xmldsig#Object" URI="#idInvalidSigLnImg">
      <DigestMethod Algorithm="http://www.w3.org/2001/04/xmlenc#sha256"/>
      <DigestValue>zXit6EN6EuxhqH86ZU4Z8RtZ2f/3K+PQgTi7rEhFlnU=</DigestValue>
    </Reference>
  </SignedInfo>
  <SignatureValue>X5z8vyMO0xlmRP7Ahq3le+eU2EjUn3z3dW+AkY17kNlXWJRwYquLqGypFkxb2D4DELqzL8pMYOR5
VAERI+/PsoEQ2aENafIxl0/t1snYpliqJcSdMuenlYbq3yvtg/7eTQnM7YCbnu/zs4C/h2R8FfX4
6StmZx865yx1MxXUfyMAJrWR6jVclMi1fNMm1rl41jfa48108LcwJJ0g475XY9sZQjA2JGLfGj8i
/KNq+e/R4bd4ZB/DCmy/OI3ZAWcUooFm5piwP80Yo8LiNMSm6BRf4CyE5ak7jUSAaxDmJrQEVxUU
vSlAulZCVErH+FV5pR3CN/sIHlbeLTGuxsCfyQ==</SignatureValue>
  <KeyInfo>
    <X509Data>
      <X509Certificate>MIID8jCCAtqgAwIBAgIQfnrh41cPEaJAwO3ShonGkjANBgkqhkiG9w0BAQsFADB4MXYwEQYKCZImiZPyLGQBGRYDbmV0MBUGCgmSJomT8ixkARkWB3dpbmRvd3MwHQYDVQQDExZNUy1Pcmdhbml6YXRpb24tQWNjZXNzMCsGA1UECxMkODJkYmFjYTQtM2U4MS00NmNhLTljNzMtMDk1MGMxZWFjYTk3MB4XDTIxMDMxMTEyMzYxNVoXDTMxMDMxMTEyMDYxNVowLzEtMCsGA1UEAxMkNWNiNDM3ZmEtMmY4Ni00ZTNhLWE1ODctZTE1NDBjNmI0NDJiMIIBIjANBgkqhkiG9w0BAQEFAAOCAQ8AMIIBCgKCAQEA3ZXyj+w1HS1P+VsHDK8hA2HPXlLjVM1hIrHyTSghfiWqMqAFCqAEbS5pFDxg9d0E6GB5UNWAIgv120PniMcZco5SJBnT8pnJQxUmSD7r3MYZR6Uhaia0a3McxZXV5et+afT/BSz64wt0CxLJaeEs8DpE9MEvqfcYiUzBhJLy8/1PGLJ6zgeDJiFw2mlQKcJY3Mc7+utv7upkGOxORPWHp75yqYj3FaEPyGbnpY9usVJPoVutvXHzpZooqlemZtOsBGiqXqtkoq0cdM+oDufu4zVxuMgvi8cmEmriQOAaTNAxcMq0gLr9qvIdL41wgAspvp1Fu5C4HvdhpTuabGMmkQIDAQABo4HAMIG9MAwGA1UdEwEB/wQCMAAwFgYDVR0lAQH/BAwwCgYIKwYBBQUHAwIwIgYLKoZIhvcUAQWCHAIEEwSBEPo3tFyGLzpOpYfhVAxrRCswIgYLKoZIhvcUAQWCHAMEEwSBEHh/DxWm1lNHjCQE7j6ANEAwIgYLKoZIhvcUAQWCHAUEEwSBEDDRAocqTuxPlzSrc3/BKFgwFAYLKoZIhvcUAQWCHAgEBQSBAlNBMBMGCyqGSIb3FAEFghwHBAQEgQEwMA0GCSqGSIb3DQEBCwUAA4IBAQCz3BsEvqvODbZRzDDJhLmEgf71kQbp54hYjepJq5mGf59A0ueQ3YQcIq8IyaUWqV3nwsWohLKmAsJqcquaoUZepsZi6nv03FvXy2W/cfjkjG65ThSYq9r5aP8mayRKublBEPomsKSBf72gersYrnMZjfzJExAq2QfdZf+k6H7weyKEgRL7jGzQObePl/j0rlcRoL9NLDRoJ3tRQYVpOhkceuX+fa6HpyV1e6bLJiyb9JbaFaWTPvZ2FcPnZl523VYNPo7kvx13ZuabJ1E4Q4zARHTkIZ4Hp9Uo01SuZYx2mK3gosxs3P4zQ8Sn4BI+3dkoYdVpgOkb+IGhD2z4t+H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1/04/xmlenc#sha256"/>
        <DigestValue>dasyj24FQyf48g6cTuKsz3GSGSjFUpiD2yFd9fdEhNM=</DigestValue>
      </Reference>
      <Reference URI="/xl/activeX/activeX1.xml?ContentType=application/vnd.ms-office.activeX+xml">
        <DigestMethod Algorithm="http://www.w3.org/2001/04/xmlenc#sha256"/>
        <DigestValue>9lyHdt6FdJzDrqAfrR0Ra9dZqYdQVBFLcW4IEkBDGJM=</DigestValue>
      </Reference>
      <Reference URI="/xl/calcChain.xml?ContentType=application/vnd.openxmlformats-officedocument.spreadsheetml.calcChain+xml">
        <DigestMethod Algorithm="http://www.w3.org/2001/04/xmlenc#sha256"/>
        <DigestValue>2eDfCiDHm7J2O2H2MVZgX4UuvZ/ieSvEbqftTn+TunE=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drawing1.xml?ContentType=application/vnd.openxmlformats-officedocument.drawing+xml">
        <DigestMethod Algorithm="http://www.w3.org/2001/04/xmlenc#sha256"/>
        <DigestValue>ElpinTtu2mIxesem+rNl2bCb/PR/m2DzPQMfDtEQ5io=</DigestValue>
      </Reference>
      <Reference URI="/xl/drawings/drawing2.xml?ContentType=application/vnd.openxmlformats-officedocument.drawing+xml">
        <DigestMethod Algorithm="http://www.w3.org/2001/04/xmlenc#sha256"/>
        <DigestValue>LDJeW+vGcMmSPghxBhAyTpKoLQUf3bVMKhX1srCG9hw=</DigestValue>
      </Reference>
      <Reference URI="/xl/drawings/drawing3.xml?ContentType=application/vnd.openxmlformats-officedocument.drawing+xml">
        <DigestMethod Algorithm="http://www.w3.org/2001/04/xmlenc#sha256"/>
        <DigestValue>HljstieEN0juuBgVo28PdhKlslNPcGFjXjoBtI6TsIM=</DigestValue>
      </Reference>
      <Reference URI="/xl/drawings/vmlDrawing1.vml?ContentType=application/vnd.openxmlformats-officedocument.vmlDrawing">
        <DigestMethod Algorithm="http://www.w3.org/2001/04/xmlenc#sha256"/>
        <DigestValue>P8m5TyK2uAjoNQeLC5UGqehYvs/GmseEy665JAUgaUI=</DigestValue>
      </Reference>
      <Reference URI="/xl/drawings/vmlDrawing2.vml?ContentType=application/vnd.openxmlformats-officedocument.vmlDrawing">
        <DigestMethod Algorithm="http://www.w3.org/2001/04/xmlenc#sha256"/>
        <DigestValue>mivM8AyXVUbgkzqFT71wauQwKPgEG0fE/+Fe7/XYH1M=</DigestValue>
      </Reference>
      <Reference URI="/xl/drawings/vmlDrawing3.vml?ContentType=application/vnd.openxmlformats-officedocument.vmlDrawing">
        <DigestMethod Algorithm="http://www.w3.org/2001/04/xmlenc#sha256"/>
        <DigestValue>3FIgadCkuKccB770T+E7OaMdSOeQKd9/edjYDYTgCrI=</DigestValue>
      </Reference>
      <Reference URI="/xl/media/image1.png?ContentType=image/png">
        <DigestMethod Algorithm="http://www.w3.org/2001/04/xmlenc#sha256"/>
        <DigestValue>Yaq2247LnI+hHZ2OrymHDj57jqIueuESFFV+Ka+bMAU=</DigestValue>
      </Reference>
      <Reference URI="/xl/media/image2.emf?ContentType=image/x-emf">
        <DigestMethod Algorithm="http://www.w3.org/2001/04/xmlenc#sha256"/>
        <DigestValue>zTiaVIqCnx5ljiWQqydS/h4U+x/5CBzv+GYBg4II2/I=</DigestValue>
      </Reference>
      <Reference URI="/xl/media/image3.emf?ContentType=image/x-emf">
        <DigestMethod Algorithm="http://www.w3.org/2001/04/xmlenc#sha256"/>
        <DigestValue>5hwo/m9li9TSTkwELdxT/Nj4yxSZVTOdtJuIUxgetxc=</DigestValue>
      </Reference>
      <Reference URI="/xl/media/image4.emf?ContentType=image/x-emf">
        <DigestMethod Algorithm="http://www.w3.org/2001/04/xmlenc#sha256"/>
        <DigestValue>HCFt9UsC6lCAScxX5/hR3unRX+IB/adzZnpQEuoOsMo=</DigestValue>
      </Reference>
      <Reference URI="/xl/printerSettings/printerSettings1.bin?ContentType=application/vnd.openxmlformats-officedocument.spreadsheetml.printerSettings">
        <DigestMethod Algorithm="http://www.w3.org/2001/04/xmlenc#sha256"/>
        <DigestValue>HeMXh0BvJ5EJgLU/vDhAs8Wted+7ofJnylrfXHCWHDg=</DigestValue>
      </Reference>
      <Reference URI="/xl/printerSettings/printerSettings10.bin?ContentType=application/vnd.openxmlformats-officedocument.spreadsheetml.printerSettings">
        <DigestMethod Algorithm="http://www.w3.org/2001/04/xmlenc#sha256"/>
        <DigestValue>yafQoiqsHuJ5rXk4BhhOpeF5HDflrPmt4ejQBVK8Sy4=</DigestValue>
      </Reference>
      <Reference URI="/xl/printerSettings/printerSettings11.bin?ContentType=application/vnd.openxmlformats-officedocument.spreadsheetml.printerSettings">
        <DigestMethod Algorithm="http://www.w3.org/2001/04/xmlenc#sha256"/>
        <DigestValue>TaA6KX/SRWPpmiasS8KGCRFI/mFTpQlGqiM07LbibG8=</DigestValue>
      </Reference>
      <Reference URI="/xl/printerSettings/printerSettings12.bin?ContentType=application/vnd.openxmlformats-officedocument.spreadsheetml.printerSettings">
        <DigestMethod Algorithm="http://www.w3.org/2001/04/xmlenc#sha256"/>
        <DigestValue>TaA6KX/SRWPpmiasS8KGCRFI/mFTpQlGqiM07LbibG8=</DigestValue>
      </Reference>
      <Reference URI="/xl/printerSettings/printerSettings13.bin?ContentType=application/vnd.openxmlformats-officedocument.spreadsheetml.printerSettings">
        <DigestMethod Algorithm="http://www.w3.org/2001/04/xmlenc#sha256"/>
        <DigestValue>aKO8XWThzgvGlTVSu23kX37OoqtKGS6PBUkmhsicI1Y=</DigestValue>
      </Reference>
      <Reference URI="/xl/printerSettings/printerSettings14.bin?ContentType=application/vnd.openxmlformats-officedocument.spreadsheetml.printerSettings">
        <DigestMethod Algorithm="http://www.w3.org/2001/04/xmlenc#sha256"/>
        <DigestValue>aKO8XWThzgvGlTVSu23kX37OoqtKGS6PBUkmhsicI1Y=</DigestValue>
      </Reference>
      <Reference URI="/xl/printerSettings/printerSettings15.bin?ContentType=application/vnd.openxmlformats-officedocument.spreadsheetml.printerSettings">
        <DigestMethod Algorithm="http://www.w3.org/2001/04/xmlenc#sha256"/>
        <DigestValue>TaA6KX/SRWPpmiasS8KGCRFI/mFTpQlGqiM07LbibG8=</DigestValue>
      </Reference>
      <Reference URI="/xl/printerSettings/printerSettings16.bin?ContentType=application/vnd.openxmlformats-officedocument.spreadsheetml.printerSettings">
        <DigestMethod Algorithm="http://www.w3.org/2001/04/xmlenc#sha256"/>
        <DigestValue>cTMe26WKUMxgIQ75aSUbk/YTeYYulAlVO0L/5ha89J0=</DigestValue>
      </Reference>
      <Reference URI="/xl/printerSettings/printerSettings17.bin?ContentType=application/vnd.openxmlformats-officedocument.spreadsheetml.printerSettings">
        <DigestMethod Algorithm="http://www.w3.org/2001/04/xmlenc#sha256"/>
        <DigestValue>HeMXh0BvJ5EJgLU/vDhAs8Wted+7ofJnylrfXHCWHDg=</DigestValue>
      </Reference>
      <Reference URI="/xl/printerSettings/printerSettings18.bin?ContentType=application/vnd.openxmlformats-officedocument.spreadsheetml.printerSettings">
        <DigestMethod Algorithm="http://www.w3.org/2001/04/xmlenc#sha256"/>
        <DigestValue>HeMXh0BvJ5EJgLU/vDhAs8Wted+7ofJnylrfXHCWHDg=</DigestValue>
      </Reference>
      <Reference URI="/xl/printerSettings/printerSettings19.bin?ContentType=application/vnd.openxmlformats-officedocument.spreadsheetml.printerSettings">
        <DigestMethod Algorithm="http://www.w3.org/2001/04/xmlenc#sha256"/>
        <DigestValue>BCq9O5HHwm91X0cDGi4bjZg0oXnSgv7WGiCfkpesuIU=</DigestValue>
      </Reference>
      <Reference URI="/xl/printerSettings/printerSettings2.bin?ContentType=application/vnd.openxmlformats-officedocument.spreadsheetml.printerSettings">
        <DigestMethod Algorithm="http://www.w3.org/2001/04/xmlenc#sha256"/>
        <DigestValue>HeMXh0BvJ5EJgLU/vDhAs8Wted+7ofJnylrfXHCWHDg=</DigestValue>
      </Reference>
      <Reference URI="/xl/printerSettings/printerSettings20.bin?ContentType=application/vnd.openxmlformats-officedocument.spreadsheetml.printerSettings">
        <DigestMethod Algorithm="http://www.w3.org/2001/04/xmlenc#sha256"/>
        <DigestValue>TRrCOIAvgyay9+dOHANtMRhI4Mlj24DaFIyKQoKcdPw=</DigestValue>
      </Reference>
      <Reference URI="/xl/printerSettings/printerSettings21.bin?ContentType=application/vnd.openxmlformats-officedocument.spreadsheetml.printerSettings">
        <DigestMethod Algorithm="http://www.w3.org/2001/04/xmlenc#sha256"/>
        <DigestValue>TaA6KX/SRWPpmiasS8KGCRFI/mFTpQlGqiM07LbibG8=</DigestValue>
      </Reference>
      <Reference URI="/xl/printerSettings/printerSettings22.bin?ContentType=application/vnd.openxmlformats-officedocument.spreadsheetml.printerSettings">
        <DigestMethod Algorithm="http://www.w3.org/2001/04/xmlenc#sha256"/>
        <DigestValue>woAG7XEFZSS8ItJ1ujIm8VUaTJEGMvJp9rHuBmepioA=</DigestValue>
      </Reference>
      <Reference URI="/xl/printerSettings/printerSettings23.bin?ContentType=application/vnd.openxmlformats-officedocument.spreadsheetml.printerSettings">
        <DigestMethod Algorithm="http://www.w3.org/2001/04/xmlenc#sha256"/>
        <DigestValue>HeMXh0BvJ5EJgLU/vDhAs8Wted+7ofJnylrfXHCWHDg=</DigestValue>
      </Reference>
      <Reference URI="/xl/printerSettings/printerSettings24.bin?ContentType=application/vnd.openxmlformats-officedocument.spreadsheetml.printerSettings">
        <DigestMethod Algorithm="http://www.w3.org/2001/04/xmlenc#sha256"/>
        <DigestValue>HeMXh0BvJ5EJgLU/vDhAs8Wted+7ofJnylrfXHCWHDg=</DigestValue>
      </Reference>
      <Reference URI="/xl/printerSettings/printerSettings25.bin?ContentType=application/vnd.openxmlformats-officedocument.spreadsheetml.printerSettings">
        <DigestMethod Algorithm="http://www.w3.org/2001/04/xmlenc#sha256"/>
        <DigestValue>ZVxXhJn6XmjT/m1Dw2UhwYZPVXYMSYE+DUFTlsgHV4s=</DigestValue>
      </Reference>
      <Reference URI="/xl/printerSettings/printerSettings26.bin?ContentType=application/vnd.openxmlformats-officedocument.spreadsheetml.printerSettings">
        <DigestMethod Algorithm="http://www.w3.org/2001/04/xmlenc#sha256"/>
        <DigestValue>ZVxXhJn6XmjT/m1Dw2UhwYZPVXYMSYE+DUFTlsgHV4s=</DigestValue>
      </Reference>
      <Reference URI="/xl/printerSettings/printerSettings27.bin?ContentType=application/vnd.openxmlformats-officedocument.spreadsheetml.printerSettings">
        <DigestMethod Algorithm="http://www.w3.org/2001/04/xmlenc#sha256"/>
        <DigestValue>gGiYRvC6OifZOlTmsuOCFc9KelrpZ9vTuEfBwJ7ED6I=</DigestValue>
      </Reference>
      <Reference URI="/xl/printerSettings/printerSettings28.bin?ContentType=application/vnd.openxmlformats-officedocument.spreadsheetml.printerSettings">
        <DigestMethod Algorithm="http://www.w3.org/2001/04/xmlenc#sha256"/>
        <DigestValue>lRoAe/mTaTGs/ie48E4RHaNSrD83b2F7kdeF2aA9Dmk=</DigestValue>
      </Reference>
      <Reference URI="/xl/printerSettings/printerSettings29.bin?ContentType=application/vnd.openxmlformats-officedocument.spreadsheetml.printerSettings">
        <DigestMethod Algorithm="http://www.w3.org/2001/04/xmlenc#sha256"/>
        <DigestValue>LwBzALaWu/UqwnuIuIruXAeTvU2fnwD7Lld5DKdYFEo=</DigestValue>
      </Reference>
      <Reference URI="/xl/printerSettings/printerSettings3.bin?ContentType=application/vnd.openxmlformats-officedocument.spreadsheetml.printerSettings">
        <DigestMethod Algorithm="http://www.w3.org/2001/04/xmlenc#sha256"/>
        <DigestValue>HeMXh0BvJ5EJgLU/vDhAs8Wted+7ofJnylrfXHCWHDg=</DigestValue>
      </Reference>
      <Reference URI="/xl/printerSettings/printerSettings30.bin?ContentType=application/vnd.openxmlformats-officedocument.spreadsheetml.printerSettings">
        <DigestMethod Algorithm="http://www.w3.org/2001/04/xmlenc#sha256"/>
        <DigestValue>aKO8XWThzgvGlTVSu23kX37OoqtKGS6PBUkmhsicI1Y=</DigestValue>
      </Reference>
      <Reference URI="/xl/printerSettings/printerSettings31.bin?ContentType=application/vnd.openxmlformats-officedocument.spreadsheetml.printerSettings">
        <DigestMethod Algorithm="http://www.w3.org/2001/04/xmlenc#sha256"/>
        <DigestValue>aKO8XWThzgvGlTVSu23kX37OoqtKGS6PBUkmhsicI1Y=</DigestValue>
      </Reference>
      <Reference URI="/xl/printerSettings/printerSettings32.bin?ContentType=application/vnd.openxmlformats-officedocument.spreadsheetml.printerSettings">
        <DigestMethod Algorithm="http://www.w3.org/2001/04/xmlenc#sha256"/>
        <DigestValue>okuvgoTpnZHRC+UCVIUb4x3g1PAou5h020CTh4bGDHk=</DigestValue>
      </Reference>
      <Reference URI="/xl/printerSettings/printerSettings33.bin?ContentType=application/vnd.openxmlformats-officedocument.spreadsheetml.printerSettings">
        <DigestMethod Algorithm="http://www.w3.org/2001/04/xmlenc#sha256"/>
        <DigestValue>HeMXh0BvJ5EJgLU/vDhAs8Wted+7ofJnylrfXHCWHDg=</DigestValue>
      </Reference>
      <Reference URI="/xl/printerSettings/printerSettings34.bin?ContentType=application/vnd.openxmlformats-officedocument.spreadsheetml.printerSettings">
        <DigestMethod Algorithm="http://www.w3.org/2001/04/xmlenc#sha256"/>
        <DigestValue>HeMXh0BvJ5EJgLU/vDhAs8Wted+7ofJnylrfXHCWHDg=</DigestValue>
      </Reference>
      <Reference URI="/xl/printerSettings/printerSettings35.bin?ContentType=application/vnd.openxmlformats-officedocument.spreadsheetml.printerSettings">
        <DigestMethod Algorithm="http://www.w3.org/2001/04/xmlenc#sha256"/>
        <DigestValue>okuvgoTpnZHRC+UCVIUb4x3g1PAou5h020CTh4bGDHk=</DigestValue>
      </Reference>
      <Reference URI="/xl/printerSettings/printerSettings36.bin?ContentType=application/vnd.openxmlformats-officedocument.spreadsheetml.printerSettings">
        <DigestMethod Algorithm="http://www.w3.org/2001/04/xmlenc#sha256"/>
        <DigestValue>okuvgoTpnZHRC+UCVIUb4x3g1PAou5h020CTh4bGDHk=</DigestValue>
      </Reference>
      <Reference URI="/xl/printerSettings/printerSettings37.bin?ContentType=application/vnd.openxmlformats-officedocument.spreadsheetml.printerSettings">
        <DigestMethod Algorithm="http://www.w3.org/2001/04/xmlenc#sha256"/>
        <DigestValue>okuvgoTpnZHRC+UCVIUb4x3g1PAou5h020CTh4bGDHk=</DigestValue>
      </Reference>
      <Reference URI="/xl/printerSettings/printerSettings38.bin?ContentType=application/vnd.openxmlformats-officedocument.spreadsheetml.printerSettings">
        <DigestMethod Algorithm="http://www.w3.org/2001/04/xmlenc#sha256"/>
        <DigestValue>HeMXh0BvJ5EJgLU/vDhAs8Wted+7ofJnylrfXHCWHDg=</DigestValue>
      </Reference>
      <Reference URI="/xl/printerSettings/printerSettings39.bin?ContentType=application/vnd.openxmlformats-officedocument.spreadsheetml.printerSettings">
        <DigestMethod Algorithm="http://www.w3.org/2001/04/xmlenc#sha256"/>
        <DigestValue>HeMXh0BvJ5EJgLU/vDhAs8Wted+7ofJnylrfXHCWHDg=</DigestValue>
      </Reference>
      <Reference URI="/xl/printerSettings/printerSettings4.bin?ContentType=application/vnd.openxmlformats-officedocument.spreadsheetml.printerSettings">
        <DigestMethod Algorithm="http://www.w3.org/2001/04/xmlenc#sha256"/>
        <DigestValue>lRoAe/mTaTGs/ie48E4RHaNSrD83b2F7kdeF2aA9Dmk=</DigestValue>
      </Reference>
      <Reference URI="/xl/printerSettings/printerSettings40.bin?ContentType=application/vnd.openxmlformats-officedocument.spreadsheetml.printerSettings">
        <DigestMethod Algorithm="http://www.w3.org/2001/04/xmlenc#sha256"/>
        <DigestValue>HeMXh0BvJ5EJgLU/vDhAs8Wted+7ofJnylrfXHCWHDg=</DigestValue>
      </Reference>
      <Reference URI="/xl/printerSettings/printerSettings41.bin?ContentType=application/vnd.openxmlformats-officedocument.spreadsheetml.printerSettings">
        <DigestMethod Algorithm="http://www.w3.org/2001/04/xmlenc#sha256"/>
        <DigestValue>6BeJ0ly19NajgYpQmfztqMcPJtFkVHsLwpu/oiXrenQ=</DigestValue>
      </Reference>
      <Reference URI="/xl/printerSettings/printerSettings42.bin?ContentType=application/vnd.openxmlformats-officedocument.spreadsheetml.printerSettings">
        <DigestMethod Algorithm="http://www.w3.org/2001/04/xmlenc#sha256"/>
        <DigestValue>6BeJ0ly19NajgYpQmfztqMcPJtFkVHsLwpu/oiXrenQ=</DigestValue>
      </Reference>
      <Reference URI="/xl/printerSettings/printerSettings43.bin?ContentType=application/vnd.openxmlformats-officedocument.spreadsheetml.printerSettings">
        <DigestMethod Algorithm="http://www.w3.org/2001/04/xmlenc#sha256"/>
        <DigestValue>6BeJ0ly19NajgYpQmfztqMcPJtFkVHsLwpu/oiXrenQ=</DigestValue>
      </Reference>
      <Reference URI="/xl/printerSettings/printerSettings44.bin?ContentType=application/vnd.openxmlformats-officedocument.spreadsheetml.printerSettings">
        <DigestMethod Algorithm="http://www.w3.org/2001/04/xmlenc#sha256"/>
        <DigestValue>Wqm1fOu3+29IrP0cdXD6iyyxD6yTInd4sr2seUanF8w=</DigestValue>
      </Reference>
      <Reference URI="/xl/printerSettings/printerSettings45.bin?ContentType=application/vnd.openxmlformats-officedocument.spreadsheetml.printerSettings">
        <DigestMethod Algorithm="http://www.w3.org/2001/04/xmlenc#sha256"/>
        <DigestValue>Wqm1fOu3+29IrP0cdXD6iyyxD6yTInd4sr2seUanF8w=</DigestValue>
      </Reference>
      <Reference URI="/xl/printerSettings/printerSettings46.bin?ContentType=application/vnd.openxmlformats-officedocument.spreadsheetml.printerSettings">
        <DigestMethod Algorithm="http://www.w3.org/2001/04/xmlenc#sha256"/>
        <DigestValue>Wqm1fOu3+29IrP0cdXD6iyyxD6yTInd4sr2seUanF8w=</DigestValue>
      </Reference>
      <Reference URI="/xl/printerSettings/printerSettings5.bin?ContentType=application/vnd.openxmlformats-officedocument.spreadsheetml.printerSettings">
        <DigestMethod Algorithm="http://www.w3.org/2001/04/xmlenc#sha256"/>
        <DigestValue>lRoAe/mTaTGs/ie48E4RHaNSrD83b2F7kdeF2aA9Dmk=</DigestValue>
      </Reference>
      <Reference URI="/xl/printerSettings/printerSettings6.bin?ContentType=application/vnd.openxmlformats-officedocument.spreadsheetml.printerSettings">
        <DigestMethod Algorithm="http://www.w3.org/2001/04/xmlenc#sha256"/>
        <DigestValue>lRoAe/mTaTGs/ie48E4RHaNSrD83b2F7kdeF2aA9Dmk=</DigestValue>
      </Reference>
      <Reference URI="/xl/printerSettings/printerSettings7.bin?ContentType=application/vnd.openxmlformats-officedocument.spreadsheetml.printerSettings">
        <DigestMethod Algorithm="http://www.w3.org/2001/04/xmlenc#sha256"/>
        <DigestValue>TaA6KX/SRWPpmiasS8KGCRFI/mFTpQlGqiM07LbibG8=</DigestValue>
      </Reference>
      <Reference URI="/xl/printerSettings/printerSettings8.bin?ContentType=application/vnd.openxmlformats-officedocument.spreadsheetml.printerSettings">
        <DigestMethod Algorithm="http://www.w3.org/2001/04/xmlenc#sha256"/>
        <DigestValue>TaA6KX/SRWPpmiasS8KGCRFI/mFTpQlGqiM07LbibG8=</DigestValue>
      </Reference>
      <Reference URI="/xl/printerSettings/printerSettings9.bin?ContentType=application/vnd.openxmlformats-officedocument.spreadsheetml.printerSettings">
        <DigestMethod Algorithm="http://www.w3.org/2001/04/xmlenc#sha256"/>
        <DigestValue>TaA6KX/SRWPpmiasS8KGCRFI/mFTpQlGqiM07LbibG8=</DigestValue>
      </Reference>
      <Reference URI="/xl/sharedStrings.xml?ContentType=application/vnd.openxmlformats-officedocument.spreadsheetml.sharedStrings+xml">
        <DigestMethod Algorithm="http://www.w3.org/2001/04/xmlenc#sha256"/>
        <DigestValue>ae+RpBK4C7UvfR+0e4wkNtJ7QmBH0rWPrYHLq/PlO9c=</DigestValue>
      </Reference>
      <Reference URI="/xl/styles.xml?ContentType=application/vnd.openxmlformats-officedocument.spreadsheetml.styles+xml">
        <DigestMethod Algorithm="http://www.w3.org/2001/04/xmlenc#sha256"/>
        <DigestValue>yk6AP8rGSZFJ5dk0D4/YifizjXJXNktF/SXGpJf1TK8=</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zIfZUx/JAKWS7XD4gVxizhNwjy9wMVVfv6ZAr31D99o=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lAcYVgLjiCHNn6PWQ3dEHXy4v4d8/CTJMa8c5kveyPk=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PqmiGmFeN9X8CKrLjeVgCWAcxDzr+eHcck0U0lPJa9c=</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CrPJ6ITdd3t86a6fkclil88ZI7X5OJJ8mi+hWk7Yo1w=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66sUx74a4kZCb3SkHxbPYrhpMlG7N9n+7DXTfJMgqZY=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1JYaiWMY1cfl/ZVFLxAIihdnMYbPkWxKmDWAQLB6nac=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a1MeujguYHiLEj0NQ+eh43sZ0mI7HyKCwb0xMQNDa7k=</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khj8KIxrN0JXuuztJysdJ1fcqnI3r4OiHUy2Zp4utfo=</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LlrZpPBDGrPHyFLB8/Fb6cRt7CVlhBcjA5mLTA1Hzyc=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fvKE1AHy1Me3CDonXn2J1qAwYCo0SEAtsw/q/K4PcZI=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whndHOC1YPn+I7Q0fjcOlmzniYdm/t4I6B9Ue8wILZM=</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mmdtBPtjoOm5mP5kVGuehdzctmsxqyQLZaMEgruRHuw=</DigestValue>
      </Reference>
      <Reference URI="/xl/worksheets/sheet1.xml?ContentType=application/vnd.openxmlformats-officedocument.spreadsheetml.worksheet+xml">
        <DigestMethod Algorithm="http://www.w3.org/2001/04/xmlenc#sha256"/>
        <DigestValue>gtDPijyRhdu51l8VsGJ7YLomzNZor6nMamN7y/rIIv4=</DigestValue>
      </Reference>
      <Reference URI="/xl/worksheets/sheet10.xml?ContentType=application/vnd.openxmlformats-officedocument.spreadsheetml.worksheet+xml">
        <DigestMethod Algorithm="http://www.w3.org/2001/04/xmlenc#sha256"/>
        <DigestValue>6Sp8En/1yWWh5WhRBBIh1N3Sw9/a0G7kpQ4XuncJKvw=</DigestValue>
      </Reference>
      <Reference URI="/xl/worksheets/sheet11.xml?ContentType=application/vnd.openxmlformats-officedocument.spreadsheetml.worksheet+xml">
        <DigestMethod Algorithm="http://www.w3.org/2001/04/xmlenc#sha256"/>
        <DigestValue>HIDLMMxhd8PJPw6ci7vg3jmeWCi/xK7ZzcF+YNftxmo=</DigestValue>
      </Reference>
      <Reference URI="/xl/worksheets/sheet2.xml?ContentType=application/vnd.openxmlformats-officedocument.spreadsheetml.worksheet+xml">
        <DigestMethod Algorithm="http://www.w3.org/2001/04/xmlenc#sha256"/>
        <DigestValue>dz7XnhnJILuLlhjCLIomo7myBtYgJiPosKUQLtyv/iY=</DigestValue>
      </Reference>
      <Reference URI="/xl/worksheets/sheet3.xml?ContentType=application/vnd.openxmlformats-officedocument.spreadsheetml.worksheet+xml">
        <DigestMethod Algorithm="http://www.w3.org/2001/04/xmlenc#sha256"/>
        <DigestValue>9lBw81MEQKC2J73+UWNPdlM4GbPzRvNR8bvPLLSik1U=</DigestValue>
      </Reference>
      <Reference URI="/xl/worksheets/sheet4.xml?ContentType=application/vnd.openxmlformats-officedocument.spreadsheetml.worksheet+xml">
        <DigestMethod Algorithm="http://www.w3.org/2001/04/xmlenc#sha256"/>
        <DigestValue>nUNrb6870srs4GW2nveSj625Blk2sbQzXC7qs49Qsm8=</DigestValue>
      </Reference>
      <Reference URI="/xl/worksheets/sheet5.xml?ContentType=application/vnd.openxmlformats-officedocument.spreadsheetml.worksheet+xml">
        <DigestMethod Algorithm="http://www.w3.org/2001/04/xmlenc#sha256"/>
        <DigestValue>4AkZ/0t2uXfMNmTpjJ7YQ4QojuKYSj7eGnzRYtBZgTI=</DigestValue>
      </Reference>
      <Reference URI="/xl/worksheets/sheet6.xml?ContentType=application/vnd.openxmlformats-officedocument.spreadsheetml.worksheet+xml">
        <DigestMethod Algorithm="http://www.w3.org/2001/04/xmlenc#sha256"/>
        <DigestValue>RxTMgToZOBio/E7X0YQmoMXEMrDCZsLdR+MEadMq1k4=</DigestValue>
      </Reference>
      <Reference URI="/xl/worksheets/sheet7.xml?ContentType=application/vnd.openxmlformats-officedocument.spreadsheetml.worksheet+xml">
        <DigestMethod Algorithm="http://www.w3.org/2001/04/xmlenc#sha256"/>
        <DigestValue>jU9keZ8Si16fr9Eo/dEPAFim/JFb80iHm+4lpE7LMEk=</DigestValue>
      </Reference>
      <Reference URI="/xl/worksheets/sheet8.xml?ContentType=application/vnd.openxmlformats-officedocument.spreadsheetml.worksheet+xml">
        <DigestMethod Algorithm="http://www.w3.org/2001/04/xmlenc#sha256"/>
        <DigestValue>7Bsqs7ktNUVnc1h0w3r9RUPVeVSBUHXPtlvhgh1uuNk=</DigestValue>
      </Reference>
      <Reference URI="/xl/worksheets/sheet9.xml?ContentType=application/vnd.openxmlformats-officedocument.spreadsheetml.worksheet+xml">
        <DigestMethod Algorithm="http://www.w3.org/2001/04/xmlenc#sha256"/>
        <DigestValue>bha8vidPBtNNj/dx6Z/trQ3GkC54IFzy/JAf2eQ7l6k=</DigestValue>
      </Reference>
    </Manifest>
    <SignatureProperties>
      <SignatureProperty Id="idSignatureTime" Target="#idPackageSignature">
        <mdssi:SignatureTime xmlns:mdssi="http://schemas.openxmlformats.org/package/2006/digital-signature">
          <mdssi:Format>YYYY-MM-DDThh:mm:ssTZD</mdssi:Format>
          <mdssi:Value>2021-08-16T16:20:18Z</mdssi:Value>
        </mdssi:SignatureTime>
      </SignatureProperty>
    </SignatureProperties>
  </Object>
  <Object Id="idOfficeObject">
    <SignatureProperties>
      <SignatureProperty Id="idOfficeV1Details" Target="#idPackageSignature">
        <SignatureInfoV1 xmlns="http://schemas.microsoft.com/office/2006/digsig">
          <SetupID>{B8995E38-472B-4A2A-BB48-EEE0BADD838A}</SetupID>
          <SignatureText>Shirley Vichini</SignatureText>
          <SignatureImage/>
          <SignatureComments/>
          <WindowsVersion>10.0</WindowsVersion>
          <OfficeVersion>16.0.14228/22</OfficeVersion>
          <ApplicationVersion>16.0.14228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2021-08-16T16:20:18Z</xd:SigningTime>
          <xd:SigningCertificate>
            <xd:Cert>
              <xd:CertDigest>
                <DigestMethod Algorithm="http://www.w3.org/2001/04/xmlenc#sha256"/>
                <DigestValue>jAUUIDtt5Bb1R+aikYb2pMC5URJf3VHRdfIbcgmJKD0=</DigestValue>
              </xd:CertDigest>
              <xd:IssuerSerial>
                <X509IssuerName>DC=net + DC=windows + CN=MS-Organization-Access + OU=82dbaca4-3e81-46ca-9c73-0950c1eaca97</X509IssuerName>
                <X509SerialNumber>168120769239537774335430411857508812434</X509SerialNumber>
              </xd:IssuerSerial>
            </xd:Cert>
          </xd:SigningCertificate>
          <xd:SignaturePolicyIdentifier>
            <xd:SignaturePolicyImplied/>
          </xd:SignaturePolicyIdentifier>
        </xd:SignedSignatureProperties>
      </xd:SignedProperties>
    </xd:QualifyingProperties>
  </Object>
  <Object Id="idValidSigLnImg">AQAAAGwAAAAAAAAAAAAAAFwBAACfAAAAAAAAAAAAAABtGAAAOwsAACBFTUYAAAEA2BsAAKoAAAAGAAAAAAAAAAAAAAAAAAAAgAcAADgEAABYAQAAwgAAAAAAAAAAAAAAAAAAAMA/BQDQ9QIACgAAABAAAAAAAAAAAAAAAEsAAAAQAAAAAAAAAAUAAAAeAAAAGAAAAAAAAAAAAAAAXQEAAKAAAAAnAAAAGAAAAAEAAAAAAAAAAAAAAAAAAAAlAAAADAAAAAEAAABMAAAAZAAAAAAAAAAAAAAAXAEAAJ8AAAAAAAAAAAAAAF0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cAQAAnwAAAAAAAAAAAAAAXQEAAKAAAAAhAPAAAAAAAAAAAAAAAIA/AAAAAAAAAAAAAIA/AAAAAAAAAAAAAAAAAAAAAAAAAAAAAAAAAAAAAAAAAAAlAAAADAAAAAAAAIAoAAAADAAAAAEAAAAnAAAAGAAAAAEAAAAAAAAA8PDwAAAAAAAlAAAADAAAAAEAAABMAAAAZAAAAAAAAAAAAAAAXAEAAJ8AAAAAAAAAAAAAAF0BAACgAAAAIQDwAAAAAAAAAAAAAACAPwAAAAAAAAAAAACAPwAAAAAAAAAAAAAAAAAAAAAAAAAAAAAAAAAAAAAAAAAAJQAAAAwAAAAAAACAKAAAAAwAAAABAAAAJwAAABgAAAABAAAAAAAAAPDw8AAAAAAAJQAAAAwAAAABAAAATAAAAGQAAAAAAAAAAAAAAFwBAACfAAAAAAAAAAAAAABdAQAAoAAAACEA8AAAAAAAAAAAAAAAgD8AAAAAAAAAAAAAgD8AAAAAAAAAAAAAAAAAAAAAAAAAAAAAAAAAAAAAAAAAACUAAAAMAAAAAAAAgCgAAAAMAAAAAQAAACcAAAAYAAAAAQAAAAAAAADw8PAAAAAAACUAAAAMAAAAAQAAAEwAAABkAAAAAAAAAAAAAABcAQAAnwAAAAAAAAAAAAAAXQEAAKAAAAAhAPAAAAAAAAAAAAAAAIA/AAAAAAAAAAAAAIA/AAAAAAAAAAAAAAAAAAAAAAAAAAAAAAAAAAAAAAAAAAAlAAAADAAAAAAAAIAoAAAADAAAAAEAAAAnAAAAGAAAAAEAAAAAAAAA////AAAAAAAlAAAADAAAAAEAAABMAAAAZAAAAAAAAAAAAAAAXAEAAJ8AAAAAAAAAAAAAAF0BAACgAAAAIQDwAAAAAAAAAAAAAACAPwAAAAAAAAAAAACAPwAAAAAAAAAAAAAAAAAAAAAAAAAAAAAAAAAAAAAAAAAAJQAAAAwAAAAAAACAKAAAAAwAAAABAAAAJwAAABgAAAABAAAAAAAAAP///wAAAAAAJQAAAAwAAAABAAAATAAAAGQAAAAAAAAAAAAAAFwBAACfAAAAAAAAAAAAAABd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DvLEdSBevHUQnuIAovhoZ0DIrwAAAAAA4Bm4DAAAAAAkyK8AY5VTZizIrwBjlVNmAgAAADjIrwCUnTdmvOqTAwEAAACEn5FmwLK3DJXptmuYk60Mq503ZgDvPneEn5FmAAAAAGg1QzWQNOgAtMevACnxxHUExq8AAAAAAAAAxHUeAAAA8////wAAAAAAAAAAcBcAAFjF3gDgEuIAfCpidwDvPneoAAAAAAAAAFDGrwA4+uAA0E02deAS4gAAADZ1TMavADj64ADQTTZ1aatgd5K2NnWsekJ14BLiACij32aftjZ1R8OpXeAS4gDMxq8AAAAAAIBUzwngxL11ZHYACAAAAAAlAAAADAAAAAEAAAAYAAAADAAAAAAAAAASAAAADAAAAAEAAAAeAAAAGAAAAPUAAAAFAAAAMgEAABYAAAAlAAAADAAAAAEAAABUAAAAhAAAAPYAAAAFAAAAMAEAABUAAAABAAAAVVWPQSa0j0H2AAAABQAAAAkAAABMAAAAAAAAAAAAAAAAAAAA//////////9gAAAAMQA2AC8AOAAvADIAMAAyADEAe5QHAAAABwAAAAUAAAAHAAAABQAAAAcAAAAHAAAABwAAAAcAAABLAAAAQAAAADAAAAAFAAAAIAAAAAEAAAABAAAAEAAAAAAAAAAAAAAAXQEAAKAAAAAAAAAAAAAAAF0BAACgAAAAUgAAAHABAAACAAAAFAAAAAkAAAAAAAAAAAAAALwCAAAAAAAAAQICIlMAeQBzAHQAZQBtAAAAAAAAAAAAAAAAAAAAAAAAAAAAAAAAAAAAAAAAAAAAAAAAAAAAAAAAAAAAAAAAAAAAAAAAAGN3CQAAAEAq3gAAAAAAEJ7iABCe4gB4+GhnAAAAAFf0PHUJAAAAAAAAAAAAAAAAAAAAAAAAADCa4gAAAAAAAAAAAAAAAAAAAAAAAAAAAAAAAAAAAAAAAAAAAAAAAAAAAAAAAAAAAAAAAAAAAAAAAAAAAAAAAABQ468A0+epXQAAbXdE5K8A6NFfdxCe4gBX9Dx1AAAAAPjSX3f//wAAAAAAANvTX3fb0193dOSvAHjkrwB4+GhnAAAAAAAAAAAAAAAAAAAAALGKPXcJAAAABwAAAKzkrwCs5K8AAAIAAPz///8BAAAAAAAAAAAAAAAAAAAAAAAAAAAAAACAVM8J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rgAO8sR1AQAAAA8AAACnFArrKWEyZlECN2bxrbdrnKmRZrgPqhkAAAAAmFU3GviIrgC4D6oZ/////5ypkWZHQ0BmSMmRZpiMrgAAAAAAkHOSZphVNxqQc5JmSMmRZgSJrgA+O0BmwHhCNQEAAAAMiq4AKfHEdVyIrgAGAAAAAADEdXE7QGbg////AAAAAAAAAAAAAAAAkAEAAAAAAAEAAAAAYQByAGkAYQBsAAAAAAAAAAAAAAAAAAAAAAAAAAAAAAAGAAAAAAAAALGKPXcAAAAABgAAAMCJrgDAia4AAAIAAPz///8BAAAAAAAAAAAAAAAAAAAAgFTPCeDEvXV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KsAAABWAAAAMAAAADsAAAB8AAAAHAAAACEA8AAAAAAAAAAAAAAAgD8AAAAAAAAAAAAAgD8AAAAAAAAAAAAAAAAAAAAAAAAAAAAAAAAAAAAAAAAAACUAAAAMAAAAAAAAgCgAAAAMAAAABAAAAFIAAABwAQAABAAAAOz///8AAAAAAAAAAAAAAACQAQAAAAAAAQAAAABzAGUAZwBvAGUAIAB1AGkAAAAAAAAAAAAAAAAAAAAAAAAAAAAAAAAAAAAAAAAAAAAAAAAAAAAAAAAAAAAAAAAAAACuAA7yxHUAAAAAAAAAAFoTCgpQTBVpAAAAACyIrgAyoRQOAQAAAOSIrgAgDQCEAAAAAPMmq0M4iK4AgVnlZggs2gmA67YM6am3awIAAAD4ia4A9OZTZv////8Eiq4AtW89Zqmrt2vceEI1zI6uACCKrgAp8cR1cIiuAAcAAAAAAMR1AeZTZuz///8AAAAAAAAAAAAAAACQAQAAAAAAAQAAAABzAGUAZwBvAGUAIAB1AGkAAAAAAAAAAAAAAAAAAAAAAAAAAACxij13AAAAAAkAAADUia4A1ImuAAACAAD8////AQAAAAAAAAAAAAAAAAAAAAAAAAAAAAAAgFTPCWR2AAgAAAAAJQAAAAwAAAAEAAAAGAAAAAwAAAAAAAAAEgAAAAwAAAABAAAAHgAAABgAAAAwAAAAOwAAAKwAAABXAAAAJQAAAAwAAAAEAAAAVAAAAKgAAAAxAAAAOwAAAKoAAABWAAAAAQAAAFVVj0EmtI9BMQAAADsAAAAPAAAATAAAAAAAAAAAAAAAAAAAAP//////////bAAAAFMAaABpAHIAbABlAHkAIABWAGkAYwBoAGkAbgBpAAAACwAAAAsAAAAFAAAABwAAAAUAAAAKAAAACgAAAAUAAAAMAAAABQAAAAkAAAALAAAABQAAAAsAAAAFAAAASwAAAEAAAAAwAAAABQAAACAAAAABAAAAAQAAABAAAAAAAAAAAAAAAF0BAACgAAAAAAAAAAAAAABdAQAAoAAAACUAAAAMAAAAAgAAACcAAAAYAAAABQAAAAAAAAD///8AAAAAACUAAAAMAAAABQAAAEwAAABkAAAAAAAAAGEAAABcAQAAmwAAAAAAAABhAAAAXQEAADsAAAAhAPAAAAAAAAAAAAAAAIA/AAAAAAAAAAAAAIA/AAAAAAAAAAAAAAAAAAAAAAAAAAAAAAAAAAAAAAAAAAAlAAAADAAAAAAAAIAoAAAADAAAAAUAAAAnAAAAGAAAAAUAAAAAAAAA////AAAAAAAlAAAADAAAAAUAAABMAAAAZAAAAA4AAABhAAAAPwEAAHEAAAAOAAAAYQAAADIBAAARAAAAIQDwAAAAAAAAAAAAAACAPwAAAAAAAAAAAACAPwAAAAAAAAAAAAAAAAAAAAAAAAAAAAAAAAAAAAAAAAAAJQAAAAwAAAAAAACAKAAAAAwAAAAFAAAAJQAAAAwAAAABAAAAGAAAAAwAAAAAAAAAEgAAAAwAAAABAAAAHgAAABgAAAAOAAAAYQAAAEABAAByAAAAJQAAAAwAAAABAAAAVAAAAKgAAAAPAAAAYQAAAF0AAABxAAAAAQAAAFVVj0EmtI9BDwAAAGEAAAAPAAAATAAAAAAAAAAAAAAAAAAAAP//////////bAAAAFMAaABpAHIAbABlAHkAIABWAGkAYwBoAGkAbgBpAAAABwAAAAcAAAADAAAABQAAAAMAAAAHAAAABgAAAAQAAAAIAAAAAwAAAAYAAAAHAAAAAwAAAAcAAAADAAAASwAAAEAAAAAwAAAABQAAACAAAAABAAAAAQAAABAAAAAAAAAAAAAAAF0BAACgAAAAAAAAAAAAAABdAQAAoAAAACUAAAAMAAAAAgAAACcAAAAYAAAABQAAAAAAAAD///8AAAAAACUAAAAMAAAABQAAAEwAAABkAAAADgAAAHYAAAA/AQAAhgAAAA4AAAB2AAAAMgEAABEAAAAhAPAAAAAAAAAAAAAAAIA/AAAAAAAAAAAAAIA/AAAAAAAAAAAAAAAAAAAAAAAAAAAAAAAAAAAAAAAAAAAlAAAADAAAAAAAAIAoAAAADAAAAAUAAAAlAAAADAAAAAEAAAAYAAAADAAAAAAAAAASAAAADAAAAAEAAAAeAAAAGAAAAA4AAAB2AAAAQAEAAIcAAAAlAAAADAAAAAEAAABUAAAAhAAAAA8AAAB2AAAATAAAAIYAAAABAAAAVVWPQSa0j0EPAAAAdgAAAAkAAABMAAAAAAAAAAAAAAAAAAAA//////////9gAAAAQwBvAG4AdABhAGQAbwByAGEAAAAIAAAACAAAAAcAAAAEAAAABwAAAAgAAAAIAAAABQAAAAcAAABLAAAAQAAAADAAAAAFAAAAIAAAAAEAAAABAAAAEAAAAAAAAAAAAAAAXQEAAKAAAAAAAAAAAAAAAF0BAACgAAAAJQAAAAwAAAACAAAAJwAAABgAAAAFAAAAAAAAAP///wAAAAAAJQAAAAwAAAAFAAAATAAAAGQAAAAOAAAAiwAAAE4BAACbAAAADgAAAIsAAABBAQAAEQAAACEA8AAAAAAAAAAAAAAAgD8AAAAAAAAAAAAAgD8AAAAAAAAAAAAAAAAAAAAAAAAAAAAAAAAAAAAAAAAAACUAAAAMAAAAAAAAgCgAAAAMAAAABQAAACUAAAAMAAAAAQAAABgAAAAMAAAAAAAAABIAAAAMAAAAAQAAABYAAAAMAAAAAAAAAFQAAAB0AQAADwAAAIsAAABNAQAAmwAAAAEAAABVVY9BJrSPQQ8AAACLAAAAMQAAAEwAAAAEAAAADgAAAIsAAABPAQAAnAAAALAAAABGAGkAcgBtAGEAZABvACAAcABvAHIAOgAgADUAYwBiADQAMwA3AGYAYQAtADIAZgA4ADYALQA0AGUAMwBhAC0AYQA1ADgANwAtAGUAMQA1ADQAMABjADYAYgA0ADQAMgBiAAAABgAAAAMAAAAFAAAACwAAAAcAAAAIAAAACAAAAAQAAAAIAAAACAAAAAUAAAADAAAABAAAAAcAAAAGAAAACAAAAAcAAAAHAAAABwAAAAQAAAAHAAAABQAAAAcAAAAEAAAABwAAAAcAAAAFAAAABwAAAAcAAAAHAAAABwAAAAUAAAAHAAAABwAAAAcAAAAHAAAABQAAAAcAAAAHAAAABwAAAAcAAAAHAAAABgAAAAcAAAAIAAAABwAAAAcAAAAHAAAACAAAABYAAAAMAAAAAAAAACUAAAAMAAAAAgAAAA4AAAAUAAAAAAAAABAAAAAUAAAA</Object>
  <Object Id="idInvalidSigLnImg">AQAAAGwAAAAAAAAAAAAAAFwBAACfAAAAAAAAAAAAAABtGAAAOwsAACBFTUYAAAEAWCIAALEAAAAGAAAAAAAAAAAAAAAAAAAAgAcAADgEAABYAQAAwgAAAAAAAAAAAAAAAAAAAMA/BQDQ9QIACgAAABAAAAAAAAAAAAAAAEsAAAAQAAAAAAAAAAUAAAAeAAAAGAAAAAAAAAAAAAAAXQEAAKAAAAAnAAAAGAAAAAEAAAAAAAAAAAAAAAAAAAAlAAAADAAAAAEAAABMAAAAZAAAAAAAAAAAAAAAXAEAAJ8AAAAAAAAAAAAAAF0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cAQAAnwAAAAAAAAAAAAAAXQEAAKAAAAAhAPAAAAAAAAAAAAAAAIA/AAAAAAAAAAAAAIA/AAAAAAAAAAAAAAAAAAAAAAAAAAAAAAAAAAAAAAAAAAAlAAAADAAAAAAAAIAoAAAADAAAAAEAAAAnAAAAGAAAAAEAAAAAAAAA8PDwAAAAAAAlAAAADAAAAAEAAABMAAAAZAAAAAAAAAAAAAAAXAEAAJ8AAAAAAAAAAAAAAF0BAACgAAAAIQDwAAAAAAAAAAAAAACAPwAAAAAAAAAAAACAPwAAAAAAAAAAAAAAAAAAAAAAAAAAAAAAAAAAAAAAAAAAJQAAAAwAAAAAAACAKAAAAAwAAAABAAAAJwAAABgAAAABAAAAAAAAAPDw8AAAAAAAJQAAAAwAAAABAAAATAAAAGQAAAAAAAAAAAAAAFwBAACfAAAAAAAAAAAAAABdAQAAoAAAACEA8AAAAAAAAAAAAAAAgD8AAAAAAAAAAAAAgD8AAAAAAAAAAAAAAAAAAAAAAAAAAAAAAAAAAAAAAAAAACUAAAAMAAAAAAAAgCgAAAAMAAAAAQAAACcAAAAYAAAAAQAAAAAAAADw8PAAAAAAACUAAAAMAAAAAQAAAEwAAABkAAAAAAAAAAAAAABcAQAAnwAAAAAAAAAAAAAAXQEAAKAAAAAhAPAAAAAAAAAAAAAAAIA/AAAAAAAAAAAAAIA/AAAAAAAAAAAAAAAAAAAAAAAAAAAAAAAAAAAAAAAAAAAlAAAADAAAAAAAAIAoAAAADAAAAAEAAAAnAAAAGAAAAAEAAAAAAAAA////AAAAAAAlAAAADAAAAAEAAABMAAAAZAAAAAAAAAAAAAAAXAEAAJ8AAAAAAAAAAAAAAF0BAACgAAAAIQDwAAAAAAAAAAAAAACAPwAAAAAAAAAAAACAPwAAAAAAAAAAAAAAAAAAAAAAAAAAAAAAAAAAAAAAAAAAJQAAAAwAAAAAAACAKAAAAAwAAAABAAAAJwAAABgAAAABAAAAAAAAAP///wAAAAAAJQAAAAwAAAABAAAATAAAAGQAAAAAAAAAAAAAAFwBAACfAAAAAAAAAAAAAABd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O8sR1IF68dRCe4gCi+GhnQMivAAAAAADgGbgMAAAAACTIrwBjlVNmLMivAGOVU2YCAAAAOMivAJSdN2a86pMDAQAAAISfkWbAsrcMlem2a5iTrQyrnTdmAO8+d4SfkWYAAAAAaDVDNZA06AC0x68AKfHEdQTGrwAAAAAAAADEdR4AAADz////AAAAAAAAAABwFwAAWMXeAOAS4gB8KmJ3AO8+d6gAAAAAAAAAUMavADj64ADQTTZ14BLiAAAANnVMxq8AOPrgANBNNnVpq2B3krY2dax6QnXgEuIAKKPfZp+2NnVHw6ld4BLiAMzGrwAAAAAAgFTPCeDEvXVkdgAIAAAAACUAAAAMAAAAAQAAABgAAAAMAAAA/wAAABIAAAAMAAAAAQAAAB4AAAAYAAAAMAAAAAUAAACLAAAAFgAAACUAAAAMAAAAAQAAAFQAAACoAAAAMQAAAAUAAACJAAAAFQAAAAEAAABVVY9BJrSPQTEAAAAFAAAADwAAAEwAAAAAAAAAAAAAAAAAAAD//////////2wAAABGAGkAcgBtAGEAIABuAG8AIAB2AOEAbABpAGQAYQCRZgYAAAADAAAABQAAAAsAAAAHAAAABAAAAAcAAAAIAAAABAAAAAYAAAAHAAAAAwAAAAMAAAAIAAAABwAAAEsAAABAAAAAMAAAAAUAAAAgAAAAAQAAAAEAAAAQAAAAAAAAAAAAAABdAQAAoAAAAAAAAAAAAAAAXQEAAKAAAABSAAAAcAEAAAIAAAAUAAAACQAAAAAAAAAAAAAAvAIAAAAAAAABAgIiUwB5AHMAdABlAG0AAAAAAAAAAAAAAAAAAAAAAAAAAAAAAAAAAAAAAAAAAAAAAAAAAAAAAAAAAAAAAAAAAAAAAAAAY3cJAAAAQCreAAAAAAAQnuIAEJ7iAHj4aGcAAAAAV/Q8dQkAAAAAAAAAAAAAAAAAAAAAAAAAMJriAAAAAAAAAAAAAAAAAAAAAAAAAAAAAAAAAAAAAAAAAAAAAAAAAAAAAAAAAAAAAAAAAAAAAAAAAAAAAAAAAFDjrwDT56ldAABtd0TkrwDo0V93EJ7iAFf0PHUAAAAA+NJfd///AAAAAAAA29Nfd9vTX3d05K8AeOSvAHj4aGcAAAAAAAAAAAAAAAAAAAAAsYo9dwkAAAAHAAAArOSvAKzkrwAAAgAA/P///wEAAAAAAAAAAAAAAAAAAAAAAAAAAAAAAIBUzwl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CuAA7yxHUBAAAADwAAAKcUCuspYTJmUQI3ZvGtt2ucqZFmuA+qGQAAAACYVTca+IiuALgPqhn/////nKmRZkdDQGZIyZFmmIyuAAAAAACQc5JmmFU3GpBzkmZIyZFmBImuAD47QGbAeEI1AQAAAAyKrgAp8cR1XIiuAAYAAAAAAMR1cTtAZuD///8AAAAAAAAAAAAAAACQAQAAAAAAAQAAAABhAHIAaQBhAGwAAAAAAAAAAAAAAAAAAAAAAAAAAAAAAAYAAAAAAAAAsYo9dwAAAAAGAAAAwImuAMCJrgAAAgAA/P///wEAAAAAAAAAAAAAAAAAAACAVM8J4MS9dW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qwAAAFYAAAAwAAAAOwAAAHwAAAAcAAAAIQDwAAAAAAAAAAAAAACAPwAAAAAAAAAAAACAPwAAAAAAAAAAAAAAAAAAAAAAAAAAAAAAAAAAAAAAAAAAJQAAAAwAAAAAAACAKAAAAAwAAAAEAAAAUgAAAHABAAAEAAAA7P///wAAAAAAAAAAAAAAAJABAAAAAAABAAAAAHMAZQBnAG8AZQAgAHUAaQAAAAAAAAAAAAAAAAAAAAAAAAAAAAAAAAAAAAAAAAAAAAAAAAAAAAAAAAAAAAAAAAAAAK4ADvLEdQAAAAAAAAAAWhMKClBMFWkAAAAALIiuADKhFA4BAAAA5IiuACANAIQAAAAA8yarQziIrgCBWeVmCCzaCYDrtgzpqbdrAgAAAPiJrgD05lNm/////wSKrgC1bz1mqau3a9x4QjXMjq4AIIquACnxxHVwiK4ABwAAAAAAxHUB5lNm7P///wAAAAAAAAAAAAAAAJABAAAAAAABAAAAAHMAZQBnAG8AZQAgAHUAaQAAAAAAAAAAAAAAAAAAAAAAAAAAALGKPXcAAAAACQAAANSJrgDUia4AAAIAAPz///8BAAAAAAAAAAAAAAAAAAAAAAAAAAAAAACAVM8JZHYACAAAAAAlAAAADAAAAAQAAAAYAAAADAAAAAAAAAASAAAADAAAAAEAAAAeAAAAGAAAADAAAAA7AAAArAAAAFcAAAAlAAAADAAAAAQAAABUAAAAqAAAADEAAAA7AAAAqgAAAFYAAAABAAAAVVWPQSa0j0ExAAAAOwAAAA8AAABMAAAAAAAAAAAAAAAAAAAA//////////9sAAAAUwBoAGkAcgBsAGUAeQAgAFYAaQBjAGgAaQBuAGkAAAALAAAACwAAAAUAAAAHAAAABQAAAAoAAAAKAAAABQAAAAwAAAAFAAAACQAAAAsAAAAFAAAACwAAAAUAAABLAAAAQAAAADAAAAAFAAAAIAAAAAEAAAABAAAAEAAAAAAAAAAAAAAAXQEAAKAAAAAAAAAAAAAAAF0BAACgAAAAJQAAAAwAAAACAAAAJwAAABgAAAAFAAAAAAAAAP///wAAAAAAJQAAAAwAAAAFAAAATAAAAGQAAAAAAAAAYQAAAFwBAACbAAAAAAAAAGEAAABdAQAAOwAAACEA8AAAAAAAAAAAAAAAgD8AAAAAAAAAAAAAgD8AAAAAAAAAAAAAAAAAAAAAAAAAAAAAAAAAAAAAAAAAACUAAAAMAAAAAAAAgCgAAAAMAAAABQAAACcAAAAYAAAABQAAAAAAAAD///8AAAAAACUAAAAMAAAABQAAAEwAAABkAAAADgAAAGEAAAA/AQAAcQAAAA4AAABhAAAAMgEAABEAAAAhAPAAAAAAAAAAAAAAAIA/AAAAAAAAAAAAAIA/AAAAAAAAAAAAAAAAAAAAAAAAAAAAAAAAAAAAAAAAAAAlAAAADAAAAAAAAIAoAAAADAAAAAUAAAAlAAAADAAAAAEAAAAYAAAADAAAAAAAAAASAAAADAAAAAEAAAAeAAAAGAAAAA4AAABhAAAAQAEAAHIAAAAlAAAADAAAAAEAAABUAAAAqAAAAA8AAABhAAAAXQAAAHEAAAABAAAAVVWPQSa0j0EPAAAAYQAAAA8AAABMAAAAAAAAAAAAAAAAAAAA//////////9sAAAAUwBoAGkAcgBsAGUAeQAgAFYAaQBjAGgAaQBuAGkAAAAHAAAABwAAAAMAAAAFAAAAAwAAAAcAAAAGAAAABAAAAAgAAAADAAAABgAAAAcAAAADAAAABwAAAAMAAABLAAAAQAAAADAAAAAFAAAAIAAAAAEAAAABAAAAEAAAAAAAAAAAAAAAXQEAAKAAAAAAAAAAAAAAAF0BAACgAAAAJQAAAAwAAAACAAAAJwAAABgAAAAFAAAAAAAAAP///wAAAAAAJQAAAAwAAAAFAAAATAAAAGQAAAAOAAAAdgAAAD8BAACGAAAADgAAAHYAAAAyAQAAEQAAACEA8AAAAAAAAAAAAAAAgD8AAAAAAAAAAAAAgD8AAAAAAAAAAAAAAAAAAAAAAAAAAAAAAAAAAAAAAAAAACUAAAAMAAAAAAAAgCgAAAAMAAAABQAAACUAAAAMAAAAAQAAABgAAAAMAAAAAAAAABIAAAAMAAAAAQAAAB4AAAAYAAAADgAAAHYAAABAAQAAhwAAACUAAAAMAAAAAQAAAFQAAACEAAAADwAAAHYAAABMAAAAhgAAAAEAAABVVY9BJrSPQQ8AAAB2AAAACQAAAEwAAAAAAAAAAAAAAAAAAAD//////////2AAAABDAG8AbgB0AGEAZABvAHIAYQAAAAgAAAAIAAAABwAAAAQAAAAHAAAACAAAAAgAAAAFAAAABwAAAEsAAABAAAAAMAAAAAUAAAAgAAAAAQAAAAEAAAAQAAAAAAAAAAAAAABdAQAAoAAAAAAAAAAAAAAAXQEAAKAAAAAlAAAADAAAAAIAAAAnAAAAGAAAAAUAAAAAAAAA////AAAAAAAlAAAADAAAAAUAAABMAAAAZAAAAA4AAACLAAAATgEAAJsAAAAOAAAAiwAAAEEBAAARAAAAIQDwAAAAAAAAAAAAAACAPwAAAAAAAAAAAACAPwAAAAAAAAAAAAAAAAAAAAAAAAAAAAAAAAAAAAAAAAAAJQAAAAwAAAAAAACAKAAAAAwAAAAFAAAAJQAAAAwAAAABAAAAGAAAAAwAAAAAAAAAEgAAAAwAAAABAAAAFgAAAAwAAAAAAAAAVAAAAHQBAAAPAAAAiwAAAE0BAACbAAAAAQAAAFVVj0EmtI9BDwAAAIsAAAAxAAAATAAAAAQAAAAOAAAAiwAAAE8BAACcAAAAsAAAAEYAaQByAG0AYQBkAG8AIABwAG8AcgA6ACAANQBjAGIANAAzADcAZgBhAC0AMgBmADgANgAtADQAZQAzAGEALQBhADUAOAA3AC0AZQAxADUANAAwAGMANgBiADQANAAyAGIAAAAGAAAAAwAAAAUAAAALAAAABwAAAAgAAAAIAAAABAAAAAgAAAAIAAAABQAAAAMAAAAEAAAABwAAAAYAAAAIAAAABwAAAAcAAAAHAAAABAAAAAcAAAAFAAAABwAAAAQAAAAHAAAABwAAAAUAAAAHAAAABwAAAAcAAAAHAAAABQAAAAcAAAAHAAAABwAAAAcAAAAFAAAABwAAAAcAAAAHAAAABwAAAAcAAAAGAAAABwAAAAgAAAAHAAAABwAAAAcAAAAIAAAAFgAAAAwAAAAAAAAAJQAAAAwAAAACAAAADgAAABQAAAAAAAAAEAAAABQ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DAEMSEngagementItemInfo xmlns="http://schemas.microsoft.com/DAEMSEngagementItemInfoXML">
  <EngagementID>5000005917</EngagementID>
  <LogicalEMSServerID>-109903338106937214</LogicalEMSServerID>
  <WorkingPaperID>3578672121800003281</WorkingPaperID>
</DAEMSEngagementItemInfo>
</file>

<file path=customXml/itemProps1.xml><?xml version="1.0" encoding="utf-8"?>
<ds:datastoreItem xmlns:ds="http://schemas.openxmlformats.org/officeDocument/2006/customXml" ds:itemID="{DA2BF741-AC10-4D19-A7B3-C94C3C5397CD}">
  <ds:schemaRefs>
    <ds:schemaRef ds:uri="http://schemas.microsoft.com/DAEMSEngagementItemInfoXM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Índice</vt:lpstr>
      <vt:lpstr>Información General</vt:lpstr>
      <vt:lpstr>Clasificaciones</vt:lpstr>
      <vt:lpstr>Balance General</vt:lpstr>
      <vt:lpstr>Estado de Resultados</vt:lpstr>
      <vt:lpstr>Nota 1 a Nota 4</vt:lpstr>
      <vt:lpstr>Nota 5</vt:lpstr>
      <vt:lpstr>Nota 6 a Nota 12</vt:lpstr>
      <vt:lpstr>CDB 062021</vt:lpstr>
      <vt:lpstr>AF 032021</vt:lpstr>
      <vt:lpstr>Consolidado</vt:lpstr>
      <vt:lpstr>'Balance General'!Área_de_impresión</vt:lpstr>
      <vt:lpstr>'Estado de Resultados'!Área_de_impresión</vt:lpstr>
      <vt:lpstr>'Nota 1 a Nota 4'!Área_de_impresión</vt:lpstr>
      <vt:lpstr>'Nota 5'!Área_de_impresión</vt:lpstr>
      <vt:lpstr>'Nota 6 a Nota 12'!Área_de_impresión</vt:lpstr>
      <vt:lpstr>'Nota 5'!OLE_LINK1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Aller</dc:creator>
  <cp:lastModifiedBy>Marcelo Prono</cp:lastModifiedBy>
  <cp:lastPrinted>2021-04-09T23:27:49Z</cp:lastPrinted>
  <dcterms:created xsi:type="dcterms:W3CDTF">2016-08-27T16:35:25Z</dcterms:created>
  <dcterms:modified xsi:type="dcterms:W3CDTF">2021-08-16T15:51:32Z</dcterms:modified>
</cp:coreProperties>
</file>