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70" activeTab="1"/>
  </bookViews>
  <sheets>
    <sheet name="Indice" sheetId="1" r:id="rId1"/>
    <sheet name="Balance Gral Resol 6" sheetId="2" r:id="rId2"/>
    <sheet name="Estado de Resultado Resol6" sheetId="3" r:id="rId3"/>
    <sheet name="Flujo de Efectivo Resol. Res 6" sheetId="4" r:id="rId4"/>
    <sheet name="Estado de Variacion PN " sheetId="5" r:id="rId5"/>
    <sheet name="NOTA A LOS ESTADOS CONTA. 1-4" sheetId="6" r:id="rId6"/>
    <sheet name="NOTA 5 A-C CRITERIOS ESPECIF." sheetId="7" r:id="rId7"/>
    <sheet name="NOTA D - DISPONIBILIDADES" sheetId="8" r:id="rId8"/>
    <sheet name="NOTA E - INVERSIONES" sheetId="9" r:id="rId9"/>
    <sheet name="NOTA F - CREDITOS" sheetId="10" r:id="rId10"/>
    <sheet name="NOTA G BIENES DE USO" sheetId="11" r:id="rId11"/>
    <sheet name="NOTA H CARGOS DIFERIDOS" sheetId="12" r:id="rId12"/>
    <sheet name=" NOTA I INTANGIBLES" sheetId="13" r:id="rId13"/>
    <sheet name="NOTA J OTROS ACTIVOS CTES Y NO " sheetId="14" r:id="rId14"/>
    <sheet name="NOTA K PRESTAMOS" sheetId="15" r:id="rId15"/>
    <sheet name="NOTA L DOCUMENTOS Y CTAS A PAGA" sheetId="16" r:id="rId16"/>
    <sheet name="NOTAS M-Q ACREEDORES CTO PLAZO" sheetId="17" r:id="rId17"/>
    <sheet name="NOTA R SALDOS Y TRANSACCIONES " sheetId="18" r:id="rId18"/>
    <sheet name="NOTA S RESULTADOS CON PERSONAS" sheetId="19" r:id="rId19"/>
    <sheet name=" NOTA T PATRIMONIO" sheetId="20" r:id="rId20"/>
    <sheet name="NOTA V INGRESOS OPERATIVOS" sheetId="21" r:id="rId21"/>
    <sheet name="NOTA W OTROS GASTOS OPERATIVOS" sheetId="22" r:id="rId22"/>
    <sheet name="NOTA X OTROS INGRESOS Y EGRESOS" sheetId="23" r:id="rId23"/>
    <sheet name="NOTA Y RESULTADOS FINANCIEROS" sheetId="24" r:id="rId24"/>
    <sheet name="NOTA Z RESULT EXTRAORD" sheetId="25" r:id="rId25"/>
    <sheet name="NOTA 6 INFORMACION REFERENTE" sheetId="26" r:id="rId26"/>
  </sheets>
  <externalReferences>
    <externalReference r:id="rId29"/>
    <externalReference r:id="rId30"/>
    <externalReference r:id="rId31"/>
  </externalReferences>
  <definedNames>
    <definedName name="_MON_1268749014" localSheetId="6">#N/A</definedName>
    <definedName name="a" localSheetId="4">#N/A</definedName>
    <definedName name="a" localSheetId="3">#N/A</definedName>
    <definedName name="a" localSheetId="6">#N/A</definedName>
    <definedName name="a" localSheetId="5">#N/A</definedName>
    <definedName name="a">#N/A</definedName>
    <definedName name="aa" localSheetId="4">#N/A</definedName>
    <definedName name="aa" localSheetId="3">#N/A</definedName>
    <definedName name="aa" localSheetId="6">#N/A</definedName>
    <definedName name="aa" localSheetId="5">#N/A</definedName>
    <definedName name="aa">#N/A</definedName>
    <definedName name="_xlnm.Print_Area" localSheetId="19">' NOTA T PATRIMONIO'!$B$2:$F$12</definedName>
    <definedName name="_xlnm.Print_Area" localSheetId="2">#N/A</definedName>
    <definedName name="_xlnm.Print_Area" localSheetId="21">#N/A</definedName>
    <definedName name="BuiltIn_Print_Area">'[1]anexos'!#REF!</definedName>
    <definedName name="BuiltIn_Print_Area___0">'[1]Balance General Resol 950'!#REF!</definedName>
    <definedName name="BuiltIn_Print_Area___0___0" localSheetId="4">#N/A</definedName>
    <definedName name="BuiltIn_Print_Area___0___0" localSheetId="3">#N/A</definedName>
    <definedName name="BuiltIn_Print_Area___0___0" localSheetId="6">#N/A</definedName>
    <definedName name="BuiltIn_Print_Area___0___0" localSheetId="5">#N/A</definedName>
    <definedName name="BuiltIn_Print_Area___0___0">#N/A</definedName>
    <definedName name="BuiltIn_Print_Area___0___0___0___0" localSheetId="4">'[2]Flujos de efectivo'!#REF!</definedName>
    <definedName name="BuiltIn_Print_Area___0___0___0___0" localSheetId="3">'[2]Flujos de efectivo'!#REF!</definedName>
    <definedName name="BuiltIn_Print_Area___0___0___0___0" localSheetId="6">'[2]Flujos de efectivo'!#REF!</definedName>
    <definedName name="BuiltIn_Print_Area___0___0___0___0" localSheetId="5">'[2]Flujos de efectivo'!#REF!</definedName>
    <definedName name="BuiltIn_Print_Area___0___0___0___0">'[2]Flujos de efectivo'!#REF!</definedName>
    <definedName name="BuiltIn_Print_Area___0___0___0___0___0" localSheetId="4">#N/A</definedName>
    <definedName name="BuiltIn_Print_Area___0___0___0___0___0" localSheetId="3">#N/A</definedName>
    <definedName name="BuiltIn_Print_Area___0___0___0___0___0" localSheetId="6">#N/A</definedName>
    <definedName name="BuiltIn_Print_Area___0___0___0___0___0" localSheetId="5">#N/A</definedName>
    <definedName name="BuiltIn_Print_Area___0___0___0___0___0">#N/A</definedName>
    <definedName name="Clientes" localSheetId="4">#N/A</definedName>
    <definedName name="Clientes" localSheetId="3">#N/A</definedName>
    <definedName name="Clientes" localSheetId="6">#N/A</definedName>
    <definedName name="Clientes" localSheetId="5">#N/A</definedName>
    <definedName name="Clientes">#N/A</definedName>
    <definedName name="DATA16" localSheetId="4">#N/A</definedName>
    <definedName name="DATA16" localSheetId="3">#N/A</definedName>
    <definedName name="DATA16" localSheetId="6">#N/A</definedName>
    <definedName name="DATA16" localSheetId="5">#N/A</definedName>
    <definedName name="DATA16">#N/A</definedName>
    <definedName name="DATA17" localSheetId="4">#N/A</definedName>
    <definedName name="DATA17" localSheetId="3">#N/A</definedName>
    <definedName name="DATA17" localSheetId="6">#N/A</definedName>
    <definedName name="DATA17" localSheetId="5">#N/A</definedName>
    <definedName name="DATA17">#N/A</definedName>
    <definedName name="DATA18" localSheetId="4">#N/A</definedName>
    <definedName name="DATA18" localSheetId="3">#N/A</definedName>
    <definedName name="DATA18" localSheetId="6">#N/A</definedName>
    <definedName name="DATA18" localSheetId="5">#N/A</definedName>
    <definedName name="DATA18">#N/A</definedName>
    <definedName name="DATA20" localSheetId="4">#N/A</definedName>
    <definedName name="DATA20" localSheetId="3">#N/A</definedName>
    <definedName name="DATA20" localSheetId="6">#N/A</definedName>
    <definedName name="DATA20" localSheetId="5">#N/A</definedName>
    <definedName name="DATA20">#N/A</definedName>
    <definedName name="datos" localSheetId="4">#N/A</definedName>
    <definedName name="datos" localSheetId="3">#N/A</definedName>
    <definedName name="datos" localSheetId="6">#N/A</definedName>
    <definedName name="datos" localSheetId="5">#N/A</definedName>
    <definedName name="datos">#N/A</definedName>
    <definedName name="k" localSheetId="4">#N/A</definedName>
    <definedName name="k" localSheetId="3">#N/A</definedName>
    <definedName name="k" localSheetId="6">#N/A</definedName>
    <definedName name="k" localSheetId="5">#N/A</definedName>
    <definedName name="k">#N/A</definedName>
    <definedName name="klkl" localSheetId="4">#N/A</definedName>
    <definedName name="klkl" localSheetId="3">#N/A</definedName>
    <definedName name="klkl" localSheetId="6">#N/A</definedName>
    <definedName name="klkl" localSheetId="5">#N/A</definedName>
    <definedName name="klkl">#N/A</definedName>
    <definedName name="klll" localSheetId="4">#N/A</definedName>
    <definedName name="klll" localSheetId="3">#N/A</definedName>
    <definedName name="klll" localSheetId="6">#N/A</definedName>
    <definedName name="klll" localSheetId="5">#N/A</definedName>
    <definedName name="klll">#N/A</definedName>
    <definedName name="ver" localSheetId="4">#N/A</definedName>
    <definedName name="ver" localSheetId="3">#N/A</definedName>
    <definedName name="ver" localSheetId="6">#N/A</definedName>
    <definedName name="ver" localSheetId="5">#N/A</definedName>
    <definedName name="ver">#N/A</definedName>
    <definedName name="verificar" localSheetId="4">#N/A</definedName>
    <definedName name="verificar" localSheetId="3">#N/A</definedName>
    <definedName name="verificar" localSheetId="6">#N/A</definedName>
    <definedName name="verificar" localSheetId="5">#N/A</definedName>
    <definedName name="verificar">#N/A</definedName>
  </definedNames>
  <calcPr fullCalcOnLoad="1"/>
</workbook>
</file>

<file path=xl/sharedStrings.xml><?xml version="1.0" encoding="utf-8"?>
<sst xmlns="http://schemas.openxmlformats.org/spreadsheetml/2006/main" count="1351" uniqueCount="743">
  <si>
    <t xml:space="preserve">BALANCE GENERAL </t>
  </si>
  <si>
    <t xml:space="preserve"> (Expresado en Guaraníes)</t>
  </si>
  <si>
    <t>ACTIVO</t>
  </si>
  <si>
    <t>PASIVO</t>
  </si>
  <si>
    <t>ACTIVO CORRIENTE Nota 5 a</t>
  </si>
  <si>
    <t>PASIVO CORRIENTE</t>
  </si>
  <si>
    <t>1 01</t>
  </si>
  <si>
    <t>DISPONIBILIDADES Nota 5 d</t>
  </si>
  <si>
    <t>DOCUEMENTOS Y CUENTAS A PAGAR</t>
  </si>
  <si>
    <t>1 01 01</t>
  </si>
  <si>
    <t>Caja</t>
  </si>
  <si>
    <t>Acreedores por Intermediación. Nota 5 q</t>
  </si>
  <si>
    <t>Recaudaciones a Depositar</t>
  </si>
  <si>
    <t>Acreedores Varios  - Nota 5 l</t>
  </si>
  <si>
    <t>1 01 01 01</t>
  </si>
  <si>
    <t>Bancos</t>
  </si>
  <si>
    <t>Cuentas por Pagar a Personas y Emp. Relacionadas</t>
  </si>
  <si>
    <t>1 01 01 03</t>
  </si>
  <si>
    <t>Obligaciones  por Contratos de Underwiting</t>
  </si>
  <si>
    <t>Obligaciones por Administracion de Carteras</t>
  </si>
  <si>
    <t>Inversiones Temporarias</t>
  </si>
  <si>
    <t>PRESTAMOS FINANCIEROS - Nota 5 k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</si>
  <si>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</si>
  <si>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</si>
  <si>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</si>
  <si>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</si>
  <si>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</si>
  <si>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</si>
  <si>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1 01 03</t>
  </si>
  <si>
    <t>1 01 03 01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</si>
  <si>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</si>
  <si>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</si>
  <si>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</si>
  <si>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</si>
  <si>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</si>
  <si>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</si>
  <si>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</si>
  <si>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</si>
  <si>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</si>
  <si>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</si>
  <si>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</si>
  <si>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</si>
  <si>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Menos: Prevision por Incobrables a Personas y Emp Relacionadas</t>
  </si>
  <si>
    <t>Derechos sobre titulos por Contratos de Underwiting</t>
  </si>
  <si>
    <t>OTROS ACTIVOS</t>
  </si>
  <si>
    <t>OTROS PASIVOS</t>
  </si>
  <si>
    <t>1 01 03 11</t>
  </si>
  <si>
    <t>Gastos No Devengados</t>
  </si>
  <si>
    <t>1 01 03 13</t>
  </si>
  <si>
    <t>Intereses a Vencer -  Nota 5 h</t>
  </si>
  <si>
    <t>Prestamos de Terceros</t>
  </si>
  <si>
    <t>1 01 03 14</t>
  </si>
  <si>
    <t xml:space="preserve">Seguros a Vencer  -  Nota 5 h </t>
  </si>
  <si>
    <t>Dividendos a Pagar</t>
  </si>
  <si>
    <t>Otros Pasivos Corrientes</t>
  </si>
  <si>
    <t>1 01 15</t>
  </si>
  <si>
    <t>1 01 15 02</t>
  </si>
  <si>
    <t>1 01 15 03</t>
  </si>
  <si>
    <t>Total Activo Corriente</t>
  </si>
  <si>
    <t>Total Pasivo Corriente</t>
  </si>
  <si>
    <t>2 01 15 03</t>
  </si>
  <si>
    <t>ACTIVO NO CORRIENTE</t>
  </si>
  <si>
    <t>PASIVOS NO CORRIENTE</t>
  </si>
  <si>
    <t>INVERSIONES PERMANENTES Nota 5 e</t>
  </si>
  <si>
    <t>PRESTAMOS FINANCIEROS</t>
  </si>
  <si>
    <t>1 01 20</t>
  </si>
  <si>
    <t>Préstamos en Bancos</t>
  </si>
  <si>
    <t>Titulo de Renta Fija</t>
  </si>
  <si>
    <t>1 01 20 01</t>
  </si>
  <si>
    <t>Acciones en la Bolsa de Valores</t>
  </si>
  <si>
    <t>1 01 20 02</t>
  </si>
  <si>
    <t>Otros Valores</t>
  </si>
  <si>
    <t>PREVISIONES</t>
  </si>
  <si>
    <t xml:space="preserve">Instrumentos Financieros Cedidos </t>
  </si>
  <si>
    <t>Prevision para Indeminzacion</t>
  </si>
  <si>
    <t>Otras Contingencias</t>
  </si>
  <si>
    <t>CREDITOS</t>
  </si>
  <si>
    <t>Otros Pasivos No Corrientes</t>
  </si>
  <si>
    <t>1 02</t>
  </si>
  <si>
    <t>1 02 01</t>
  </si>
  <si>
    <t>1 02 01 09</t>
  </si>
  <si>
    <t>Deudores por Gestion en Cobro</t>
  </si>
  <si>
    <t>Total  Pasivo no Corriente</t>
  </si>
  <si>
    <t>Total Pasivo</t>
  </si>
  <si>
    <t>PATRIMONIO NETO  Nota 5 t</t>
  </si>
  <si>
    <t>1 02 02</t>
  </si>
  <si>
    <t>Capital</t>
  </si>
  <si>
    <t>1 02 02 01</t>
  </si>
  <si>
    <t>Capital realizado</t>
  </si>
  <si>
    <t>1 02 02 02</t>
  </si>
  <si>
    <t>Aportes para Futuras Integraciones</t>
  </si>
  <si>
    <t>1 02 02 03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</si>
  <si>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</si>
  <si>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</si>
  <si>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</si>
  <si>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</si>
  <si>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</si>
  <si>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</si>
  <si>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1 02 10</t>
  </si>
  <si>
    <t>Utilidad por valuación BVPSA</t>
  </si>
  <si>
    <t>ACTIVOS INTANGIBLES  Nota 5 i</t>
  </si>
  <si>
    <t>Licencias</t>
  </si>
  <si>
    <t>Marcas</t>
  </si>
  <si>
    <t>Membresia BVPASA</t>
  </si>
  <si>
    <t xml:space="preserve">Resultados   </t>
  </si>
  <si>
    <t>Sistemas Informaticos</t>
  </si>
  <si>
    <t>Resultados Acumulados</t>
  </si>
  <si>
    <t>Amortización Acumulada</t>
  </si>
  <si>
    <t>Resultado del Ejercicio</t>
  </si>
  <si>
    <t>Total Patrimonio Neto</t>
  </si>
  <si>
    <t>Total Pasivo y Patrimonio Neto</t>
  </si>
  <si>
    <t>Garantía de Alquiler   - Nota 5 j</t>
  </si>
  <si>
    <t>Gastos de Constitución</t>
  </si>
  <si>
    <t>1 02 10 01</t>
  </si>
  <si>
    <t>1 02 10 02</t>
  </si>
  <si>
    <t>Total Activo no Corriente</t>
  </si>
  <si>
    <t>1 02 20</t>
  </si>
  <si>
    <t>Total de Activos</t>
  </si>
  <si>
    <t>1 02 20 01</t>
  </si>
  <si>
    <t>1 02 20 02</t>
  </si>
  <si>
    <t>1 02 20 03</t>
  </si>
  <si>
    <t>1 02 20 04</t>
  </si>
  <si>
    <t>1 02 30</t>
  </si>
  <si>
    <t>1 02 30 01</t>
  </si>
  <si>
    <t>1 02 30 02</t>
  </si>
  <si>
    <t>1 02 30 03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</si>
  <si>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</si>
  <si>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</si>
  <si>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</si>
  <si>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</si>
  <si>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</si>
  <si>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</si>
  <si>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</si>
  <si>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</si>
  <si>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</si>
  <si>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</si>
  <si>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</si>
  <si>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</si>
  <si>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</si>
  <si>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</si>
  <si>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</si>
  <si>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</si>
  <si>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</si>
  <si>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</si>
  <si>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</si>
  <si>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</si>
  <si>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</si>
  <si>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</si>
  <si>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</si>
  <si>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</si>
  <si>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</si>
  <si>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</si>
  <si>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</si>
  <si>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</si>
  <si>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</si>
  <si>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</si>
  <si>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</si>
  <si>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</si>
  <si>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</si>
  <si>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</si>
  <si>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Ingresos Operativos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</si>
  <si>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</si>
  <si>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</si>
  <si>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</si>
  <si>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</si>
  <si>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</si>
  <si>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</si>
  <si>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</si>
  <si>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</si>
  <si>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</si>
  <si>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 por Administracion de Carteras</t>
  </si>
  <si>
    <t>ingreso por Custodia de Valores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</si>
  <si>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</si>
  <si>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</si>
  <si>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</si>
  <si>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</si>
  <si>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</si>
  <si>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Ingrsos por Operaciones y Servicios Extrabursatiles</t>
  </si>
  <si>
    <t>Otros Ingresos Operativos</t>
  </si>
  <si>
    <t>Ganancia por Venta de Titulos - Bonos</t>
  </si>
  <si>
    <t>- Dividendos  Cobrados</t>
  </si>
  <si>
    <t>- Otros Ingresos</t>
  </si>
  <si>
    <t>Gastos Operativos</t>
  </si>
  <si>
    <t>Gastos por Comisiones y Servicios</t>
  </si>
  <si>
    <t>Aranceles por negociación Bolsa de Valores</t>
  </si>
  <si>
    <t>Perdida por Venta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</si>
  <si>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</si>
  <si>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</si>
  <si>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</si>
  <si>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</si>
  <si>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</si>
  <si>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</si>
  <si>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Sueldos y Jornales</t>
  </si>
  <si>
    <t>Aporte Patronal</t>
  </si>
  <si>
    <t>Aguinaldos Pagados</t>
  </si>
  <si>
    <t>Bonificacion Familiar</t>
  </si>
  <si>
    <t>Vacaciones Pagadas</t>
  </si>
  <si>
    <t>Indemnizaciones</t>
  </si>
  <si>
    <t>Mantenimiento</t>
  </si>
  <si>
    <t>Alquileres</t>
  </si>
  <si>
    <t>Gastos Generales</t>
  </si>
  <si>
    <t>Seguros</t>
  </si>
  <si>
    <t>Impuestos, Tasas y Contribuciones</t>
  </si>
  <si>
    <t>Otros Gastos de Administración</t>
  </si>
  <si>
    <t>Honorarios Profesianales</t>
  </si>
  <si>
    <t>Remuneracion Personal Superior</t>
  </si>
  <si>
    <t>Servicios Personales</t>
  </si>
  <si>
    <t>Gastos de Capacitación</t>
  </si>
  <si>
    <t>Servicios Contratados</t>
  </si>
  <si>
    <t>Iva Gastos</t>
  </si>
  <si>
    <t>Donaciones y Contribuciones</t>
  </si>
  <si>
    <t>Servicios de Asesoramiento</t>
  </si>
  <si>
    <t>Depreciaciones del Ejercicio</t>
  </si>
  <si>
    <t>Resultado Operativo Neto</t>
  </si>
  <si>
    <t>- Otros ingresos y Egresos</t>
  </si>
  <si>
    <t>Otros Ingresos</t>
  </si>
  <si>
    <t>Otros Egresos</t>
  </si>
  <si>
    <t>Resultados financieros</t>
  </si>
  <si>
    <t>Generados por Activos</t>
  </si>
  <si>
    <t>Intereses cobrados</t>
  </si>
  <si>
    <t>Diferencia de Cambio</t>
  </si>
  <si>
    <t>Generados por Pasivos</t>
  </si>
  <si>
    <t>Intereses pagados</t>
  </si>
  <si>
    <t>Resultados  extraordinarias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</si>
  <si>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</si>
  <si>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</si>
  <si>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</si>
  <si>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</si>
  <si>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</si>
  <si>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</si>
  <si>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</si>
  <si>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Ganancias (o pérdidas) netas a distribuir</t>
  </si>
  <si>
    <t>CAPITAL</t>
  </si>
  <si>
    <t>CUENTAS</t>
  </si>
  <si>
    <t>Anticipo a Proveedores</t>
  </si>
  <si>
    <t>Intereses a Vencer</t>
  </si>
  <si>
    <t>Seguros a Vencer</t>
  </si>
  <si>
    <t>Intereses a Cobrar</t>
  </si>
  <si>
    <t>Garantia de Alquiler</t>
  </si>
  <si>
    <t>Impuesto a la Renta a Pagar</t>
  </si>
  <si>
    <t>CONCEPTO</t>
  </si>
  <si>
    <t xml:space="preserve">  DISPONIBILIDADES                       </t>
  </si>
  <si>
    <t>TOTAL DISPONIBILIDADES</t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</si>
  <si>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</si>
  <si>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</si>
  <si>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</si>
  <si>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</si>
  <si>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</si>
  <si>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</si>
  <si>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</si>
  <si>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</si>
  <si>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</si>
  <si>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</si>
  <si>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</si>
  <si>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</si>
  <si>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</si>
  <si>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 xml:space="preserve">              INFORMACION SOBRE EL DOCUMENTO Y EL EMISOR</t>
  </si>
  <si>
    <t>TIPO DE TITULOS</t>
  </si>
  <si>
    <t>CANTIDAD DE TITULOS</t>
  </si>
  <si>
    <t>VALOR NOMINAL</t>
  </si>
  <si>
    <t>VALOR CONTABLE</t>
  </si>
  <si>
    <t>ACCIONES Y FIDEICOMISO DE LA BOLSA DE VALORES Y PRODUCTOS DE ASUNCION S.A.</t>
  </si>
  <si>
    <t>CANTIDAD</t>
  </si>
  <si>
    <t>TIPO DE TITULO</t>
  </si>
  <si>
    <t>VALOR LIBRO</t>
  </si>
  <si>
    <t>VALOR ULTIMO REMATE</t>
  </si>
  <si>
    <t>No aplicable</t>
  </si>
  <si>
    <t xml:space="preserve">INSTRUMENTOS FINANCIEROS CEDIDOS </t>
  </si>
  <si>
    <t>no aplicable</t>
  </si>
  <si>
    <t>ACCIONES EN OTRAS EMPRESAS</t>
  </si>
  <si>
    <t>TOTALES INVERSIONES</t>
  </si>
  <si>
    <t>DEUDORES POR INTERMEDIACION</t>
  </si>
  <si>
    <t>GUARANIES</t>
  </si>
  <si>
    <t>Corto Plazo Gs.</t>
  </si>
  <si>
    <t>Largo Plazo Gs.</t>
  </si>
  <si>
    <t>Clientes por Operaciones</t>
  </si>
  <si>
    <t>Clientes por Asesoramientos</t>
  </si>
  <si>
    <t>Credito Fiscal IVA</t>
  </si>
  <si>
    <t>Deudores empresas relacionadas</t>
  </si>
  <si>
    <t>Anticipo al Personal</t>
  </si>
  <si>
    <t>Dividendos a cobrar</t>
  </si>
  <si>
    <t>Poyectos Inmobiliarios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</si>
  <si>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</si>
  <si>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</si>
  <si>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</si>
  <si>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</si>
  <si>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</si>
  <si>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</si>
  <si>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</si>
  <si>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</si>
  <si>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</si>
  <si>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</si>
  <si>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</si>
  <si>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</si>
  <si>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</si>
  <si>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</si>
  <si>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</si>
  <si>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</si>
  <si>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</si>
  <si>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</si>
  <si>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</si>
  <si>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</si>
  <si>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</si>
  <si>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</si>
  <si>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</si>
  <si>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</si>
  <si>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</si>
  <si>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</si>
  <si>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</si>
  <si>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</si>
  <si>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</si>
  <si>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</si>
  <si>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</si>
  <si>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</si>
  <si>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</si>
  <si>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</si>
  <si>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</si>
  <si>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Licencias Informáticas</t>
  </si>
  <si>
    <t>Sistemas Informáticos</t>
  </si>
  <si>
    <t>Licencia Actividad Bursatil</t>
  </si>
  <si>
    <t>i)   Intangibles</t>
  </si>
  <si>
    <t>Anticipos a proveedores y otros</t>
  </si>
  <si>
    <t>Seguros pagados por adelantado</t>
  </si>
  <si>
    <t>Cupones a cobrar</t>
  </si>
  <si>
    <t>Deudores varios</t>
  </si>
  <si>
    <t>INSTITUCION</t>
  </si>
  <si>
    <t>CORTO PLAZO GS.</t>
  </si>
  <si>
    <t>LARGO PLAZO GS.</t>
  </si>
  <si>
    <t>CORRIENTE G.</t>
  </si>
  <si>
    <t>NO CORRIENTE G.</t>
  </si>
  <si>
    <t>A la fecha la entidad no registra administración de Cartera a Corto y Largo Plazo</t>
  </si>
  <si>
    <t xml:space="preserve"> No aplicable</t>
  </si>
  <si>
    <t>Corriente Gs.</t>
  </si>
  <si>
    <t>No corrientes Gs.</t>
  </si>
  <si>
    <t>TIPO DE OPERACIÓN</t>
  </si>
  <si>
    <t>RELACION</t>
  </si>
  <si>
    <t>NOMBRE</t>
  </si>
  <si>
    <t>SALDOS (Deudores y Acreedores mantenidos)</t>
  </si>
  <si>
    <t>PERSONA O EMPRESA RELACIONADA</t>
  </si>
  <si>
    <t>Total Ingresos</t>
  </si>
  <si>
    <t>Total Egresos</t>
  </si>
  <si>
    <t>SALDO AL INICIO DEL EJERCICIO</t>
  </si>
  <si>
    <t>DISMINUCIÓN</t>
  </si>
  <si>
    <t>Capital Integrado</t>
  </si>
  <si>
    <t>Aportes no capitalizados</t>
  </si>
  <si>
    <t>t) Patrimonio</t>
  </si>
  <si>
    <t>La entidad no registra previsiones a la fecha.</t>
  </si>
  <si>
    <t>Ingresos por Operaciones</t>
  </si>
  <si>
    <t>Por intermediación de Acciones en Rueda</t>
  </si>
  <si>
    <t>Por intermediación de Renta Fija en Rueda</t>
  </si>
  <si>
    <t>Ingresos por Asesoría Financiera</t>
  </si>
  <si>
    <t>Ingresos por venta cartera propia</t>
  </si>
  <si>
    <t>Ingresos por intereses de Cartera propia</t>
  </si>
  <si>
    <t>Totales</t>
  </si>
  <si>
    <t>Ganancia por venta de Titulos</t>
  </si>
  <si>
    <t xml:space="preserve">Dividendos Cobrados </t>
  </si>
  <si>
    <t>Otros ingresos</t>
  </si>
  <si>
    <t>Total</t>
  </si>
  <si>
    <t>BALANCE DESCALZO</t>
  </si>
  <si>
    <t>BALANCE A MARZO'13</t>
  </si>
  <si>
    <t>BALANCE FINAL A JUNIO</t>
  </si>
  <si>
    <t>AL 30/06/2013</t>
  </si>
  <si>
    <t>AL 31/12/2012</t>
  </si>
  <si>
    <t>Otros Gastos Operativos</t>
  </si>
  <si>
    <t xml:space="preserve">  Gastos por comisiones y servicios</t>
  </si>
  <si>
    <t xml:space="preserve">  Aranceles por neg. BVPASA</t>
  </si>
  <si>
    <t>Perdida por venta de valores</t>
  </si>
  <si>
    <t xml:space="preserve">  Otros Gastos Operativos</t>
  </si>
  <si>
    <t>Otros Gastos de Comercialización</t>
  </si>
  <si>
    <t xml:space="preserve">  Puclicidad</t>
  </si>
  <si>
    <t xml:space="preserve">  Folletos e impresiones</t>
  </si>
  <si>
    <t xml:space="preserve">  Otros Gastos de Comercialización</t>
  </si>
  <si>
    <t xml:space="preserve">  Sueldos y Jornales</t>
  </si>
  <si>
    <t xml:space="preserve">  Aporte Patronal</t>
  </si>
  <si>
    <t xml:space="preserve">  Aguinaldos Pagados</t>
  </si>
  <si>
    <t xml:space="preserve">  Alquileres</t>
  </si>
  <si>
    <t xml:space="preserve">  Gastos Generales</t>
  </si>
  <si>
    <t xml:space="preserve">  Seguros Pagados</t>
  </si>
  <si>
    <t xml:space="preserve">  Multas</t>
  </si>
  <si>
    <t xml:space="preserve">  Impuestos Tasas y Contribuciones</t>
  </si>
  <si>
    <t xml:space="preserve">  Otros Gastos de Administración</t>
  </si>
  <si>
    <t xml:space="preserve">  Honorarios Profesionales</t>
  </si>
  <si>
    <t xml:space="preserve">  Remuneración Personal Superior</t>
  </si>
  <si>
    <t xml:space="preserve">  Servicios Personales</t>
  </si>
  <si>
    <t xml:space="preserve">  Gastos de Capacitación</t>
  </si>
  <si>
    <t xml:space="preserve">  Vacaciones Pagadas</t>
  </si>
  <si>
    <t xml:space="preserve">  Donaciones y Contribuciones</t>
  </si>
  <si>
    <t>w) Otros Gastos Operativos, de comercialización y de administración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</si>
  <si>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</si>
  <si>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</si>
  <si>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</si>
  <si>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</si>
  <si>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</si>
  <si>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</si>
  <si>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</si>
  <si>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</si>
  <si>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</si>
  <si>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r>
      <t>a)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mbria"/>
        <family val="1"/>
      </rPr>
      <t>Compromisos Directos</t>
    </r>
  </si>
  <si>
    <t>No registra</t>
  </si>
  <si>
    <r>
      <t>b)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mbria"/>
        <family val="1"/>
      </rPr>
      <t>Contingencias Legales</t>
    </r>
  </si>
  <si>
    <r>
      <t>c)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Cambria"/>
        <family val="1"/>
      </rPr>
      <t>Garantías Constituidas</t>
    </r>
  </si>
  <si>
    <t>NOTA 7. HECHOS POSTERIORES AL CIERRE DEL EJERCICIO</t>
  </si>
  <si>
    <t>No corresponde al presente periodo.</t>
  </si>
  <si>
    <r>
      <t>NOTA 8.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LIMITACION A LA LIBRE DISPONIBILIDAD DE LOS ACTIVOS O DEL PATRIMONIO Y DE CUALQUIER RESTRICCION AL DERECHO DE PROPIEDAD.</t>
    </r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</si>
  <si>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</si>
  <si>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</si>
  <si>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</si>
  <si>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</si>
  <si>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</si>
  <si>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Diciembre</t>
  </si>
  <si>
    <t>Balance General</t>
  </si>
  <si>
    <t>Noviembre</t>
  </si>
  <si>
    <t>Octubre</t>
  </si>
  <si>
    <t>Septiembre</t>
  </si>
  <si>
    <t>Agosto</t>
  </si>
  <si>
    <t>REF.</t>
  </si>
  <si>
    <t>INDICE</t>
  </si>
  <si>
    <t>Julio</t>
  </si>
  <si>
    <t>Junio</t>
  </si>
  <si>
    <t>Mayo</t>
  </si>
  <si>
    <t>Fecha Presentación:</t>
  </si>
  <si>
    <t>Abril</t>
  </si>
  <si>
    <t>Marzo</t>
  </si>
  <si>
    <t>Febrero</t>
  </si>
  <si>
    <t>Enero</t>
  </si>
  <si>
    <t>Construcciones en curso</t>
  </si>
  <si>
    <t xml:space="preserve">Inmuebles </t>
  </si>
  <si>
    <t>Proveedores Locales</t>
  </si>
  <si>
    <t>Balance Gral. Resol. 1'!A1</t>
  </si>
  <si>
    <t>Segursos a Pagar</t>
  </si>
  <si>
    <t>ANTIGÜEDAD DE LA DEUDA</t>
  </si>
  <si>
    <t>PERIODO ACTUAL G.</t>
  </si>
  <si>
    <t>Sueldos a pagar</t>
  </si>
  <si>
    <t>Funcionarios</t>
  </si>
  <si>
    <t>Sueldos</t>
  </si>
  <si>
    <t>Estado de Resultado Resol. 1'!A1</t>
  </si>
  <si>
    <t>Balance 14 04'!A1</t>
  </si>
  <si>
    <t>Cuadro de Resultados</t>
  </si>
  <si>
    <t>Flujo de Efectivo</t>
  </si>
  <si>
    <t>Estado de Variacion Patrimonial</t>
  </si>
  <si>
    <t>Flujo de Efectivo Resol. 950'!A1</t>
  </si>
  <si>
    <t>Calculo de IRACIS</t>
  </si>
  <si>
    <t>CALCULO DE IRACIS (2019)'!A1</t>
  </si>
  <si>
    <t>Balance del Sistema</t>
  </si>
  <si>
    <t>Balance Final 15'!A1</t>
  </si>
  <si>
    <t>Calculo de Flujo de Caja</t>
  </si>
  <si>
    <t>2018 (2)'!A1</t>
  </si>
  <si>
    <t>Informe del Sindico</t>
  </si>
  <si>
    <t>Informe del Auditor Externo</t>
  </si>
  <si>
    <t>Memoria del Directorio</t>
  </si>
  <si>
    <t>ANEXO F DE LA RESOLUCION Nº 6/19</t>
  </si>
  <si>
    <t>NOTA A LOS ESTADOS CONTA. 1-4'!A1</t>
  </si>
  <si>
    <t>NOTA 5 A-C CRITERIOS ESPECIF.'!A1</t>
  </si>
  <si>
    <t>Nota 1- Consideraciones de EEFF</t>
  </si>
  <si>
    <t>Nota 2 - Inforamacion de la Empresa</t>
  </si>
  <si>
    <t>Nota 3 - Principales Politicas y Practicas Contables</t>
  </si>
  <si>
    <t>Nota 4 - Cambio de Politicas y Proced. Contables</t>
  </si>
  <si>
    <t>Nota 5 - Criterios Especificos de Valuación</t>
  </si>
  <si>
    <t>a. Valuacion Moneda Extranjera</t>
  </si>
  <si>
    <t>b.Posición Moneda Extranjera</t>
  </si>
  <si>
    <t>c.Diferencia de cambio</t>
  </si>
  <si>
    <t>d. Disponibiliadades</t>
  </si>
  <si>
    <t>e. Inversiones</t>
  </si>
  <si>
    <t>f.Créditos</t>
  </si>
  <si>
    <t>g.Bienes de Cambio</t>
  </si>
  <si>
    <t>h.Cargos Diferidos</t>
  </si>
  <si>
    <t>i. Bienes Intangibles</t>
  </si>
  <si>
    <t>j. Otros Activos</t>
  </si>
  <si>
    <t xml:space="preserve">k.Prestamos </t>
  </si>
  <si>
    <t>l.Documentos y Ctas a Cobrar</t>
  </si>
  <si>
    <t>m.Acreedores por Intermediación</t>
  </si>
  <si>
    <t>n. Administración de Carteras</t>
  </si>
  <si>
    <t>o.Cuentas a Pagar - Relacionadas -</t>
  </si>
  <si>
    <t>p.Obligaciones Contrato de Underwriting</t>
  </si>
  <si>
    <t>q.Otros Pasivos</t>
  </si>
  <si>
    <t>r.Saldos y Transacciones - Relacionadas -</t>
  </si>
  <si>
    <t>s. Resultados con Relacionadas</t>
  </si>
  <si>
    <t>t.Patrimonio</t>
  </si>
  <si>
    <t>u. Previsiones</t>
  </si>
  <si>
    <t>v.Ingresos Operativos</t>
  </si>
  <si>
    <t>w.Otros Gastos Operativos</t>
  </si>
  <si>
    <t>x. Otros Ingresos y Egresos</t>
  </si>
  <si>
    <t>y. Resultados Financieros</t>
  </si>
  <si>
    <t>z. Resultados Extraordinarios</t>
  </si>
  <si>
    <t xml:space="preserve"> Notas a los Estados Contables</t>
  </si>
  <si>
    <t>II-ESTADOS FINANCIEROS BASICOS</t>
  </si>
  <si>
    <t>Nota 6- Información Referente a Contingencias</t>
  </si>
  <si>
    <t>a.Compromisios Directos</t>
  </si>
  <si>
    <t>b.Contingencias Legales</t>
  </si>
  <si>
    <t>c.Garantías Constituidas</t>
  </si>
  <si>
    <t>Nota 7- Hechos posteriores</t>
  </si>
  <si>
    <t>Nota 9- Cambios Contables</t>
  </si>
  <si>
    <t>Nota 8- Limitaciones a libre disponibilidad</t>
  </si>
  <si>
    <t>Nota 10- Restricciones para Distribuir Utilidades</t>
  </si>
  <si>
    <t>Nota 11- Sanciones</t>
  </si>
  <si>
    <t>NOTA D - DISPONIBILIDADES'!A1</t>
  </si>
  <si>
    <t>NOTA E - INVERSIONES'!A1</t>
  </si>
  <si>
    <t>NOTA F - CREDITOS'!A1</t>
  </si>
  <si>
    <t>NOTA G BIENES DE USO'!A1</t>
  </si>
  <si>
    <t>NOTA H CARGOS DIFERIDOS'!A1</t>
  </si>
  <si>
    <t xml:space="preserve"> NOTA I INTANGIBLES'!A1</t>
  </si>
  <si>
    <t>NOTA J OTROS ACTIVOS CTES Y NO '!A1</t>
  </si>
  <si>
    <t>NOTA K PRESTAMOS'!A1</t>
  </si>
  <si>
    <t>NOTA L DOCUMENTOS Y CTAS A PAGA'!A1</t>
  </si>
  <si>
    <t>NOTAS M-Q ACREEDORES CTO PLAZO'!A1</t>
  </si>
  <si>
    <t>NOTA R SALDOS Y TRANSACCIONES '!A1</t>
  </si>
  <si>
    <t>NOTA S RESULTADOS CON PERSONAS'!A1</t>
  </si>
  <si>
    <t xml:space="preserve"> NOTA T PATRIMONIO'!A1</t>
  </si>
  <si>
    <t>NOTA V INGRESOS OPERATIVOS'!A1</t>
  </si>
  <si>
    <t>NOTA W OTROS GASTOS OPERATIVOS'!A1</t>
  </si>
  <si>
    <t>NOTA X OTROS INGRESOS Y EGRESOS'!A1</t>
  </si>
  <si>
    <t>NOTA Y RESULTADOS FINANCIEROS'!A1</t>
  </si>
  <si>
    <t>NOTA Z RESULT EXTRAORD'!A1</t>
  </si>
  <si>
    <t>NOTA 6 INFORMACION REFERENTE'!A1</t>
  </si>
  <si>
    <t>ESTADO DE FLUJO DE EFECTIVO</t>
  </si>
  <si>
    <t>Flujo de efectivo por las actividades operativas</t>
  </si>
  <si>
    <t>Importe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</si>
  <si>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</si>
  <si>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</si>
  <si>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</si>
  <si>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</si>
  <si>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</si>
  <si>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</si>
  <si>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</si>
  <si>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</si>
  <si>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</si>
  <si>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</si>
  <si>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</si>
  <si>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</si>
  <si>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</si>
  <si>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</si>
  <si>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</si>
  <si>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</si>
  <si>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</si>
  <si>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</si>
  <si>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</si>
  <si>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</si>
  <si>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Préstamos y Otras Deudas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</si>
  <si>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</si>
  <si>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</si>
  <si>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</si>
  <si>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</si>
  <si>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</si>
  <si>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</si>
  <si>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</si>
  <si>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RESERVAS</t>
  </si>
  <si>
    <t>RESULTADOS</t>
  </si>
  <si>
    <t>PATRIMONIO NETO</t>
  </si>
  <si>
    <t>AP. FUT. INTEGRAC.</t>
  </si>
  <si>
    <t>INTEGRADO</t>
  </si>
  <si>
    <t>LEGAL</t>
  </si>
  <si>
    <t>REGULARIZACION</t>
  </si>
  <si>
    <t>REVALÚO</t>
  </si>
  <si>
    <t>ACUMULADOS</t>
  </si>
  <si>
    <t>DEL EJERCICIO</t>
  </si>
  <si>
    <t>Saldo al inicio del ejercicio</t>
  </si>
  <si>
    <t>-</t>
  </si>
  <si>
    <t>Mov. Subsecuentes</t>
  </si>
  <si>
    <t>Reserva Legal  y otros del Ejercicio</t>
  </si>
  <si>
    <t>Revaluo del Ejercicio</t>
  </si>
  <si>
    <t>Aportes a Cta. Fut Capitalizaciones</t>
  </si>
  <si>
    <t>Retiros a Cta. De Utilidades</t>
  </si>
  <si>
    <t>Aporte Capital</t>
  </si>
  <si>
    <t xml:space="preserve">NOTA A LOS ESTADOS CONTABLES </t>
  </si>
  <si>
    <t>NOTA 1: CONSIDERACION DE LOS ESTADOS CONTABLES</t>
  </si>
  <si>
    <t>NOTA 2:  INFORMACIÓN BÁSICA DE LA EMPRESA</t>
  </si>
  <si>
    <r>
      <t>2.1</t>
    </r>
    <r>
      <rPr>
        <b/>
        <sz val="7"/>
        <color indexed="8"/>
        <rFont val="Times New Roman"/>
        <family val="1"/>
      </rPr>
      <t xml:space="preserve">              </t>
    </r>
    <r>
      <rPr>
        <b/>
        <sz val="10"/>
        <color indexed="8"/>
        <rFont val="Cambria"/>
        <family val="1"/>
      </rPr>
      <t>Naturaleza jurídica de las actividades de la sociedad</t>
    </r>
  </si>
  <si>
    <t>La Sociedad tiene por objeto efectuar las siguientes operaciones:</t>
  </si>
  <si>
    <r>
      <t>2.2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Cambria"/>
        <family val="1"/>
      </rPr>
      <t>Participación en empresas vinculadas</t>
    </r>
  </si>
  <si>
    <t>NOTA 3: PRINCIPALES POLÍTICAS Y PRÁCTICAS CONTABLES APLICADAS</t>
  </si>
  <si>
    <t>3.1.  Base de preparación de los estados contables</t>
  </si>
  <si>
    <t xml:space="preserve">Los estados Contables han sido preparados de acuerdo a la Resolución Nro. 06/19 de la Comisión Nacional de Valores y a Principios y Normas Contables Vigentes en Paraguay. </t>
  </si>
  <si>
    <t>3.2. Criterios de valuación</t>
  </si>
  <si>
    <t>Son aplicados los criterios de valuación y exposición aceptados por las Normas Contables y Tributarias Vigentes en Paraguay y de acuerdo a la Resolución 6/19 y la Resolución 763/04 de la Comisión Nacional de Valores.</t>
  </si>
  <si>
    <t>3.3. Previsión para cuentas incobrables</t>
  </si>
  <si>
    <t xml:space="preserve">La entidad no posee previsión para cuentas incobrables. </t>
  </si>
  <si>
    <r>
      <t>3.4.</t>
    </r>
    <r>
      <rPr>
        <sz val="10"/>
        <color indexed="8"/>
        <rFont val="Cambria"/>
        <family val="1"/>
      </rPr>
      <t xml:space="preserve"> </t>
    </r>
    <r>
      <rPr>
        <b/>
        <sz val="10"/>
        <color indexed="8"/>
        <rFont val="Cambria"/>
        <family val="1"/>
      </rPr>
      <t>Depreciación de bienes de uso</t>
    </r>
  </si>
  <si>
    <t>Los Bienes de Uso se expresan a su valor de adquisición, revaluados de acuerdo al índice de revalúo fijado por la Subsecretaria del Estado de Tributación del Ministerio de Hacienda.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</si>
  <si>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</si>
  <si>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</si>
  <si>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</si>
  <si>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</si>
  <si>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</si>
  <si>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</si>
  <si>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</si>
  <si>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</si>
  <si>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</si>
  <si>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</si>
  <si>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</si>
  <si>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</si>
  <si>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</si>
  <si>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</si>
  <si>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</si>
  <si>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</si>
  <si>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</si>
  <si>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</si>
  <si>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</si>
  <si>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</si>
  <si>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</si>
  <si>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IRACIS</t>
  </si>
  <si>
    <t>ANTICIPOS</t>
  </si>
  <si>
    <t>Anticipos Honorarios-Servicios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</si>
  <si>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</si>
  <si>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</si>
  <si>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</si>
  <si>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</si>
  <si>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</si>
  <si>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</si>
  <si>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</si>
  <si>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</si>
  <si>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</si>
  <si>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</si>
  <si>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</si>
  <si>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</si>
  <si>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</si>
  <si>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</si>
  <si>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</si>
  <si>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</si>
  <si>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Sueldos a Pagar</t>
  </si>
  <si>
    <t>Seguros a Pagar</t>
  </si>
  <si>
    <t>PASIVO NO CORRIENTE</t>
  </si>
  <si>
    <t>Ganancias a Devengar</t>
  </si>
  <si>
    <t>Cuentas a Pagar por Compra de Acciones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</si>
  <si>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</si>
  <si>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</si>
  <si>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</si>
  <si>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</si>
  <si>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</si>
  <si>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</si>
  <si>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</si>
  <si>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</si>
  <si>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</si>
  <si>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Infome en Word.</t>
  </si>
  <si>
    <t>AL 30/06/2019</t>
  </si>
  <si>
    <t/>
  </si>
  <si>
    <t>Acreedores Varios</t>
  </si>
  <si>
    <t>Valores al 30/06/2020</t>
  </si>
  <si>
    <t>Valores al 30/06/2019</t>
  </si>
  <si>
    <t>FIDEIC. DE GTIA POR OPERAC. FUTUROS</t>
  </si>
  <si>
    <t>Inversiones Temporarias  Nota 5 e</t>
  </si>
  <si>
    <t>Deudores por Operaciones</t>
  </si>
  <si>
    <t>Resumen</t>
  </si>
  <si>
    <t>Inversiones Temporales</t>
  </si>
  <si>
    <t>Inversiones Permanentes</t>
  </si>
  <si>
    <t>Totales de Inversiones</t>
  </si>
  <si>
    <t>Derechos a cobrar</t>
  </si>
  <si>
    <r>
      <t>a)</t>
    </r>
    <r>
      <rPr>
        <b/>
        <sz val="9"/>
        <color indexed="8"/>
        <rFont val="Arial"/>
        <family val="2"/>
      </rPr>
      <t>      Valuación en moneda extranjera</t>
    </r>
  </si>
  <si>
    <r>
      <t>a)</t>
    </r>
    <r>
      <rPr>
        <b/>
        <sz val="9"/>
        <color indexed="8"/>
        <rFont val="Arial"/>
        <family val="2"/>
      </rPr>
      <t>       Posición en moneda extranjera</t>
    </r>
  </si>
  <si>
    <r>
      <t>C)</t>
    </r>
    <r>
      <rPr>
        <b/>
        <sz val="9"/>
        <color indexed="8"/>
        <rFont val="Arial"/>
        <family val="2"/>
      </rPr>
      <t>      Diferencia de cambio en moneda extranjera.</t>
    </r>
  </si>
  <si>
    <r>
      <t>d)</t>
    </r>
    <r>
      <rPr>
        <b/>
        <sz val="9"/>
        <color indexed="8"/>
        <rFont val="Arial"/>
        <family val="2"/>
      </rPr>
      <t>       Disponibilidades</t>
    </r>
  </si>
  <si>
    <r>
      <t>e)</t>
    </r>
    <r>
      <rPr>
        <b/>
        <sz val="9"/>
        <color indexed="8"/>
        <rFont val="Arial"/>
        <family val="2"/>
      </rPr>
      <t>   Inversiones  Temporales y Permanentes</t>
    </r>
  </si>
  <si>
    <r>
      <t xml:space="preserve">Guaraníes. </t>
    </r>
    <r>
      <rPr>
        <sz val="9"/>
        <color indexed="8"/>
        <rFont val="Arial"/>
        <family val="2"/>
      </rPr>
      <t xml:space="preserve">    </t>
    </r>
  </si>
  <si>
    <r>
      <t>f)</t>
    </r>
    <r>
      <rPr>
        <b/>
        <sz val="9"/>
        <color indexed="8"/>
        <rFont val="Arial"/>
        <family val="2"/>
      </rPr>
      <t>       Créditos</t>
    </r>
  </si>
  <si>
    <r>
      <t>g)</t>
    </r>
    <r>
      <rPr>
        <b/>
        <sz val="9"/>
        <color indexed="8"/>
        <rFont val="Arial"/>
        <family val="2"/>
      </rPr>
      <t>      Bienes de Uso</t>
    </r>
  </si>
  <si>
    <r>
      <t>h)</t>
    </r>
    <r>
      <rPr>
        <b/>
        <sz val="9"/>
        <color indexed="8"/>
        <rFont val="Arial"/>
        <family val="2"/>
      </rPr>
      <t>       Cargos Diferidos</t>
    </r>
  </si>
  <si>
    <r>
      <t>j)</t>
    </r>
    <r>
      <rPr>
        <b/>
        <sz val="9"/>
        <color indexed="8"/>
        <rFont val="Arial"/>
        <family val="2"/>
      </rPr>
      <t>       Otros Activos Corrientes y No Corrientes</t>
    </r>
  </si>
  <si>
    <r>
      <t>k)</t>
    </r>
    <r>
      <rPr>
        <b/>
        <sz val="9"/>
        <color indexed="8"/>
        <rFont val="Arial"/>
        <family val="2"/>
      </rPr>
      <t>       Préstamos Financieros a corto y a largo plazo.</t>
    </r>
  </si>
  <si>
    <r>
      <t>l)</t>
    </r>
    <r>
      <rPr>
        <b/>
        <sz val="9"/>
        <color indexed="8"/>
        <rFont val="Arial"/>
        <family val="2"/>
      </rPr>
      <t>       Documentos y cuentas por pagar (Corto y largo plazo)</t>
    </r>
  </si>
  <si>
    <r>
      <t>m)</t>
    </r>
    <r>
      <rPr>
        <b/>
        <sz val="9"/>
        <color indexed="8"/>
        <rFont val="Arial"/>
        <family val="2"/>
      </rPr>
      <t>       Acreedores Corto y Largo Plazo. No aplicable.</t>
    </r>
  </si>
  <si>
    <r>
      <t>n)</t>
    </r>
    <r>
      <rPr>
        <b/>
        <sz val="9"/>
        <color indexed="8"/>
        <rFont val="Arial"/>
        <family val="2"/>
      </rPr>
      <t>       Administración de Cartera (Corto y Largo Plazo)</t>
    </r>
  </si>
  <si>
    <r>
      <t>o)</t>
    </r>
    <r>
      <rPr>
        <b/>
        <sz val="9"/>
        <color indexed="8"/>
        <rFont val="Arial"/>
        <family val="2"/>
      </rPr>
      <t>       Cuentas a Pagar a personas y empresas relacionadas (Corto y Largo plazo)</t>
    </r>
  </si>
  <si>
    <r>
      <t>p)</t>
    </r>
    <r>
      <rPr>
        <b/>
        <sz val="9"/>
        <color indexed="8"/>
        <rFont val="Arial"/>
        <family val="2"/>
      </rPr>
      <t>       Obligaciones por contrato de Underwriting (Corto y Largo Plazo)</t>
    </r>
  </si>
  <si>
    <r>
      <t>q)</t>
    </r>
    <r>
      <rPr>
        <b/>
        <sz val="9"/>
        <color indexed="8"/>
        <rFont val="Arial"/>
        <family val="2"/>
      </rPr>
      <t>       Otros Pasivos Corrientes y No Corrientes</t>
    </r>
  </si>
  <si>
    <t>r)       Saldos y Transacciones con personas y empresas relacionadas (Corriente y No Corriente)</t>
  </si>
  <si>
    <r>
      <t>S)</t>
    </r>
    <r>
      <rPr>
        <b/>
        <sz val="9"/>
        <color indexed="8"/>
        <rFont val="Arial"/>
        <family val="2"/>
      </rPr>
      <t>       Resultados con Personas y Empresas Vinculadas</t>
    </r>
  </si>
  <si>
    <r>
      <t>u)</t>
    </r>
    <r>
      <rPr>
        <b/>
        <sz val="9"/>
        <color indexed="8"/>
        <rFont val="Arial"/>
        <family val="2"/>
      </rPr>
      <t xml:space="preserve">       Previsiones </t>
    </r>
  </si>
  <si>
    <r>
      <t>v)</t>
    </r>
    <r>
      <rPr>
        <b/>
        <sz val="9"/>
        <color indexed="8"/>
        <rFont val="Arial"/>
        <family val="2"/>
      </rPr>
      <t>       Ingresos Operativos</t>
    </r>
  </si>
  <si>
    <r>
      <t>x)</t>
    </r>
    <r>
      <rPr>
        <b/>
        <sz val="9"/>
        <color indexed="8"/>
        <rFont val="Arial"/>
        <family val="2"/>
      </rPr>
      <t>       Otros Ingresos y Egresos</t>
    </r>
  </si>
  <si>
    <r>
      <t>y)</t>
    </r>
    <r>
      <rPr>
        <b/>
        <sz val="9"/>
        <color indexed="8"/>
        <rFont val="Arial"/>
        <family val="2"/>
      </rPr>
      <t>       Resultados Financieros</t>
    </r>
  </si>
  <si>
    <r>
      <t xml:space="preserve">z)  </t>
    </r>
    <r>
      <rPr>
        <b/>
        <sz val="9"/>
        <color indexed="8"/>
        <rFont val="Arial"/>
        <family val="2"/>
      </rPr>
      <t xml:space="preserve">Resultados Extraordinarios </t>
    </r>
  </si>
  <si>
    <t>Nro.</t>
  </si>
  <si>
    <t>Accionista</t>
  </si>
  <si>
    <t>Serie</t>
  </si>
  <si>
    <t>Cantidad de Acciones</t>
  </si>
  <si>
    <t>Clase</t>
  </si>
  <si>
    <t>Voto</t>
  </si>
  <si>
    <t>Monto</t>
  </si>
  <si>
    <t>% de partic. Del Capital Integrado</t>
  </si>
  <si>
    <t xml:space="preserve">TOTAL CAPITAL </t>
  </si>
  <si>
    <t>NEGOCIOS BURSATILES  CASA DE BOLSA S.A.</t>
  </si>
  <si>
    <t>PERIODO ACTUAL 31/03/ 2021</t>
  </si>
  <si>
    <t>PERIODO ANTERIOR 31/12/2020</t>
  </si>
  <si>
    <t>CORRESPONDIENTE AL 31 DE MARZO DE 2021 PRESENTADO EN FORMA COMPARATIVA CON EL EJERCICIO ANTERIOR CERRADO EL  31 DE DICIEMBRE DE  2020.</t>
  </si>
  <si>
    <t>my.sharepoint.com\Users\Pavilion\OneDrive\Desktop\In Po\INVESTOR INFORME TRIMESTRAL\JUNIO a Junio Junio ICBSA\CNV 2do TRIMESTRE 2020\Balance Junio 27.08.XLS\[]BALANCE CORREGIDO</t>
  </si>
  <si>
    <t>g</t>
  </si>
  <si>
    <t>SALDO AL 31/03/2020</t>
  </si>
  <si>
    <t>NEGOCIOS BURSATILES CASA DE BOLSA S.A.</t>
  </si>
  <si>
    <t>SALDO AL 31/03/2021</t>
  </si>
  <si>
    <t xml:space="preserve">Los Estados Contables trimemestral (Balance General, Estado de Resultados, Estado de Flujo de Efectivo y Estado de Variación del Patrimonio Neto) correspondientes al 31 de marzo de 2021 </t>
  </si>
  <si>
    <t>PERIODO ANTERIOR  31/03/2020</t>
  </si>
  <si>
    <t>La entidad no posee participacion en empresas vinculadas</t>
  </si>
  <si>
    <t>CAJA</t>
  </si>
  <si>
    <t>PERIODO ACTUAL 31/03/2021</t>
  </si>
  <si>
    <t>CORRESPONDIENTE AL 31 DE MARZO DE 2021 EN FORMA COMPARATIVA CON EL EJERCICIO ANTERIOR CERRADO EL 31 DE MARZO DE 2020</t>
  </si>
  <si>
    <t>CORRESPONDIENTE AL 31 DE MARZO DE 2021 PRESENTADO EN FORMACOMPARATIVA CON EL EJERCICIO ANTERIOR CERRADO EL 31 DE MARZO DE 2020</t>
  </si>
  <si>
    <t>BANCO INTERFISA CTA. CTE DLS</t>
  </si>
  <si>
    <t>BANCO INTERFISA CDA DLS</t>
  </si>
  <si>
    <t>Total al 31/03/2021</t>
  </si>
  <si>
    <t>PERIODO ACTUAL31/03/ 2021</t>
  </si>
  <si>
    <t>NEGOCIOS BURSATILES C.B SA</t>
  </si>
  <si>
    <t xml:space="preserve">I-INFORMACIÓN GENERAL DE NEGOCIOS BURSATILES C. B SA </t>
  </si>
  <si>
    <t>PERIODO ANTERIOR 31/ 03/ 2020</t>
  </si>
  <si>
    <t>PERIODO ACTUAL 31/ 03/ 21</t>
  </si>
  <si>
    <r>
      <t>NEGOCIOS BURSATILES CASA DE BOLSA S.A</t>
    </r>
    <r>
      <rPr>
        <sz val="10"/>
        <color indexed="8"/>
        <rFont val="Cambria"/>
        <family val="1"/>
      </rPr>
      <t>. fue constituida bajo la forma jurídica de Sociedad Anónima el 11 de Marzo de 2014 según escritura Pública Nº 89 e inscripta en el Registro Público de Comercio en el Libro Seccional respectivo y bajo en Nº 682 Y el folio Nº 10-560 y siguiente de fecha 10 de octubre de 2014. La Sociedad se halla regida por las disposiciones de sus Estatutos, las Normas Legales y Reglamentarias relativas a la Sociedad y al Código Civil. La duración inicial de la Sociedad es de noventa y nueve años.</t>
    </r>
  </si>
  <si>
    <t>Efectuar las siguientes operaciones: comprar y vender valores por cuenta de terceros y tambien por cuenta propia, con recursos propios, en la bolsa o fuera de ella, prestar asesoria en materia de valores y operaciones de bolsa asi como brindar a sus clientes un sistema de información y de procesamiento de datos, suscribir transistoriamiente con recursos propios, parte o la totalidad de emisiones primarias de valores, promover lanamiento de valores publicos y privados y facilitar su colocación.</t>
  </si>
  <si>
    <t>Prestar servicio de administración de carteras, custodia de valorrs, llevar el registro contable de valores de sus clientes con sujeción a lo establecido en la ley, o en las resoluciones que dicte la comisión al efecto, otorgar creditos con recursos propios con el objetivo de facilitar la adquicisión de valores por sus comitentes. Efectuar todas las operaciones y servicios que sean compatibles con la actividad de intermediación en el mercado de valores y que previamente y de manera general autorice la Comisión Nacional de Valores.</t>
  </si>
  <si>
    <t>La composición de los fondos disponibles en Bancos al 31 de marzo de 2021, es como sigue:</t>
  </si>
  <si>
    <t xml:space="preserve">BANCO INTERFISA CDA </t>
  </si>
  <si>
    <t xml:space="preserve"> INFORMACION SOBRE EL EMISOR AL 31/03/2021</t>
  </si>
  <si>
    <t>Total al 31/12/2020</t>
  </si>
  <si>
    <t>1 (UNA)</t>
  </si>
  <si>
    <t>Acción</t>
  </si>
  <si>
    <t>total 31/03/2021</t>
  </si>
  <si>
    <t>Corresponde a cuentas por cobrar a diversos clientes. Su composición al 31 de marzo de 2021 comparativo con el ejercicio anterior, es como sigue:</t>
  </si>
  <si>
    <t>Total al 31/12/2021</t>
  </si>
  <si>
    <t>Total al 30/03/2021</t>
  </si>
  <si>
    <t>Total al 31/03/2020</t>
  </si>
  <si>
    <t>Total al 30/12/2020</t>
  </si>
  <si>
    <t>Total al 30/06/2021</t>
  </si>
  <si>
    <t>AL 31/03/2021</t>
  </si>
  <si>
    <t>AL 30/12/2020</t>
  </si>
  <si>
    <t>AL 30/03/2021</t>
  </si>
  <si>
    <t>AL 31/12/2020</t>
  </si>
  <si>
    <t>AL 31-03-2021</t>
  </si>
  <si>
    <t>AL 31/03/2020</t>
  </si>
  <si>
    <t xml:space="preserve">No registra </t>
  </si>
  <si>
    <t>CAMBIO CIERRE PERIODO ACTUAL 31/03/2021</t>
  </si>
  <si>
    <t>CAMBIO CIERRE PERIODO ANTERIOR 31/03/2020</t>
  </si>
  <si>
    <t>Ivo Rojnica</t>
  </si>
  <si>
    <t>1 – 1000</t>
  </si>
  <si>
    <t>Ordinaria</t>
  </si>
  <si>
    <t>Agustín Estrada</t>
  </si>
  <si>
    <t>1001 – 2000</t>
  </si>
  <si>
    <t>Jonathan Rivas</t>
  </si>
  <si>
    <t>2001 - 2500</t>
  </si>
  <si>
    <t>CORRESPONDIENTE AL 31 DE MARZO DEL 2021 PRESENTADO EN FORMA COMPARATIVA CON EL EJERCICIO ANTERIOR CERRADO AL 31 DE MARZO DEL 2020</t>
  </si>
  <si>
    <t>Inscripta en la Comisión Nacional de Valores con certificado de registro N° 38</t>
  </si>
  <si>
    <t xml:space="preserve"> No posee </t>
  </si>
  <si>
    <t xml:space="preserve">Presidente </t>
  </si>
  <si>
    <t>Contador</t>
  </si>
  <si>
    <t xml:space="preserve">Sindico Titular </t>
  </si>
  <si>
    <t>________________________________________</t>
  </si>
  <si>
    <t>_______________________________________</t>
  </si>
</sst>
</file>

<file path=xl/styles.xml><?xml version="1.0" encoding="utf-8"?>
<styleSheet xmlns="http://schemas.openxmlformats.org/spreadsheetml/2006/main">
  <numFmts count="4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&quot;Gs.&quot;#,##0;\-&quot;Gs.&quot;#,##0"/>
    <numFmt numFmtId="181" formatCode="&quot;Gs.&quot;#,##0;[Red]\-&quot;Gs.&quot;#,##0"/>
    <numFmt numFmtId="182" formatCode="&quot;Gs.&quot;#,##0.00;\-&quot;Gs.&quot;#,##0.00"/>
    <numFmt numFmtId="183" formatCode="&quot;Gs.&quot;#,##0.00;[Red]\-&quot;Gs.&quot;#,##0.00"/>
    <numFmt numFmtId="184" formatCode="_-&quot;Gs.&quot;* #,##0_-;\-&quot;Gs.&quot;* #,##0_-;_-&quot;Gs.&quot;* &quot;-&quot;_-;_-@_-"/>
    <numFmt numFmtId="185" formatCode="_-&quot;Gs.&quot;* #,##0.00_-;\-&quot;Gs.&quot;* #,##0.00_-;_-&quot;Gs.&quot;* &quot;-&quot;??_-;_-@_-"/>
    <numFmt numFmtId="186" formatCode="_-* #,##0\ _D_M_-;\-* #,##0\ _D_M_-;_-* &quot;-&quot;??\ _D_M_-;_-@_-"/>
    <numFmt numFmtId="187" formatCode="_-[$Gs.-3C0A]\ * #,##0.00_ ;_-[$Gs.-3C0A]\ * \-#,##0.00\ ;_-[$Gs.-3C0A]\ * &quot;-&quot;??_ ;_-@_ "/>
    <numFmt numFmtId="188" formatCode="_(* #,##0_);_(* \(#,##0\);_(* &quot;-&quot;??_);_(@_)"/>
    <numFmt numFmtId="189" formatCode="_-* #,##0_-;\-* #,##0_-;_-* &quot;-&quot;??_-;_-@_-"/>
    <numFmt numFmtId="190" formatCode="_-* #,##0.00\ _€_-;\-* #,##0.00\ _€_-;_-* &quot;-&quot;??\ _€_-;_-@_-"/>
    <numFmt numFmtId="191" formatCode="dd/mm/yyyy;@"/>
    <numFmt numFmtId="192" formatCode="#,##0;\(#,##0\)"/>
    <numFmt numFmtId="193" formatCode="_ * #,##0.00_ ;_ * \-#,##0.00_ ;_ * &quot;-&quot;_ ;_ @_ "/>
    <numFmt numFmtId="194" formatCode="[$-3C0A]dddd\,\ d\ &quot;de&quot;\ mmmm\ &quot;de&quot;\ yyyy"/>
    <numFmt numFmtId="195" formatCode="0.0%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mbri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mbria"/>
      <family val="1"/>
    </font>
    <font>
      <b/>
      <sz val="7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u val="single"/>
      <sz val="10"/>
      <color indexed="3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u val="single"/>
      <sz val="11"/>
      <color indexed="30"/>
      <name val="Calibri"/>
      <family val="2"/>
    </font>
    <font>
      <b/>
      <sz val="10"/>
      <color indexed="57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u val="single"/>
      <sz val="9"/>
      <color indexed="30"/>
      <name val="Arial"/>
      <family val="2"/>
    </font>
    <font>
      <b/>
      <u val="single"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u val="single"/>
      <sz val="9"/>
      <color indexed="17"/>
      <name val="Arial"/>
      <family val="2"/>
    </font>
    <font>
      <b/>
      <i/>
      <u val="single"/>
      <sz val="9"/>
      <color indexed="53"/>
      <name val="Arial"/>
      <family val="2"/>
    </font>
    <font>
      <b/>
      <i/>
      <u val="single"/>
      <sz val="9"/>
      <color indexed="10"/>
      <name val="Arial"/>
      <family val="2"/>
    </font>
    <font>
      <b/>
      <i/>
      <u val="single"/>
      <sz val="9"/>
      <color indexed="50"/>
      <name val="Arial"/>
      <family val="2"/>
    </font>
    <font>
      <b/>
      <sz val="8"/>
      <color indexed="63"/>
      <name val="Roboto"/>
      <family val="0"/>
    </font>
    <font>
      <sz val="8"/>
      <color indexed="63"/>
      <name val="Roboto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u val="single"/>
      <sz val="10"/>
      <color theme="1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u val="single"/>
      <sz val="11"/>
      <color theme="10"/>
      <name val="Calibri"/>
      <family val="2"/>
    </font>
    <font>
      <b/>
      <sz val="10"/>
      <color theme="9"/>
      <name val="Arial"/>
      <family val="2"/>
    </font>
    <font>
      <sz val="8"/>
      <color theme="5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Arial"/>
      <family val="2"/>
    </font>
    <font>
      <u val="single"/>
      <sz val="9"/>
      <color theme="10"/>
      <name val="Arial"/>
      <family val="2"/>
    </font>
    <font>
      <b/>
      <u val="single"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u val="single"/>
      <sz val="9"/>
      <color rgb="FF00B050"/>
      <name val="Arial"/>
      <family val="2"/>
    </font>
    <font>
      <b/>
      <i/>
      <u val="single"/>
      <sz val="9"/>
      <color theme="5" tint="-0.24997000396251678"/>
      <name val="Arial"/>
      <family val="2"/>
    </font>
    <font>
      <b/>
      <i/>
      <u val="single"/>
      <sz val="9"/>
      <color rgb="FFFF0000"/>
      <name val="Arial"/>
      <family val="2"/>
    </font>
    <font>
      <b/>
      <i/>
      <u val="single"/>
      <sz val="9"/>
      <color theme="7" tint="-0.2499700039625167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222222"/>
      <name val="Roboto"/>
      <family val="0"/>
    </font>
    <font>
      <b/>
      <sz val="8"/>
      <color rgb="FF222222"/>
      <name val="Robot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double"/>
    </border>
    <border>
      <left style="thin"/>
      <right style="thin"/>
      <top style="thin">
        <color indexed="8"/>
      </top>
      <bottom style="double"/>
    </border>
    <border>
      <left/>
      <right style="thin"/>
      <top/>
      <bottom style="double"/>
    </border>
    <border>
      <left/>
      <right style="thin"/>
      <top style="thin">
        <color indexed="8"/>
      </top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>
        <color indexed="8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/>
    </border>
    <border>
      <left style="thin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/>
      <bottom/>
    </border>
    <border>
      <left style="thin">
        <color indexed="8"/>
      </left>
      <right style="thin"/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medium">
        <color indexed="8"/>
      </left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/>
      <top style="medium"/>
      <bottom style="medium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6" fillId="0" borderId="0">
      <alignment/>
      <protection/>
    </xf>
    <xf numFmtId="0" fontId="7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4" fillId="0" borderId="8" applyNumberFormat="0" applyFill="0" applyAlignment="0" applyProtection="0"/>
    <xf numFmtId="0" fontId="77" fillId="0" borderId="9" applyNumberFormat="0" applyFill="0" applyAlignment="0" applyProtection="0"/>
  </cellStyleXfs>
  <cellXfs count="5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1" fontId="2" fillId="0" borderId="0" xfId="0" applyNumberFormat="1" applyFont="1" applyAlignment="1">
      <alignment/>
    </xf>
    <xf numFmtId="186" fontId="2" fillId="0" borderId="0" xfId="51" applyNumberFormat="1" applyFont="1" applyFill="1" applyAlignment="1">
      <alignment/>
    </xf>
    <xf numFmtId="186" fontId="2" fillId="0" borderId="0" xfId="51" applyNumberFormat="1" applyFont="1" applyFill="1" applyAlignment="1" applyProtection="1">
      <alignment/>
      <protection hidden="1"/>
    </xf>
    <xf numFmtId="3" fontId="2" fillId="0" borderId="0" xfId="0" applyNumberFormat="1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justify" vertical="center"/>
    </xf>
    <xf numFmtId="0" fontId="79" fillId="0" borderId="0" xfId="0" applyFont="1" applyAlignment="1">
      <alignment horizontal="justify" vertical="center"/>
    </xf>
    <xf numFmtId="0" fontId="81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2" fillId="0" borderId="0" xfId="0" applyFont="1" applyAlignment="1">
      <alignment horizontal="left"/>
    </xf>
    <xf numFmtId="0" fontId="85" fillId="0" borderId="0" xfId="48" applyFont="1" applyBorder="1" applyAlignment="1" quotePrefix="1">
      <alignment horizontal="left"/>
    </xf>
    <xf numFmtId="0" fontId="67" fillId="0" borderId="11" xfId="48" applyBorder="1" applyAlignment="1">
      <alignment horizontal="center" vertical="center"/>
    </xf>
    <xf numFmtId="0" fontId="82" fillId="0" borderId="12" xfId="0" applyFont="1" applyBorder="1" applyAlignment="1">
      <alignment/>
    </xf>
    <xf numFmtId="0" fontId="82" fillId="0" borderId="13" xfId="0" applyFont="1" applyBorder="1" applyAlignment="1">
      <alignment/>
    </xf>
    <xf numFmtId="0" fontId="67" fillId="0" borderId="14" xfId="48" applyBorder="1" applyAlignment="1">
      <alignment horizontal="center"/>
    </xf>
    <xf numFmtId="0" fontId="82" fillId="0" borderId="15" xfId="0" applyFont="1" applyBorder="1" applyAlignment="1">
      <alignment/>
    </xf>
    <xf numFmtId="0" fontId="67" fillId="0" borderId="14" xfId="48" applyBorder="1" applyAlignment="1" quotePrefix="1">
      <alignment horizontal="center"/>
    </xf>
    <xf numFmtId="0" fontId="5" fillId="33" borderId="15" xfId="0" applyFont="1" applyFill="1" applyBorder="1" applyAlignment="1">
      <alignment vertical="center"/>
    </xf>
    <xf numFmtId="0" fontId="85" fillId="0" borderId="14" xfId="48" applyFont="1" applyBorder="1" applyAlignment="1" quotePrefix="1">
      <alignment horizontal="center"/>
    </xf>
    <xf numFmtId="0" fontId="83" fillId="0" borderId="14" xfId="0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3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82" fillId="0" borderId="18" xfId="0" applyFont="1" applyBorder="1" applyAlignment="1">
      <alignment/>
    </xf>
    <xf numFmtId="0" fontId="86" fillId="0" borderId="0" xfId="0" applyFont="1" applyAlignment="1">
      <alignment horizontal="center" vertical="center"/>
    </xf>
    <xf numFmtId="0" fontId="82" fillId="34" borderId="0" xfId="0" applyFont="1" applyFill="1" applyAlignment="1">
      <alignment horizontal="left"/>
    </xf>
    <xf numFmtId="0" fontId="82" fillId="34" borderId="0" xfId="0" applyFont="1" applyFill="1" applyAlignment="1">
      <alignment/>
    </xf>
    <xf numFmtId="14" fontId="87" fillId="35" borderId="0" xfId="0" applyNumberFormat="1" applyFont="1" applyFill="1" applyAlignment="1">
      <alignment/>
    </xf>
    <xf numFmtId="0" fontId="83" fillId="0" borderId="0" xfId="0" applyFont="1" applyAlignment="1">
      <alignment horizontal="right"/>
    </xf>
    <xf numFmtId="0" fontId="67" fillId="0" borderId="0" xfId="48" applyAlignment="1" quotePrefix="1">
      <alignment/>
    </xf>
    <xf numFmtId="0" fontId="67" fillId="0" borderId="0" xfId="48" applyAlignment="1" quotePrefix="1">
      <alignment/>
    </xf>
    <xf numFmtId="0" fontId="5" fillId="33" borderId="0" xfId="0" applyFont="1" applyFill="1" applyBorder="1" applyAlignment="1">
      <alignment horizontal="center" vertical="center"/>
    </xf>
    <xf numFmtId="0" fontId="67" fillId="0" borderId="14" xfId="48" applyBorder="1" applyAlignment="1" quotePrefix="1">
      <alignment horizontal="center" vertical="center"/>
    </xf>
    <xf numFmtId="0" fontId="88" fillId="0" borderId="0" xfId="0" applyFont="1" applyAlignment="1">
      <alignment/>
    </xf>
    <xf numFmtId="0" fontId="89" fillId="0" borderId="14" xfId="48" applyFont="1" applyBorder="1" applyAlignment="1" quotePrefix="1">
      <alignment horizontal="center"/>
    </xf>
    <xf numFmtId="0" fontId="9" fillId="0" borderId="0" xfId="0" applyFont="1" applyAlignment="1">
      <alignment/>
    </xf>
    <xf numFmtId="3" fontId="90" fillId="0" borderId="0" xfId="0" applyNumberFormat="1" applyFont="1" applyAlignment="1" applyProtection="1">
      <alignment/>
      <protection hidden="1" locked="0"/>
    </xf>
    <xf numFmtId="3" fontId="9" fillId="0" borderId="0" xfId="0" applyNumberFormat="1" applyFont="1" applyAlignment="1" applyProtection="1">
      <alignment/>
      <protection hidden="1" locked="0"/>
    </xf>
    <xf numFmtId="0" fontId="91" fillId="0" borderId="0" xfId="0" applyFont="1" applyAlignment="1">
      <alignment/>
    </xf>
    <xf numFmtId="0" fontId="6" fillId="0" borderId="0" xfId="0" applyFont="1" applyAlignment="1">
      <alignment/>
    </xf>
    <xf numFmtId="41" fontId="6" fillId="0" borderId="0" xfId="0" applyNumberFormat="1" applyFont="1" applyAlignment="1">
      <alignment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left" vertical="center" indent="5"/>
    </xf>
    <xf numFmtId="0" fontId="92" fillId="0" borderId="10" xfId="0" applyFont="1" applyBorder="1" applyAlignment="1">
      <alignment horizontal="center" vertical="center" wrapText="1"/>
    </xf>
    <xf numFmtId="0" fontId="67" fillId="0" borderId="14" xfId="48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0" xfId="0" applyFont="1" applyAlignment="1">
      <alignment horizontal="right"/>
    </xf>
    <xf numFmtId="186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1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1" fontId="2" fillId="0" borderId="0" xfId="52" applyFont="1" applyBorder="1" applyAlignment="1">
      <alignment wrapText="1"/>
    </xf>
    <xf numFmtId="41" fontId="2" fillId="0" borderId="20" xfId="52" applyFont="1" applyBorder="1" applyAlignment="1">
      <alignment wrapText="1"/>
    </xf>
    <xf numFmtId="41" fontId="2" fillId="0" borderId="21" xfId="52" applyFont="1" applyBorder="1" applyAlignment="1">
      <alignment wrapText="1"/>
    </xf>
    <xf numFmtId="41" fontId="2" fillId="0" borderId="12" xfId="52" applyFont="1" applyBorder="1" applyAlignment="1">
      <alignment wrapText="1"/>
    </xf>
    <xf numFmtId="41" fontId="2" fillId="0" borderId="22" xfId="52" applyFont="1" applyBorder="1" applyAlignment="1">
      <alignment wrapText="1"/>
    </xf>
    <xf numFmtId="0" fontId="92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186" fontId="15" fillId="0" borderId="23" xfId="51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186" fontId="15" fillId="0" borderId="10" xfId="51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wrapText="1"/>
    </xf>
    <xf numFmtId="41" fontId="14" fillId="0" borderId="21" xfId="52" applyFont="1" applyFill="1" applyBorder="1" applyAlignment="1">
      <alignment horizontal="right" wrapText="1"/>
    </xf>
    <xf numFmtId="41" fontId="15" fillId="0" borderId="14" xfId="52" applyFont="1" applyFill="1" applyBorder="1" applyAlignment="1">
      <alignment horizontal="right" wrapText="1"/>
    </xf>
    <xf numFmtId="41" fontId="14" fillId="0" borderId="21" xfId="52" applyFont="1" applyBorder="1" applyAlignment="1">
      <alignment wrapText="1"/>
    </xf>
    <xf numFmtId="41" fontId="3" fillId="0" borderId="14" xfId="52" applyFont="1" applyFill="1" applyBorder="1" applyAlignment="1">
      <alignment horizontal="right" wrapText="1"/>
    </xf>
    <xf numFmtId="41" fontId="2" fillId="0" borderId="14" xfId="52" applyFont="1" applyFill="1" applyBorder="1" applyAlignment="1">
      <alignment horizontal="right" wrapText="1"/>
    </xf>
    <xf numFmtId="41" fontId="3" fillId="0" borderId="21" xfId="52" applyFont="1" applyFill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1" fontId="3" fillId="0" borderId="21" xfId="52" applyFont="1" applyBorder="1" applyAlignment="1">
      <alignment horizontal="left" wrapText="1"/>
    </xf>
    <xf numFmtId="41" fontId="2" fillId="0" borderId="21" xfId="52" applyFont="1" applyFill="1" applyBorder="1" applyAlignment="1">
      <alignment horizontal="right" wrapText="1"/>
    </xf>
    <xf numFmtId="0" fontId="3" fillId="0" borderId="14" xfId="0" applyFont="1" applyBorder="1" applyAlignment="1">
      <alignment wrapText="1"/>
    </xf>
    <xf numFmtId="41" fontId="14" fillId="0" borderId="24" xfId="52" applyFont="1" applyFill="1" applyBorder="1" applyAlignment="1">
      <alignment horizontal="right" wrapText="1"/>
    </xf>
    <xf numFmtId="41" fontId="3" fillId="0" borderId="25" xfId="52" applyFont="1" applyFill="1" applyBorder="1" applyAlignment="1">
      <alignment horizontal="right" wrapText="1"/>
    </xf>
    <xf numFmtId="41" fontId="2" fillId="0" borderId="25" xfId="52" applyFont="1" applyFill="1" applyBorder="1" applyAlignment="1">
      <alignment horizontal="right" wrapText="1"/>
    </xf>
    <xf numFmtId="41" fontId="14" fillId="0" borderId="26" xfId="52" applyFont="1" applyFill="1" applyBorder="1" applyAlignment="1">
      <alignment horizontal="right" wrapText="1"/>
    </xf>
    <xf numFmtId="41" fontId="3" fillId="0" borderId="21" xfId="52" applyFont="1" applyBorder="1" applyAlignment="1">
      <alignment wrapText="1"/>
    </xf>
    <xf numFmtId="41" fontId="14" fillId="0" borderId="27" xfId="52" applyFont="1" applyFill="1" applyBorder="1" applyAlignment="1">
      <alignment horizontal="right" wrapText="1"/>
    </xf>
    <xf numFmtId="0" fontId="14" fillId="0" borderId="14" xfId="0" applyFont="1" applyBorder="1" applyAlignment="1">
      <alignment horizontal="left" wrapText="1"/>
    </xf>
    <xf numFmtId="41" fontId="14" fillId="0" borderId="21" xfId="52" applyFont="1" applyBorder="1" applyAlignment="1">
      <alignment horizontal="left" wrapText="1"/>
    </xf>
    <xf numFmtId="41" fontId="14" fillId="0" borderId="14" xfId="52" applyFont="1" applyFill="1" applyBorder="1" applyAlignment="1">
      <alignment horizontal="right" wrapText="1"/>
    </xf>
    <xf numFmtId="0" fontId="14" fillId="0" borderId="28" xfId="0" applyFont="1" applyBorder="1" applyAlignment="1">
      <alignment wrapText="1"/>
    </xf>
    <xf numFmtId="41" fontId="14" fillId="0" borderId="29" xfId="52" applyFont="1" applyFill="1" applyBorder="1" applyAlignment="1">
      <alignment horizontal="right" wrapText="1"/>
    </xf>
    <xf numFmtId="41" fontId="14" fillId="0" borderId="30" xfId="52" applyFont="1" applyBorder="1" applyAlignment="1">
      <alignment wrapText="1"/>
    </xf>
    <xf numFmtId="41" fontId="14" fillId="0" borderId="31" xfId="52" applyFont="1" applyFill="1" applyBorder="1" applyAlignment="1">
      <alignment horizontal="right" wrapText="1"/>
    </xf>
    <xf numFmtId="41" fontId="94" fillId="0" borderId="21" xfId="52" applyFont="1" applyFill="1" applyBorder="1" applyAlignment="1">
      <alignment horizontal="right" wrapText="1"/>
    </xf>
    <xf numFmtId="41" fontId="14" fillId="0" borderId="32" xfId="52" applyFont="1" applyBorder="1" applyAlignment="1">
      <alignment wrapText="1"/>
    </xf>
    <xf numFmtId="41" fontId="14" fillId="0" borderId="33" xfId="52" applyFont="1" applyFill="1" applyBorder="1" applyAlignment="1">
      <alignment horizontal="right" wrapText="1"/>
    </xf>
    <xf numFmtId="41" fontId="3" fillId="0" borderId="27" xfId="52" applyFont="1" applyFill="1" applyBorder="1" applyAlignment="1">
      <alignment horizontal="right" wrapText="1"/>
    </xf>
    <xf numFmtId="41" fontId="2" fillId="0" borderId="11" xfId="52" applyFont="1" applyFill="1" applyBorder="1" applyAlignment="1">
      <alignment horizontal="right" wrapText="1"/>
    </xf>
    <xf numFmtId="41" fontId="14" fillId="0" borderId="25" xfId="52" applyFont="1" applyFill="1" applyBorder="1" applyAlignment="1">
      <alignment horizontal="right" wrapText="1"/>
    </xf>
    <xf numFmtId="41" fontId="14" fillId="0" borderId="22" xfId="52" applyFont="1" applyBorder="1" applyAlignment="1">
      <alignment wrapText="1"/>
    </xf>
    <xf numFmtId="41" fontId="14" fillId="0" borderId="34" xfId="52" applyFont="1" applyFill="1" applyBorder="1" applyAlignment="1">
      <alignment horizontal="right" wrapText="1"/>
    </xf>
    <xf numFmtId="41" fontId="14" fillId="0" borderId="11" xfId="52" applyFont="1" applyFill="1" applyBorder="1" applyAlignment="1">
      <alignment horizontal="right" wrapText="1"/>
    </xf>
    <xf numFmtId="41" fontId="15" fillId="0" borderId="23" xfId="52" applyFont="1" applyFill="1" applyBorder="1" applyAlignment="1">
      <alignment horizontal="right" wrapText="1"/>
    </xf>
    <xf numFmtId="0" fontId="14" fillId="0" borderId="11" xfId="0" applyFont="1" applyBorder="1" applyAlignment="1">
      <alignment wrapText="1"/>
    </xf>
    <xf numFmtId="186" fontId="2" fillId="0" borderId="0" xfId="0" applyNumberFormat="1" applyFont="1" applyAlignment="1">
      <alignment/>
    </xf>
    <xf numFmtId="0" fontId="95" fillId="0" borderId="0" xfId="0" applyFont="1" applyAlignment="1">
      <alignment vertical="center" wrapText="1"/>
    </xf>
    <xf numFmtId="0" fontId="95" fillId="0" borderId="0" xfId="0" applyFont="1" applyAlignment="1">
      <alignment horizontal="justify" vertical="center"/>
    </xf>
    <xf numFmtId="0" fontId="96" fillId="0" borderId="0" xfId="0" applyFont="1" applyAlignment="1">
      <alignment horizontal="center" vertical="center"/>
    </xf>
    <xf numFmtId="3" fontId="15" fillId="0" borderId="0" xfId="0" applyNumberFormat="1" applyFont="1" applyAlignment="1">
      <alignment/>
    </xf>
    <xf numFmtId="41" fontId="2" fillId="0" borderId="0" xfId="52" applyFont="1" applyFill="1" applyAlignment="1">
      <alignment horizontal="right"/>
    </xf>
    <xf numFmtId="49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41" fontId="2" fillId="0" borderId="12" xfId="52" applyFont="1" applyFill="1" applyBorder="1" applyAlignment="1">
      <alignment horizontal="right"/>
    </xf>
    <xf numFmtId="3" fontId="2" fillId="0" borderId="35" xfId="0" applyNumberFormat="1" applyFont="1" applyBorder="1" applyAlignment="1">
      <alignment/>
    </xf>
    <xf numFmtId="41" fontId="15" fillId="0" borderId="35" xfId="52" applyFont="1" applyFill="1" applyBorder="1" applyAlignment="1">
      <alignment horizontal="right"/>
    </xf>
    <xf numFmtId="41" fontId="2" fillId="0" borderId="0" xfId="52" applyFont="1" applyFill="1" applyAlignment="1">
      <alignment/>
    </xf>
    <xf numFmtId="41" fontId="2" fillId="0" borderId="19" xfId="52" applyFont="1" applyFill="1" applyBorder="1" applyAlignment="1">
      <alignment horizontal="right"/>
    </xf>
    <xf numFmtId="187" fontId="2" fillId="0" borderId="0" xfId="0" applyNumberFormat="1" applyFont="1" applyAlignment="1">
      <alignment/>
    </xf>
    <xf numFmtId="187" fontId="2" fillId="0" borderId="0" xfId="51" applyNumberFormat="1" applyFont="1" applyFill="1" applyAlignment="1">
      <alignment/>
    </xf>
    <xf numFmtId="41" fontId="2" fillId="0" borderId="0" xfId="52" applyFont="1" applyFill="1" applyBorder="1" applyAlignment="1">
      <alignment horizontal="right"/>
    </xf>
    <xf numFmtId="0" fontId="15" fillId="0" borderId="36" xfId="0" applyFont="1" applyBorder="1" applyAlignment="1">
      <alignment/>
    </xf>
    <xf numFmtId="3" fontId="15" fillId="0" borderId="35" xfId="0" applyNumberFormat="1" applyFont="1" applyBorder="1" applyAlignment="1">
      <alignment/>
    </xf>
    <xf numFmtId="41" fontId="15" fillId="0" borderId="37" xfId="52" applyFont="1" applyFill="1" applyBorder="1" applyAlignment="1">
      <alignment horizontal="right"/>
    </xf>
    <xf numFmtId="41" fontId="15" fillId="0" borderId="38" xfId="52" applyFont="1" applyFill="1" applyBorder="1" applyAlignment="1">
      <alignment horizontal="right"/>
    </xf>
    <xf numFmtId="3" fontId="2" fillId="0" borderId="0" xfId="0" applyNumberFormat="1" applyFont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 locked="0"/>
    </xf>
    <xf numFmtId="0" fontId="3" fillId="0" borderId="16" xfId="0" applyFont="1" applyBorder="1" applyAlignment="1">
      <alignment/>
    </xf>
    <xf numFmtId="0" fontId="14" fillId="0" borderId="14" xfId="0" applyFont="1" applyBorder="1" applyAlignment="1">
      <alignment/>
    </xf>
    <xf numFmtId="41" fontId="3" fillId="0" borderId="39" xfId="52" applyFont="1" applyBorder="1" applyAlignment="1">
      <alignment/>
    </xf>
    <xf numFmtId="0" fontId="3" fillId="0" borderId="14" xfId="0" applyFont="1" applyBorder="1" applyAlignment="1">
      <alignment/>
    </xf>
    <xf numFmtId="41" fontId="3" fillId="0" borderId="21" xfId="52" applyFont="1" applyBorder="1" applyAlignment="1">
      <alignment/>
    </xf>
    <xf numFmtId="41" fontId="3" fillId="0" borderId="14" xfId="52" applyFont="1" applyBorder="1" applyAlignment="1">
      <alignment/>
    </xf>
    <xf numFmtId="0" fontId="15" fillId="0" borderId="14" xfId="0" applyFont="1" applyBorder="1" applyAlignment="1">
      <alignment/>
    </xf>
    <xf numFmtId="41" fontId="2" fillId="0" borderId="14" xfId="52" applyFont="1" applyBorder="1" applyAlignment="1">
      <alignment/>
    </xf>
    <xf numFmtId="0" fontId="2" fillId="0" borderId="14" xfId="0" applyFont="1" applyBorder="1" applyAlignment="1">
      <alignment/>
    </xf>
    <xf numFmtId="41" fontId="15" fillId="0" borderId="14" xfId="52" applyFont="1" applyBorder="1" applyAlignment="1">
      <alignment/>
    </xf>
    <xf numFmtId="0" fontId="3" fillId="0" borderId="11" xfId="0" applyFont="1" applyBorder="1" applyAlignment="1">
      <alignment/>
    </xf>
    <xf numFmtId="41" fontId="15" fillId="0" borderId="24" xfId="52" applyFont="1" applyBorder="1" applyAlignment="1">
      <alignment/>
    </xf>
    <xf numFmtId="41" fontId="6" fillId="0" borderId="0" xfId="53" applyFont="1" applyAlignment="1">
      <alignment/>
    </xf>
    <xf numFmtId="0" fontId="93" fillId="0" borderId="0" xfId="0" applyFont="1" applyAlignment="1">
      <alignment/>
    </xf>
    <xf numFmtId="41" fontId="93" fillId="0" borderId="0" xfId="52" applyFont="1" applyAlignment="1">
      <alignment/>
    </xf>
    <xf numFmtId="41" fontId="93" fillId="0" borderId="0" xfId="0" applyNumberFormat="1" applyFont="1" applyAlignment="1">
      <alignment/>
    </xf>
    <xf numFmtId="0" fontId="86" fillId="0" borderId="0" xfId="0" applyFont="1" applyAlignment="1">
      <alignment/>
    </xf>
    <xf numFmtId="41" fontId="86" fillId="0" borderId="0" xfId="52" applyFont="1" applyAlignment="1">
      <alignment/>
    </xf>
    <xf numFmtId="41" fontId="97" fillId="0" borderId="0" xfId="52" applyFont="1" applyAlignment="1">
      <alignment horizontal="center" vertical="center"/>
    </xf>
    <xf numFmtId="41" fontId="97" fillId="0" borderId="0" xfId="52" applyFont="1" applyAlignment="1">
      <alignment/>
    </xf>
    <xf numFmtId="41" fontId="86" fillId="0" borderId="0" xfId="52" applyFont="1" applyAlignment="1">
      <alignment horizontal="center" vertical="center"/>
    </xf>
    <xf numFmtId="41" fontId="3" fillId="0" borderId="0" xfId="52" applyFont="1" applyAlignment="1">
      <alignment/>
    </xf>
    <xf numFmtId="41" fontId="86" fillId="0" borderId="0" xfId="0" applyNumberFormat="1" applyFont="1" applyAlignment="1">
      <alignment/>
    </xf>
    <xf numFmtId="0" fontId="86" fillId="0" borderId="0" xfId="0" applyFont="1" applyAlignment="1">
      <alignment wrapText="1"/>
    </xf>
    <xf numFmtId="0" fontId="86" fillId="0" borderId="0" xfId="0" applyFont="1" applyAlignment="1">
      <alignment horizontal="center" vertical="center" wrapText="1"/>
    </xf>
    <xf numFmtId="0" fontId="98" fillId="0" borderId="0" xfId="48" applyFont="1" applyAlignment="1" quotePrefix="1">
      <alignment/>
    </xf>
    <xf numFmtId="0" fontId="92" fillId="0" borderId="0" xfId="0" applyFont="1" applyAlignment="1">
      <alignment vertical="center"/>
    </xf>
    <xf numFmtId="0" fontId="92" fillId="0" borderId="0" xfId="0" applyFont="1" applyAlignment="1">
      <alignment horizontal="justify" vertical="center"/>
    </xf>
    <xf numFmtId="0" fontId="93" fillId="0" borderId="0" xfId="0" applyFont="1" applyAlignment="1">
      <alignment horizontal="justify" vertical="center"/>
    </xf>
    <xf numFmtId="0" fontId="92" fillId="0" borderId="10" xfId="0" applyFont="1" applyBorder="1" applyAlignment="1">
      <alignment horizontal="center" vertical="center"/>
    </xf>
    <xf numFmtId="0" fontId="93" fillId="0" borderId="10" xfId="0" applyFont="1" applyBorder="1" applyAlignment="1">
      <alignment horizontal="justify" vertical="center"/>
    </xf>
    <xf numFmtId="0" fontId="93" fillId="0" borderId="10" xfId="0" applyFont="1" applyBorder="1" applyAlignment="1">
      <alignment/>
    </xf>
    <xf numFmtId="0" fontId="99" fillId="0" borderId="0" xfId="0" applyFont="1" applyAlignment="1">
      <alignment vertical="center"/>
    </xf>
    <xf numFmtId="0" fontId="92" fillId="0" borderId="10" xfId="0" applyFont="1" applyBorder="1" applyAlignment="1">
      <alignment vertical="center"/>
    </xf>
    <xf numFmtId="0" fontId="93" fillId="0" borderId="10" xfId="0" applyFont="1" applyBorder="1" applyAlignment="1">
      <alignment vertical="center"/>
    </xf>
    <xf numFmtId="3" fontId="93" fillId="0" borderId="10" xfId="0" applyNumberFormat="1" applyFont="1" applyBorder="1" applyAlignment="1">
      <alignment vertical="center"/>
    </xf>
    <xf numFmtId="0" fontId="92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92" fillId="0" borderId="10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/>
    </xf>
    <xf numFmtId="0" fontId="92" fillId="0" borderId="16" xfId="0" applyFont="1" applyBorder="1" applyAlignment="1">
      <alignment horizontal="center" wrapText="1"/>
    </xf>
    <xf numFmtId="0" fontId="93" fillId="0" borderId="10" xfId="0" applyFont="1" applyBorder="1" applyAlignment="1">
      <alignment wrapText="1"/>
    </xf>
    <xf numFmtId="171" fontId="93" fillId="0" borderId="10" xfId="0" applyNumberFormat="1" applyFont="1" applyBorder="1" applyAlignment="1">
      <alignment horizontal="center" vertical="center"/>
    </xf>
    <xf numFmtId="41" fontId="93" fillId="0" borderId="10" xfId="52" applyFont="1" applyBorder="1" applyAlignment="1">
      <alignment horizontal="right"/>
    </xf>
    <xf numFmtId="3" fontId="92" fillId="0" borderId="10" xfId="0" applyNumberFormat="1" applyFont="1" applyBorder="1" applyAlignment="1">
      <alignment horizontal="right"/>
    </xf>
    <xf numFmtId="0" fontId="97" fillId="0" borderId="10" xfId="0" applyFont="1" applyBorder="1" applyAlignment="1">
      <alignment/>
    </xf>
    <xf numFmtId="41" fontId="86" fillId="0" borderId="10" xfId="52" applyFont="1" applyBorder="1" applyAlignment="1">
      <alignment horizontal="right"/>
    </xf>
    <xf numFmtId="191" fontId="92" fillId="0" borderId="10" xfId="0" applyNumberFormat="1" applyFont="1" applyBorder="1" applyAlignment="1">
      <alignment horizontal="center" vertical="center"/>
    </xf>
    <xf numFmtId="41" fontId="93" fillId="0" borderId="0" xfId="52" applyFont="1" applyAlignment="1">
      <alignment horizontal="right"/>
    </xf>
    <xf numFmtId="0" fontId="92" fillId="0" borderId="10" xfId="0" applyFont="1" applyBorder="1" applyAlignment="1">
      <alignment horizontal="center"/>
    </xf>
    <xf numFmtId="41" fontId="92" fillId="0" borderId="10" xfId="52" applyFont="1" applyBorder="1" applyAlignment="1">
      <alignment horizontal="right" vertical="center"/>
    </xf>
    <xf numFmtId="41" fontId="92" fillId="0" borderId="10" xfId="52" applyFont="1" applyBorder="1" applyAlignment="1">
      <alignment horizontal="right"/>
    </xf>
    <xf numFmtId="41" fontId="93" fillId="0" borderId="10" xfId="52" applyFont="1" applyBorder="1" applyAlignment="1">
      <alignment horizontal="right" vertical="center"/>
    </xf>
    <xf numFmtId="0" fontId="92" fillId="0" borderId="0" xfId="0" applyFont="1" applyAlignment="1">
      <alignment horizontal="left" vertical="center" indent="2"/>
    </xf>
    <xf numFmtId="0" fontId="100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7" fillId="0" borderId="10" xfId="52" applyNumberFormat="1" applyFont="1" applyFill="1" applyBorder="1" applyAlignment="1">
      <alignment horizontal="right"/>
    </xf>
    <xf numFmtId="188" fontId="17" fillId="0" borderId="10" xfId="52" applyNumberFormat="1" applyFont="1" applyFill="1" applyBorder="1" applyAlignment="1">
      <alignment horizontal="right" vertical="center"/>
    </xf>
    <xf numFmtId="41" fontId="17" fillId="0" borderId="10" xfId="52" applyFont="1" applyFill="1" applyBorder="1" applyAlignment="1">
      <alignment vertical="center"/>
    </xf>
    <xf numFmtId="188" fontId="93" fillId="0" borderId="0" xfId="0" applyNumberFormat="1" applyFont="1" applyAlignment="1">
      <alignment/>
    </xf>
    <xf numFmtId="0" fontId="84" fillId="0" borderId="11" xfId="0" applyFont="1" applyFill="1" applyBorder="1" applyAlignment="1">
      <alignment vertical="center"/>
    </xf>
    <xf numFmtId="188" fontId="84" fillId="0" borderId="11" xfId="51" applyNumberFormat="1" applyFont="1" applyFill="1" applyBorder="1" applyAlignment="1">
      <alignment horizontal="right" vertical="center"/>
    </xf>
    <xf numFmtId="41" fontId="17" fillId="0" borderId="11" xfId="52" applyFont="1" applyFill="1" applyBorder="1" applyAlignment="1">
      <alignment vertical="center"/>
    </xf>
    <xf numFmtId="0" fontId="84" fillId="0" borderId="10" xfId="0" applyFont="1" applyBorder="1" applyAlignment="1">
      <alignment vertical="center"/>
    </xf>
    <xf numFmtId="188" fontId="84" fillId="0" borderId="10" xfId="59" applyNumberFormat="1" applyFont="1" applyBorder="1" applyAlignment="1">
      <alignment horizontal="right"/>
    </xf>
    <xf numFmtId="188" fontId="100" fillId="0" borderId="10" xfId="51" applyNumberFormat="1" applyFont="1" applyBorder="1" applyAlignment="1">
      <alignment vertical="center"/>
    </xf>
    <xf numFmtId="0" fontId="84" fillId="0" borderId="0" xfId="0" applyFont="1" applyAlignment="1">
      <alignment vertical="center"/>
    </xf>
    <xf numFmtId="188" fontId="84" fillId="0" borderId="0" xfId="0" applyNumberFormat="1" applyFont="1" applyAlignment="1">
      <alignment vertical="center"/>
    </xf>
    <xf numFmtId="188" fontId="84" fillId="0" borderId="0" xfId="51" applyNumberFormat="1" applyFont="1" applyBorder="1" applyAlignment="1">
      <alignment horizontal="right" vertical="center"/>
    </xf>
    <xf numFmtId="188" fontId="100" fillId="0" borderId="0" xfId="51" applyNumberFormat="1" applyFont="1" applyBorder="1" applyAlignment="1">
      <alignment vertical="center"/>
    </xf>
    <xf numFmtId="0" fontId="93" fillId="0" borderId="0" xfId="0" applyFont="1" applyAlignment="1">
      <alignment vertical="center"/>
    </xf>
    <xf numFmtId="188" fontId="93" fillId="0" borderId="0" xfId="0" applyNumberFormat="1" applyFont="1" applyAlignment="1">
      <alignment vertical="center"/>
    </xf>
    <xf numFmtId="0" fontId="100" fillId="0" borderId="11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/>
    </xf>
    <xf numFmtId="0" fontId="17" fillId="0" borderId="37" xfId="0" applyFont="1" applyBorder="1" applyAlignment="1">
      <alignment vertical="center"/>
    </xf>
    <xf numFmtId="0" fontId="17" fillId="0" borderId="37" xfId="0" applyFont="1" applyBorder="1" applyAlignment="1">
      <alignment horizontal="right"/>
    </xf>
    <xf numFmtId="188" fontId="17" fillId="0" borderId="37" xfId="0" applyNumberFormat="1" applyFont="1" applyBorder="1" applyAlignment="1">
      <alignment horizontal="right" vertical="center"/>
    </xf>
    <xf numFmtId="41" fontId="17" fillId="0" borderId="37" xfId="52" applyFont="1" applyBorder="1" applyAlignment="1">
      <alignment vertical="center"/>
    </xf>
    <xf numFmtId="41" fontId="100" fillId="0" borderId="10" xfId="52" applyFont="1" applyBorder="1" applyAlignment="1">
      <alignment vertical="center"/>
    </xf>
    <xf numFmtId="3" fontId="93" fillId="0" borderId="0" xfId="0" applyNumberFormat="1" applyFont="1" applyAlignment="1">
      <alignment vertical="center"/>
    </xf>
    <xf numFmtId="0" fontId="84" fillId="0" borderId="10" xfId="0" applyFont="1" applyFill="1" applyBorder="1" applyAlignment="1">
      <alignment horizontal="center" vertical="center" wrapText="1"/>
    </xf>
    <xf numFmtId="188" fontId="100" fillId="0" borderId="10" xfId="51" applyNumberFormat="1" applyFont="1" applyBorder="1" applyAlignment="1">
      <alignment horizontal="right" vertical="center"/>
    </xf>
    <xf numFmtId="188" fontId="100" fillId="0" borderId="10" xfId="51" applyNumberFormat="1" applyFont="1" applyFill="1" applyBorder="1" applyAlignment="1">
      <alignment horizontal="right" vertical="center"/>
    </xf>
    <xf numFmtId="188" fontId="84" fillId="0" borderId="10" xfId="51" applyNumberFormat="1" applyFont="1" applyBorder="1" applyAlignment="1">
      <alignment horizontal="right" vertical="center"/>
    </xf>
    <xf numFmtId="0" fontId="84" fillId="0" borderId="0" xfId="0" applyFont="1" applyBorder="1" applyAlignment="1">
      <alignment vertical="center"/>
    </xf>
    <xf numFmtId="188" fontId="84" fillId="0" borderId="0" xfId="59" applyNumberFormat="1" applyFont="1" applyBorder="1" applyAlignment="1">
      <alignment horizontal="right"/>
    </xf>
    <xf numFmtId="0" fontId="100" fillId="0" borderId="0" xfId="0" applyFont="1" applyAlignment="1">
      <alignment vertical="center"/>
    </xf>
    <xf numFmtId="3" fontId="84" fillId="0" borderId="0" xfId="0" applyNumberFormat="1" applyFont="1" applyAlignment="1">
      <alignment horizontal="right" vertical="center"/>
    </xf>
    <xf numFmtId="0" fontId="101" fillId="0" borderId="0" xfId="0" applyFont="1" applyAlignment="1">
      <alignment vertical="center"/>
    </xf>
    <xf numFmtId="0" fontId="100" fillId="0" borderId="10" xfId="0" applyFont="1" applyBorder="1" applyAlignment="1">
      <alignment horizontal="center" vertical="center" wrapText="1"/>
    </xf>
    <xf numFmtId="188" fontId="100" fillId="0" borderId="10" xfId="51" applyNumberFormat="1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3" fontId="84" fillId="0" borderId="10" xfId="0" applyNumberFormat="1" applyFont="1" applyBorder="1" applyAlignment="1">
      <alignment horizontal="right" vertical="center"/>
    </xf>
    <xf numFmtId="0" fontId="101" fillId="0" borderId="10" xfId="0" applyFont="1" applyBorder="1" applyAlignment="1">
      <alignment vertical="center"/>
    </xf>
    <xf numFmtId="0" fontId="100" fillId="0" borderId="10" xfId="0" applyFont="1" applyBorder="1" applyAlignment="1">
      <alignment vertical="center"/>
    </xf>
    <xf numFmtId="189" fontId="93" fillId="0" borderId="10" xfId="51" applyNumberFormat="1" applyFont="1" applyBorder="1" applyAlignment="1">
      <alignment vertical="center"/>
    </xf>
    <xf numFmtId="0" fontId="93" fillId="0" borderId="10" xfId="0" applyFont="1" applyBorder="1" applyAlignment="1">
      <alignment horizontal="left" vertical="center"/>
    </xf>
    <xf numFmtId="0" fontId="84" fillId="0" borderId="40" xfId="0" applyFont="1" applyBorder="1" applyAlignment="1">
      <alignment vertical="center"/>
    </xf>
    <xf numFmtId="0" fontId="92" fillId="0" borderId="40" xfId="0" applyFont="1" applyBorder="1" applyAlignment="1">
      <alignment vertical="center"/>
    </xf>
    <xf numFmtId="188" fontId="92" fillId="0" borderId="40" xfId="0" applyNumberFormat="1" applyFont="1" applyBorder="1" applyAlignment="1">
      <alignment vertical="center"/>
    </xf>
    <xf numFmtId="188" fontId="101" fillId="0" borderId="0" xfId="0" applyNumberFormat="1" applyFont="1" applyAlignment="1">
      <alignment/>
    </xf>
    <xf numFmtId="3" fontId="93" fillId="0" borderId="0" xfId="0" applyNumberFormat="1" applyFont="1" applyAlignment="1">
      <alignment/>
    </xf>
    <xf numFmtId="41" fontId="92" fillId="0" borderId="10" xfId="52" applyFont="1" applyBorder="1" applyAlignment="1">
      <alignment horizontal="right" vertical="center" wrapText="1"/>
    </xf>
    <xf numFmtId="0" fontId="93" fillId="0" borderId="0" xfId="0" applyFont="1" applyAlignment="1">
      <alignment horizontal="center" wrapText="1"/>
    </xf>
    <xf numFmtId="0" fontId="17" fillId="0" borderId="10" xfId="0" applyFont="1" applyBorder="1" applyAlignment="1">
      <alignment horizontal="left"/>
    </xf>
    <xf numFmtId="41" fontId="93" fillId="0" borderId="10" xfId="52" applyFont="1" applyFill="1" applyBorder="1" applyAlignment="1">
      <alignment horizontal="right"/>
    </xf>
    <xf numFmtId="0" fontId="84" fillId="0" borderId="10" xfId="0" applyFont="1" applyBorder="1" applyAlignment="1">
      <alignment/>
    </xf>
    <xf numFmtId="188" fontId="93" fillId="0" borderId="0" xfId="51" applyNumberFormat="1" applyFont="1" applyFill="1" applyAlignment="1">
      <alignment/>
    </xf>
    <xf numFmtId="0" fontId="92" fillId="0" borderId="0" xfId="0" applyFont="1" applyAlignment="1">
      <alignment horizontal="left"/>
    </xf>
    <xf numFmtId="41" fontId="92" fillId="0" borderId="0" xfId="52" applyFont="1" applyAlignment="1">
      <alignment horizontal="right"/>
    </xf>
    <xf numFmtId="49" fontId="17" fillId="0" borderId="10" xfId="0" applyNumberFormat="1" applyFont="1" applyBorder="1" applyAlignment="1">
      <alignment horizontal="left"/>
    </xf>
    <xf numFmtId="0" fontId="93" fillId="0" borderId="0" xfId="0" applyFont="1" applyAlignment="1">
      <alignment horizontal="left"/>
    </xf>
    <xf numFmtId="41" fontId="97" fillId="0" borderId="10" xfId="52" applyFont="1" applyBorder="1" applyAlignment="1">
      <alignment horizontal="right"/>
    </xf>
    <xf numFmtId="0" fontId="92" fillId="0" borderId="0" xfId="0" applyFont="1" applyAlignment="1">
      <alignment horizontal="left" vertical="center" indent="3"/>
    </xf>
    <xf numFmtId="0" fontId="93" fillId="0" borderId="0" xfId="0" applyFont="1" applyAlignment="1">
      <alignment horizontal="right" vertical="center"/>
    </xf>
    <xf numFmtId="0" fontId="92" fillId="0" borderId="37" xfId="0" applyFont="1" applyBorder="1" applyAlignment="1">
      <alignment horizontal="center" vertical="center" wrapText="1"/>
    </xf>
    <xf numFmtId="0" fontId="93" fillId="0" borderId="0" xfId="0" applyFont="1" applyAlignment="1">
      <alignment horizontal="right"/>
    </xf>
    <xf numFmtId="0" fontId="93" fillId="0" borderId="11" xfId="0" applyFont="1" applyBorder="1" applyAlignment="1">
      <alignment horizontal="left"/>
    </xf>
    <xf numFmtId="3" fontId="93" fillId="0" borderId="0" xfId="0" applyNumberFormat="1" applyFont="1" applyAlignment="1">
      <alignment horizontal="right"/>
    </xf>
    <xf numFmtId="0" fontId="93" fillId="0" borderId="10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190" fontId="93" fillId="0" borderId="0" xfId="0" applyNumberFormat="1" applyFont="1" applyAlignment="1">
      <alignment/>
    </xf>
    <xf numFmtId="41" fontId="92" fillId="0" borderId="10" xfId="52" applyFont="1" applyFill="1" applyBorder="1" applyAlignment="1">
      <alignment horizontal="right"/>
    </xf>
    <xf numFmtId="0" fontId="16" fillId="0" borderId="0" xfId="0" applyFont="1" applyAlignment="1">
      <alignment/>
    </xf>
    <xf numFmtId="0" fontId="92" fillId="0" borderId="10" xfId="0" applyFont="1" applyBorder="1" applyAlignment="1">
      <alignment horizontal="center" wrapText="1"/>
    </xf>
    <xf numFmtId="171" fontId="93" fillId="0" borderId="10" xfId="59" applyFont="1" applyFill="1" applyBorder="1" applyAlignment="1">
      <alignment horizontal="right"/>
    </xf>
    <xf numFmtId="41" fontId="93" fillId="0" borderId="10" xfId="52" applyFont="1" applyBorder="1" applyAlignment="1">
      <alignment/>
    </xf>
    <xf numFmtId="41" fontId="92" fillId="0" borderId="10" xfId="52" applyFont="1" applyBorder="1" applyAlignment="1">
      <alignment/>
    </xf>
    <xf numFmtId="171" fontId="93" fillId="0" borderId="0" xfId="0" applyNumberFormat="1" applyFont="1" applyAlignment="1">
      <alignment/>
    </xf>
    <xf numFmtId="2" fontId="92" fillId="0" borderId="10" xfId="0" applyNumberFormat="1" applyFont="1" applyBorder="1" applyAlignment="1">
      <alignment horizontal="center" vertical="center" wrapText="1"/>
    </xf>
    <xf numFmtId="171" fontId="93" fillId="0" borderId="0" xfId="59" applyFont="1" applyAlignment="1">
      <alignment/>
    </xf>
    <xf numFmtId="0" fontId="93" fillId="0" borderId="0" xfId="0" applyFont="1" applyAlignment="1">
      <alignment horizontal="left" vertical="center" indent="3"/>
    </xf>
    <xf numFmtId="41" fontId="93" fillId="0" borderId="10" xfId="52" applyFont="1" applyFill="1" applyBorder="1" applyAlignment="1">
      <alignment/>
    </xf>
    <xf numFmtId="0" fontId="93" fillId="0" borderId="0" xfId="0" applyFont="1" applyAlignment="1">
      <alignment wrapText="1"/>
    </xf>
    <xf numFmtId="0" fontId="98" fillId="0" borderId="0" xfId="48" applyFont="1" applyAlignment="1" quotePrefix="1">
      <alignment wrapText="1"/>
    </xf>
    <xf numFmtId="0" fontId="92" fillId="0" borderId="0" xfId="0" applyFont="1" applyAlignment="1">
      <alignment horizontal="left" vertical="center" wrapText="1"/>
    </xf>
    <xf numFmtId="0" fontId="93" fillId="0" borderId="10" xfId="0" applyFont="1" applyBorder="1" applyAlignment="1">
      <alignment horizontal="left" wrapText="1"/>
    </xf>
    <xf numFmtId="188" fontId="93" fillId="0" borderId="10" xfId="0" applyNumberFormat="1" applyFont="1" applyBorder="1" applyAlignment="1">
      <alignment horizontal="right" wrapText="1"/>
    </xf>
    <xf numFmtId="171" fontId="93" fillId="0" borderId="10" xfId="59" applyFont="1" applyBorder="1" applyAlignment="1">
      <alignment horizontal="right" wrapText="1"/>
    </xf>
    <xf numFmtId="0" fontId="84" fillId="0" borderId="10" xfId="0" applyFont="1" applyBorder="1" applyAlignment="1">
      <alignment wrapText="1"/>
    </xf>
    <xf numFmtId="3" fontId="92" fillId="0" borderId="10" xfId="0" applyNumberFormat="1" applyFont="1" applyBorder="1" applyAlignment="1">
      <alignment horizontal="right" wrapText="1"/>
    </xf>
    <xf numFmtId="188" fontId="92" fillId="0" borderId="10" xfId="59" applyNumberFormat="1" applyFont="1" applyBorder="1" applyAlignment="1">
      <alignment horizontal="right" wrapText="1"/>
    </xf>
    <xf numFmtId="0" fontId="93" fillId="0" borderId="0" xfId="0" applyFont="1" applyAlignment="1">
      <alignment horizontal="left" vertical="center" wrapText="1"/>
    </xf>
    <xf numFmtId="0" fontId="84" fillId="0" borderId="0" xfId="0" applyFont="1" applyBorder="1" applyAlignment="1">
      <alignment wrapText="1"/>
    </xf>
    <xf numFmtId="188" fontId="92" fillId="0" borderId="0" xfId="59" applyNumberFormat="1" applyFont="1" applyBorder="1" applyAlignment="1">
      <alignment horizontal="right" wrapText="1"/>
    </xf>
    <xf numFmtId="171" fontId="93" fillId="0" borderId="0" xfId="59" applyFont="1" applyBorder="1" applyAlignment="1">
      <alignment horizontal="right" wrapText="1"/>
    </xf>
    <xf numFmtId="0" fontId="93" fillId="0" borderId="16" xfId="0" applyFont="1" applyBorder="1" applyAlignment="1">
      <alignment wrapText="1"/>
    </xf>
    <xf numFmtId="3" fontId="93" fillId="0" borderId="10" xfId="0" applyNumberFormat="1" applyFont="1" applyBorder="1" applyAlignment="1">
      <alignment horizontal="right" wrapText="1"/>
    </xf>
    <xf numFmtId="171" fontId="93" fillId="0" borderId="10" xfId="59" applyFont="1" applyFill="1" applyBorder="1" applyAlignment="1">
      <alignment horizontal="right" wrapText="1"/>
    </xf>
    <xf numFmtId="188" fontId="92" fillId="0" borderId="10" xfId="0" applyNumberFormat="1" applyFont="1" applyBorder="1" applyAlignment="1">
      <alignment horizontal="right" wrapText="1"/>
    </xf>
    <xf numFmtId="41" fontId="92" fillId="0" borderId="11" xfId="52" applyFont="1" applyFill="1" applyBorder="1" applyAlignment="1">
      <alignment horizontal="center" vertical="center" wrapText="1"/>
    </xf>
    <xf numFmtId="41" fontId="93" fillId="0" borderId="0" xfId="52" applyFont="1" applyFill="1" applyAlignment="1">
      <alignment wrapText="1"/>
    </xf>
    <xf numFmtId="41" fontId="93" fillId="0" borderId="0" xfId="52" applyFont="1" applyAlignment="1">
      <alignment wrapText="1"/>
    </xf>
    <xf numFmtId="0" fontId="16" fillId="0" borderId="0" xfId="0" applyFont="1" applyAlignment="1">
      <alignment horizontal="left" vertical="center" wrapText="1"/>
    </xf>
    <xf numFmtId="0" fontId="93" fillId="0" borderId="41" xfId="0" applyFont="1" applyBorder="1" applyAlignment="1">
      <alignment wrapText="1"/>
    </xf>
    <xf numFmtId="0" fontId="92" fillId="0" borderId="42" xfId="0" applyFont="1" applyBorder="1" applyAlignment="1">
      <alignment wrapText="1"/>
    </xf>
    <xf numFmtId="0" fontId="92" fillId="0" borderId="43" xfId="0" applyFont="1" applyBorder="1" applyAlignment="1">
      <alignment wrapText="1"/>
    </xf>
    <xf numFmtId="0" fontId="92" fillId="0" borderId="11" xfId="0" applyFont="1" applyBorder="1" applyAlignment="1">
      <alignment horizontal="center" vertical="center" wrapText="1"/>
    </xf>
    <xf numFmtId="0" fontId="93" fillId="0" borderId="16" xfId="0" applyFont="1" applyBorder="1" applyAlignment="1">
      <alignment horizontal="left" vertical="center" wrapText="1"/>
    </xf>
    <xf numFmtId="41" fontId="17" fillId="33" borderId="10" xfId="52" applyFont="1" applyFill="1" applyBorder="1" applyAlignment="1">
      <alignment horizontal="left" wrapText="1"/>
    </xf>
    <xf numFmtId="49" fontId="93" fillId="0" borderId="10" xfId="0" applyNumberFormat="1" applyFont="1" applyBorder="1" applyAlignment="1">
      <alignment wrapText="1"/>
    </xf>
    <xf numFmtId="41" fontId="92" fillId="0" borderId="10" xfId="52" applyFont="1" applyFill="1" applyBorder="1" applyAlignment="1">
      <alignment horizontal="right" wrapText="1"/>
    </xf>
    <xf numFmtId="3" fontId="93" fillId="0" borderId="10" xfId="0" applyNumberFormat="1" applyFont="1" applyBorder="1" applyAlignment="1">
      <alignment horizontal="left" wrapText="1"/>
    </xf>
    <xf numFmtId="14" fontId="93" fillId="0" borderId="10" xfId="0" applyNumberFormat="1" applyFont="1" applyBorder="1" applyAlignment="1">
      <alignment horizontal="right" wrapText="1"/>
    </xf>
    <xf numFmtId="191" fontId="93" fillId="0" borderId="0" xfId="0" applyNumberFormat="1" applyFont="1" applyAlignment="1">
      <alignment/>
    </xf>
    <xf numFmtId="188" fontId="93" fillId="0" borderId="0" xfId="59" applyNumberFormat="1" applyFont="1" applyAlignment="1">
      <alignment/>
    </xf>
    <xf numFmtId="188" fontId="92" fillId="0" borderId="0" xfId="59" applyNumberFormat="1" applyFont="1" applyAlignment="1">
      <alignment/>
    </xf>
    <xf numFmtId="41" fontId="84" fillId="0" borderId="10" xfId="52" applyFont="1" applyBorder="1" applyAlignment="1">
      <alignment horizontal="center" vertical="center" wrapText="1"/>
    </xf>
    <xf numFmtId="0" fontId="100" fillId="0" borderId="10" xfId="0" applyFont="1" applyBorder="1" applyAlignment="1">
      <alignment horizontal="left" vertical="center"/>
    </xf>
    <xf numFmtId="41" fontId="100" fillId="0" borderId="10" xfId="52" applyFont="1" applyFill="1" applyBorder="1" applyAlignment="1">
      <alignment horizontal="right" vertical="center"/>
    </xf>
    <xf numFmtId="41" fontId="100" fillId="0" borderId="10" xfId="52" applyFont="1" applyBorder="1" applyAlignment="1">
      <alignment horizontal="right" vertical="center"/>
    </xf>
    <xf numFmtId="188" fontId="84" fillId="0" borderId="10" xfId="59" applyNumberFormat="1" applyFont="1" applyBorder="1" applyAlignment="1">
      <alignment horizontal="right" vertical="center"/>
    </xf>
    <xf numFmtId="41" fontId="84" fillId="0" borderId="10" xfId="52" applyFont="1" applyBorder="1" applyAlignment="1">
      <alignment horizontal="right" vertical="center"/>
    </xf>
    <xf numFmtId="0" fontId="98" fillId="0" borderId="0" xfId="48" applyFont="1" applyAlignment="1" quotePrefix="1">
      <alignment vertical="center"/>
    </xf>
    <xf numFmtId="0" fontId="92" fillId="0" borderId="0" xfId="0" applyFont="1" applyAlignment="1">
      <alignment/>
    </xf>
    <xf numFmtId="41" fontId="93" fillId="0" borderId="10" xfId="52" applyFont="1" applyFill="1" applyBorder="1" applyAlignment="1">
      <alignment horizontal="right" vertical="center"/>
    </xf>
    <xf numFmtId="41" fontId="93" fillId="0" borderId="0" xfId="52" applyFont="1" applyFill="1" applyAlignment="1">
      <alignment vertical="center"/>
    </xf>
    <xf numFmtId="41" fontId="92" fillId="0" borderId="10" xfId="52" applyFont="1" applyFill="1" applyBorder="1" applyAlignment="1">
      <alignment horizontal="right" vertical="center"/>
    </xf>
    <xf numFmtId="0" fontId="99" fillId="0" borderId="0" xfId="0" applyFont="1" applyAlignment="1">
      <alignment/>
    </xf>
    <xf numFmtId="0" fontId="10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103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2" fillId="0" borderId="0" xfId="0" applyFont="1" applyAlignment="1">
      <alignment/>
    </xf>
    <xf numFmtId="0" fontId="104" fillId="0" borderId="12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6" fillId="0" borderId="12" xfId="0" applyFont="1" applyBorder="1" applyAlignment="1">
      <alignment horizontal="center"/>
    </xf>
    <xf numFmtId="3" fontId="93" fillId="0" borderId="10" xfId="0" applyNumberFormat="1" applyFont="1" applyBorder="1" applyAlignment="1">
      <alignment horizontal="center"/>
    </xf>
    <xf numFmtId="41" fontId="92" fillId="0" borderId="10" xfId="52" applyFont="1" applyFill="1" applyBorder="1" applyAlignment="1">
      <alignment/>
    </xf>
    <xf numFmtId="41" fontId="93" fillId="0" borderId="10" xfId="52" applyFont="1" applyFill="1" applyBorder="1" applyAlignment="1">
      <alignment horizontal="center"/>
    </xf>
    <xf numFmtId="41" fontId="93" fillId="0" borderId="10" xfId="52" applyFont="1" applyFill="1" applyBorder="1" applyAlignment="1">
      <alignment/>
    </xf>
    <xf numFmtId="0" fontId="93" fillId="0" borderId="14" xfId="0" applyFont="1" applyBorder="1" applyAlignment="1">
      <alignment/>
    </xf>
    <xf numFmtId="3" fontId="92" fillId="0" borderId="10" xfId="0" applyNumberFormat="1" applyFont="1" applyBorder="1" applyAlignment="1">
      <alignment horizontal="center"/>
    </xf>
    <xf numFmtId="41" fontId="92" fillId="0" borderId="10" xfId="52" applyFont="1" applyFill="1" applyBorder="1" applyAlignment="1">
      <alignment horizontal="center"/>
    </xf>
    <xf numFmtId="188" fontId="93" fillId="0" borderId="0" xfId="59" applyNumberFormat="1" applyFont="1" applyFill="1" applyAlignment="1">
      <alignment/>
    </xf>
    <xf numFmtId="41" fontId="92" fillId="0" borderId="10" xfId="52" applyFont="1" applyBorder="1" applyAlignment="1">
      <alignment horizontal="center"/>
    </xf>
    <xf numFmtId="41" fontId="93" fillId="0" borderId="10" xfId="52" applyFont="1" applyBorder="1" applyAlignment="1">
      <alignment horizontal="center"/>
    </xf>
    <xf numFmtId="41" fontId="93" fillId="0" borderId="10" xfId="52" applyFont="1" applyBorder="1" applyAlignment="1">
      <alignment/>
    </xf>
    <xf numFmtId="41" fontId="92" fillId="0" borderId="10" xfId="0" applyNumberFormat="1" applyFont="1" applyBorder="1" applyAlignment="1">
      <alignment/>
    </xf>
    <xf numFmtId="0" fontId="2" fillId="0" borderId="44" xfId="0" applyFont="1" applyBorder="1" applyAlignment="1">
      <alignment/>
    </xf>
    <xf numFmtId="3" fontId="2" fillId="0" borderId="45" xfId="0" applyNumberFormat="1" applyFont="1" applyBorder="1" applyAlignment="1">
      <alignment/>
    </xf>
    <xf numFmtId="14" fontId="15" fillId="0" borderId="45" xfId="52" applyNumberFormat="1" applyFont="1" applyFill="1" applyBorder="1" applyAlignment="1">
      <alignment horizontal="center"/>
    </xf>
    <xf numFmtId="14" fontId="15" fillId="0" borderId="46" xfId="52" applyNumberFormat="1" applyFont="1" applyFill="1" applyBorder="1" applyAlignment="1">
      <alignment horizontal="center"/>
    </xf>
    <xf numFmtId="0" fontId="15" fillId="0" borderId="15" xfId="0" applyFont="1" applyBorder="1" applyAlignment="1">
      <alignment/>
    </xf>
    <xf numFmtId="3" fontId="15" fillId="0" borderId="0" xfId="0" applyNumberFormat="1" applyFont="1" applyBorder="1" applyAlignment="1">
      <alignment/>
    </xf>
    <xf numFmtId="41" fontId="2" fillId="0" borderId="21" xfId="52" applyFont="1" applyFill="1" applyBorder="1" applyAlignment="1">
      <alignment horizontal="right"/>
    </xf>
    <xf numFmtId="41" fontId="15" fillId="0" borderId="0" xfId="52" applyFont="1" applyFill="1" applyBorder="1" applyAlignment="1">
      <alignment horizontal="right"/>
    </xf>
    <xf numFmtId="41" fontId="15" fillId="0" borderId="21" xfId="52" applyFont="1" applyFill="1" applyBorder="1" applyAlignment="1">
      <alignment horizontal="right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5" fillId="0" borderId="13" xfId="0" applyFont="1" applyBorder="1" applyAlignment="1">
      <alignment/>
    </xf>
    <xf numFmtId="41" fontId="2" fillId="0" borderId="22" xfId="52" applyFont="1" applyFill="1" applyBorder="1" applyAlignment="1">
      <alignment horizontal="right"/>
    </xf>
    <xf numFmtId="49" fontId="15" fillId="0" borderId="15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41" fontId="15" fillId="0" borderId="17" xfId="52" applyFont="1" applyFill="1" applyBorder="1" applyAlignment="1">
      <alignment horizontal="right"/>
    </xf>
    <xf numFmtId="41" fontId="15" fillId="0" borderId="20" xfId="52" applyFont="1" applyFill="1" applyBorder="1" applyAlignment="1">
      <alignment horizontal="right"/>
    </xf>
    <xf numFmtId="41" fontId="2" fillId="0" borderId="27" xfId="52" applyFont="1" applyFill="1" applyBorder="1" applyAlignment="1">
      <alignment horizontal="right"/>
    </xf>
    <xf numFmtId="41" fontId="15" fillId="0" borderId="47" xfId="52" applyFont="1" applyFill="1" applyBorder="1" applyAlignment="1">
      <alignment horizontal="right"/>
    </xf>
    <xf numFmtId="0" fontId="2" fillId="0" borderId="13" xfId="0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14" fillId="0" borderId="34" xfId="52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1" fontId="10" fillId="0" borderId="48" xfId="52" applyFont="1" applyBorder="1" applyAlignment="1">
      <alignment horizontal="center" vertical="center" wrapText="1"/>
    </xf>
    <xf numFmtId="41" fontId="10" fillId="0" borderId="49" xfId="52" applyFont="1" applyBorder="1" applyAlignment="1">
      <alignment horizontal="center" vertical="center" wrapText="1"/>
    </xf>
    <xf numFmtId="41" fontId="10" fillId="0" borderId="50" xfId="52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86" fontId="9" fillId="0" borderId="51" xfId="51" applyNumberFormat="1" applyFont="1" applyBorder="1" applyAlignment="1">
      <alignment wrapText="1"/>
    </xf>
    <xf numFmtId="41" fontId="9" fillId="0" borderId="52" xfId="52" applyFont="1" applyBorder="1" applyAlignment="1">
      <alignment wrapText="1"/>
    </xf>
    <xf numFmtId="41" fontId="9" fillId="0" borderId="53" xfId="52" applyFont="1" applyBorder="1" applyAlignment="1">
      <alignment wrapText="1"/>
    </xf>
    <xf numFmtId="41" fontId="9" fillId="0" borderId="54" xfId="52" applyFont="1" applyBorder="1" applyAlignment="1">
      <alignment wrapText="1"/>
    </xf>
    <xf numFmtId="41" fontId="9" fillId="0" borderId="52" xfId="52" applyFont="1" applyBorder="1" applyAlignment="1">
      <alignment horizontal="right" wrapText="1"/>
    </xf>
    <xf numFmtId="41" fontId="9" fillId="0" borderId="53" xfId="52" applyFont="1" applyBorder="1" applyAlignment="1">
      <alignment horizontal="right" wrapText="1"/>
    </xf>
    <xf numFmtId="41" fontId="9" fillId="0" borderId="54" xfId="52" applyFont="1" applyBorder="1" applyAlignment="1">
      <alignment horizontal="right" wrapText="1"/>
    </xf>
    <xf numFmtId="41" fontId="9" fillId="0" borderId="55" xfId="52" applyFont="1" applyBorder="1" applyAlignment="1">
      <alignment horizontal="right" wrapText="1"/>
    </xf>
    <xf numFmtId="41" fontId="10" fillId="0" borderId="52" xfId="52" applyFont="1" applyBorder="1" applyAlignment="1">
      <alignment horizontal="right" wrapText="1"/>
    </xf>
    <xf numFmtId="41" fontId="10" fillId="0" borderId="53" xfId="52" applyFont="1" applyBorder="1" applyAlignment="1">
      <alignment horizontal="right" wrapText="1"/>
    </xf>
    <xf numFmtId="186" fontId="11" fillId="0" borderId="51" xfId="51" applyNumberFormat="1" applyFont="1" applyBorder="1" applyAlignment="1">
      <alignment wrapText="1"/>
    </xf>
    <xf numFmtId="41" fontId="9" fillId="0" borderId="56" xfId="52" applyFont="1" applyBorder="1" applyAlignment="1">
      <alignment horizontal="right" wrapText="1"/>
    </xf>
    <xf numFmtId="41" fontId="9" fillId="0" borderId="57" xfId="52" applyFont="1" applyBorder="1" applyAlignment="1">
      <alignment horizontal="right" wrapText="1"/>
    </xf>
    <xf numFmtId="41" fontId="9" fillId="0" borderId="21" xfId="52" applyFont="1" applyBorder="1" applyAlignment="1">
      <alignment horizontal="right" wrapText="1"/>
    </xf>
    <xf numFmtId="41" fontId="9" fillId="0" borderId="58" xfId="52" applyFont="1" applyBorder="1" applyAlignment="1">
      <alignment horizontal="right" wrapText="1"/>
    </xf>
    <xf numFmtId="41" fontId="9" fillId="0" borderId="59" xfId="52" applyFont="1" applyBorder="1" applyAlignment="1">
      <alignment horizontal="right" wrapText="1"/>
    </xf>
    <xf numFmtId="41" fontId="9" fillId="0" borderId="60" xfId="52" applyFont="1" applyBorder="1" applyAlignment="1">
      <alignment horizontal="right" wrapText="1"/>
    </xf>
    <xf numFmtId="41" fontId="9" fillId="0" borderId="61" xfId="52" applyFont="1" applyBorder="1" applyAlignment="1">
      <alignment horizontal="right" wrapText="1"/>
    </xf>
    <xf numFmtId="41" fontId="10" fillId="0" borderId="58" xfId="52" applyFont="1" applyBorder="1" applyAlignment="1">
      <alignment horizontal="right" wrapText="1"/>
    </xf>
    <xf numFmtId="41" fontId="10" fillId="0" borderId="59" xfId="52" applyFont="1" applyBorder="1" applyAlignment="1">
      <alignment horizontal="right" wrapText="1"/>
    </xf>
    <xf numFmtId="0" fontId="10" fillId="0" borderId="48" xfId="0" applyFont="1" applyBorder="1" applyAlignment="1">
      <alignment wrapText="1"/>
    </xf>
    <xf numFmtId="41" fontId="10" fillId="0" borderId="62" xfId="52" applyFont="1" applyBorder="1" applyAlignment="1">
      <alignment horizontal="right" wrapText="1"/>
    </xf>
    <xf numFmtId="41" fontId="10" fillId="0" borderId="63" xfId="52" applyFont="1" applyBorder="1" applyAlignment="1">
      <alignment horizontal="right" wrapText="1"/>
    </xf>
    <xf numFmtId="41" fontId="10" fillId="0" borderId="42" xfId="52" applyFont="1" applyBorder="1" applyAlignment="1">
      <alignment horizontal="right" wrapText="1"/>
    </xf>
    <xf numFmtId="41" fontId="10" fillId="0" borderId="64" xfId="52" applyFont="1" applyBorder="1" applyAlignment="1">
      <alignment horizontal="right" wrapText="1"/>
    </xf>
    <xf numFmtId="41" fontId="5" fillId="0" borderId="63" xfId="52" applyFont="1" applyBorder="1" applyAlignment="1">
      <alignment horizontal="right" wrapText="1"/>
    </xf>
    <xf numFmtId="0" fontId="10" fillId="0" borderId="65" xfId="0" applyFont="1" applyBorder="1" applyAlignment="1">
      <alignment wrapText="1"/>
    </xf>
    <xf numFmtId="41" fontId="10" fillId="0" borderId="41" xfId="52" applyFont="1" applyBorder="1" applyAlignment="1">
      <alignment horizontal="right" wrapText="1"/>
    </xf>
    <xf numFmtId="41" fontId="10" fillId="0" borderId="66" xfId="52" applyFont="1" applyBorder="1" applyAlignment="1">
      <alignment horizontal="right" wrapText="1"/>
    </xf>
    <xf numFmtId="41" fontId="10" fillId="0" borderId="60" xfId="52" applyFont="1" applyBorder="1" applyAlignment="1">
      <alignment horizontal="right" wrapText="1"/>
    </xf>
    <xf numFmtId="41" fontId="10" fillId="0" borderId="67" xfId="52" applyFont="1" applyBorder="1" applyAlignment="1">
      <alignment horizontal="right" wrapText="1"/>
    </xf>
    <xf numFmtId="41" fontId="10" fillId="0" borderId="68" xfId="52" applyFont="1" applyBorder="1" applyAlignment="1">
      <alignment horizontal="right" wrapText="1"/>
    </xf>
    <xf numFmtId="41" fontId="10" fillId="0" borderId="69" xfId="52" applyFont="1" applyBorder="1" applyAlignment="1">
      <alignment horizontal="right" wrapText="1"/>
    </xf>
    <xf numFmtId="0" fontId="97" fillId="0" borderId="10" xfId="0" applyFont="1" applyBorder="1" applyAlignment="1">
      <alignment horizontal="center"/>
    </xf>
    <xf numFmtId="191" fontId="97" fillId="0" borderId="10" xfId="52" applyNumberFormat="1" applyFont="1" applyBorder="1" applyAlignment="1">
      <alignment horizontal="right" vertical="center" wrapText="1"/>
    </xf>
    <xf numFmtId="191" fontId="97" fillId="0" borderId="10" xfId="52" applyNumberFormat="1" applyFont="1" applyBorder="1" applyAlignment="1">
      <alignment horizontal="right" wrapText="1"/>
    </xf>
    <xf numFmtId="41" fontId="86" fillId="0" borderId="10" xfId="52" applyFont="1" applyBorder="1" applyAlignment="1">
      <alignment horizontal="right" vertical="center"/>
    </xf>
    <xf numFmtId="41" fontId="107" fillId="0" borderId="10" xfId="52" applyFont="1" applyBorder="1" applyAlignment="1">
      <alignment/>
    </xf>
    <xf numFmtId="41" fontId="107" fillId="0" borderId="10" xfId="52" applyFont="1" applyFill="1" applyBorder="1" applyAlignment="1">
      <alignment horizontal="right"/>
    </xf>
    <xf numFmtId="41" fontId="107" fillId="0" borderId="10" xfId="52" applyFont="1" applyBorder="1" applyAlignment="1">
      <alignment horizontal="right"/>
    </xf>
    <xf numFmtId="41" fontId="97" fillId="0" borderId="10" xfId="52" applyFont="1" applyBorder="1" applyAlignment="1">
      <alignment horizontal="right" vertical="center"/>
    </xf>
    <xf numFmtId="0" fontId="93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41" fontId="93" fillId="0" borderId="10" xfId="52" applyFont="1" applyFill="1" applyBorder="1" applyAlignment="1">
      <alignment horizontal="center" vertical="center" wrapText="1"/>
    </xf>
    <xf numFmtId="41" fontId="93" fillId="0" borderId="10" xfId="52" applyFont="1" applyBorder="1" applyAlignment="1">
      <alignment horizontal="center" vertical="center" wrapText="1"/>
    </xf>
    <xf numFmtId="0" fontId="92" fillId="0" borderId="70" xfId="0" applyFont="1" applyBorder="1" applyAlignment="1">
      <alignment horizontal="center" vertical="center" wrapText="1"/>
    </xf>
    <xf numFmtId="0" fontId="92" fillId="0" borderId="71" xfId="0" applyFont="1" applyBorder="1" applyAlignment="1">
      <alignment horizontal="center" vertical="center" wrapText="1"/>
    </xf>
    <xf numFmtId="41" fontId="92" fillId="0" borderId="71" xfId="52" applyFont="1" applyFill="1" applyBorder="1" applyAlignment="1">
      <alignment horizontal="center" vertical="center" wrapText="1"/>
    </xf>
    <xf numFmtId="41" fontId="92" fillId="0" borderId="71" xfId="52" applyFont="1" applyBorder="1" applyAlignment="1">
      <alignment horizontal="center" vertical="center" wrapText="1"/>
    </xf>
    <xf numFmtId="0" fontId="92" fillId="0" borderId="72" xfId="0" applyFont="1" applyBorder="1" applyAlignment="1">
      <alignment horizontal="center" vertical="center" wrapText="1"/>
    </xf>
    <xf numFmtId="0" fontId="93" fillId="0" borderId="73" xfId="0" applyFont="1" applyBorder="1" applyAlignment="1">
      <alignment horizontal="center" vertical="center" wrapText="1"/>
    </xf>
    <xf numFmtId="0" fontId="93" fillId="0" borderId="74" xfId="0" applyFont="1" applyBorder="1" applyAlignment="1">
      <alignment horizontal="center" vertical="center" wrapText="1"/>
    </xf>
    <xf numFmtId="41" fontId="93" fillId="0" borderId="16" xfId="52" applyFont="1" applyBorder="1" applyAlignment="1">
      <alignment horizontal="center" vertical="center" wrapText="1"/>
    </xf>
    <xf numFmtId="0" fontId="93" fillId="0" borderId="75" xfId="0" applyFont="1" applyBorder="1" applyAlignment="1">
      <alignment horizontal="center" vertical="center" wrapText="1"/>
    </xf>
    <xf numFmtId="41" fontId="93" fillId="0" borderId="16" xfId="52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left" vertical="center" wrapText="1"/>
    </xf>
    <xf numFmtId="0" fontId="93" fillId="0" borderId="16" xfId="0" applyFont="1" applyBorder="1" applyAlignment="1">
      <alignment vertical="center" wrapText="1"/>
    </xf>
    <xf numFmtId="41" fontId="92" fillId="0" borderId="41" xfId="52" applyFont="1" applyBorder="1" applyAlignment="1">
      <alignment horizontal="center" vertical="center" wrapText="1"/>
    </xf>
    <xf numFmtId="9" fontId="92" fillId="0" borderId="63" xfId="71" applyFont="1" applyBorder="1" applyAlignment="1">
      <alignment horizontal="center" vertical="center" wrapText="1"/>
    </xf>
    <xf numFmtId="10" fontId="93" fillId="0" borderId="76" xfId="71" applyNumberFormat="1" applyFont="1" applyBorder="1" applyAlignment="1">
      <alignment horizontal="center" vertical="center" wrapText="1"/>
    </xf>
    <xf numFmtId="10" fontId="93" fillId="0" borderId="77" xfId="71" applyNumberFormat="1" applyFont="1" applyBorder="1" applyAlignment="1">
      <alignment horizontal="center" vertical="center" wrapText="1"/>
    </xf>
    <xf numFmtId="41" fontId="10" fillId="0" borderId="62" xfId="52" applyFont="1" applyBorder="1" applyAlignment="1" quotePrefix="1">
      <alignment horizontal="right" wrapText="1"/>
    </xf>
    <xf numFmtId="0" fontId="80" fillId="33" borderId="0" xfId="0" applyFont="1" applyFill="1" applyAlignment="1">
      <alignment horizontal="justify" vertical="center"/>
    </xf>
    <xf numFmtId="41" fontId="5" fillId="33" borderId="43" xfId="52" applyFont="1" applyFill="1" applyBorder="1" applyAlignment="1">
      <alignment horizontal="right" wrapText="1"/>
    </xf>
    <xf numFmtId="41" fontId="10" fillId="33" borderId="53" xfId="52" applyFont="1" applyFill="1" applyBorder="1" applyAlignment="1">
      <alignment horizontal="right" wrapText="1"/>
    </xf>
    <xf numFmtId="41" fontId="86" fillId="33" borderId="0" xfId="52" applyFont="1" applyFill="1" applyAlignment="1">
      <alignment/>
    </xf>
    <xf numFmtId="0" fontId="86" fillId="33" borderId="0" xfId="0" applyFont="1" applyFill="1" applyAlignment="1">
      <alignment/>
    </xf>
    <xf numFmtId="41" fontId="2" fillId="0" borderId="21" xfId="52" applyFont="1" applyFill="1" applyBorder="1" applyAlignment="1" quotePrefix="1">
      <alignment horizontal="right"/>
    </xf>
    <xf numFmtId="41" fontId="86" fillId="0" borderId="0" xfId="0" applyNumberFormat="1" applyFont="1" applyAlignment="1">
      <alignment wrapText="1"/>
    </xf>
    <xf numFmtId="41" fontId="2" fillId="0" borderId="14" xfId="52" applyFont="1" applyBorder="1" applyAlignment="1">
      <alignment horizontal="right"/>
    </xf>
    <xf numFmtId="0" fontId="79" fillId="0" borderId="0" xfId="0" applyFont="1" applyFill="1" applyAlignment="1">
      <alignment horizontal="justify" vertical="center"/>
    </xf>
    <xf numFmtId="0" fontId="80" fillId="0" borderId="0" xfId="0" applyFont="1" applyFill="1" applyAlignment="1">
      <alignment horizontal="justify" vertical="center"/>
    </xf>
    <xf numFmtId="41" fontId="2" fillId="0" borderId="0" xfId="0" applyNumberFormat="1" applyFont="1" applyBorder="1" applyAlignment="1">
      <alignment/>
    </xf>
    <xf numFmtId="3" fontId="93" fillId="0" borderId="10" xfId="0" applyNumberFormat="1" applyFont="1" applyBorder="1" applyAlignment="1">
      <alignment horizontal="right"/>
    </xf>
    <xf numFmtId="41" fontId="93" fillId="0" borderId="0" xfId="0" applyNumberFormat="1" applyFont="1" applyAlignment="1">
      <alignment vertical="center"/>
    </xf>
    <xf numFmtId="41" fontId="2" fillId="0" borderId="0" xfId="52" applyFont="1" applyBorder="1" applyAlignment="1">
      <alignment/>
    </xf>
    <xf numFmtId="0" fontId="80" fillId="0" borderId="0" xfId="0" applyFont="1" applyAlignment="1">
      <alignment vertical="center"/>
    </xf>
    <xf numFmtId="0" fontId="108" fillId="0" borderId="10" xfId="0" applyFont="1" applyBorder="1" applyAlignment="1">
      <alignment horizontal="center" vertical="center"/>
    </xf>
    <xf numFmtId="171" fontId="93" fillId="0" borderId="10" xfId="59" applyFont="1" applyBorder="1" applyAlignment="1">
      <alignment horizontal="center" vertical="center"/>
    </xf>
    <xf numFmtId="43" fontId="93" fillId="0" borderId="10" xfId="0" applyNumberFormat="1" applyFont="1" applyBorder="1" applyAlignment="1">
      <alignment/>
    </xf>
    <xf numFmtId="0" fontId="93" fillId="0" borderId="10" xfId="0" applyFont="1" applyBorder="1" applyAlignment="1">
      <alignment vertical="center"/>
    </xf>
    <xf numFmtId="4" fontId="93" fillId="0" borderId="10" xfId="0" applyNumberFormat="1" applyFont="1" applyBorder="1" applyAlignment="1">
      <alignment vertical="center"/>
    </xf>
    <xf numFmtId="3" fontId="93" fillId="0" borderId="10" xfId="0" applyNumberFormat="1" applyFont="1" applyBorder="1" applyAlignment="1">
      <alignment vertical="center"/>
    </xf>
    <xf numFmtId="193" fontId="93" fillId="0" borderId="10" xfId="52" applyNumberFormat="1" applyFont="1" applyBorder="1" applyAlignment="1">
      <alignment horizontal="center" vertical="center"/>
    </xf>
    <xf numFmtId="43" fontId="93" fillId="0" borderId="10" xfId="51" applyNumberFormat="1" applyFont="1" applyBorder="1" applyAlignment="1">
      <alignment horizontal="center" vertical="center"/>
    </xf>
    <xf numFmtId="0" fontId="93" fillId="0" borderId="10" xfId="51" applyNumberFormat="1" applyFont="1" applyBorder="1" applyAlignment="1">
      <alignment horizontal="center" vertical="center"/>
    </xf>
    <xf numFmtId="3" fontId="92" fillId="0" borderId="10" xfId="0" applyNumberFormat="1" applyFont="1" applyBorder="1" applyAlignment="1">
      <alignment horizontal="center" vertical="center"/>
    </xf>
    <xf numFmtId="3" fontId="93" fillId="0" borderId="10" xfId="51" applyNumberFormat="1" applyFont="1" applyBorder="1" applyAlignment="1">
      <alignment horizontal="center" vertical="center"/>
    </xf>
    <xf numFmtId="4" fontId="93" fillId="0" borderId="10" xfId="0" applyNumberFormat="1" applyFont="1" applyBorder="1" applyAlignment="1">
      <alignment horizontal="center" vertical="center"/>
    </xf>
    <xf numFmtId="41" fontId="93" fillId="0" borderId="10" xfId="52" applyFont="1" applyBorder="1" applyAlignment="1">
      <alignment horizontal="center" vertical="center"/>
    </xf>
    <xf numFmtId="41" fontId="93" fillId="0" borderId="10" xfId="52" applyFont="1" applyBorder="1" applyAlignment="1">
      <alignment horizontal="right"/>
    </xf>
    <xf numFmtId="3" fontId="92" fillId="0" borderId="10" xfId="0" applyNumberFormat="1" applyFont="1" applyBorder="1" applyAlignment="1">
      <alignment horizontal="right"/>
    </xf>
    <xf numFmtId="0" fontId="92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14" fontId="92" fillId="0" borderId="10" xfId="0" applyNumberFormat="1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2" fillId="0" borderId="41" xfId="0" applyFont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0" fontId="92" fillId="0" borderId="43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 wrapText="1"/>
    </xf>
    <xf numFmtId="189" fontId="84" fillId="0" borderId="10" xfId="51" applyNumberFormat="1" applyFont="1" applyBorder="1" applyAlignment="1">
      <alignment horizontal="center" vertical="center"/>
    </xf>
    <xf numFmtId="0" fontId="84" fillId="0" borderId="79" xfId="0" applyFont="1" applyBorder="1" applyAlignment="1">
      <alignment horizontal="center" vertical="center"/>
    </xf>
    <xf numFmtId="0" fontId="84" fillId="0" borderId="8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41" fontId="92" fillId="0" borderId="10" xfId="52" applyFont="1" applyBorder="1" applyAlignment="1">
      <alignment horizontal="right" vertical="center" wrapText="1"/>
    </xf>
    <xf numFmtId="0" fontId="92" fillId="0" borderId="36" xfId="0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0" fontId="92" fillId="0" borderId="37" xfId="0" applyFont="1" applyBorder="1" applyAlignment="1">
      <alignment horizontal="center"/>
    </xf>
    <xf numFmtId="0" fontId="92" fillId="0" borderId="36" xfId="0" applyFont="1" applyBorder="1" applyAlignment="1">
      <alignment horizontal="center" vertical="center"/>
    </xf>
    <xf numFmtId="0" fontId="92" fillId="0" borderId="35" xfId="0" applyFont="1" applyBorder="1" applyAlignment="1">
      <alignment horizontal="center" vertical="center"/>
    </xf>
    <xf numFmtId="0" fontId="92" fillId="0" borderId="37" xfId="0" applyFont="1" applyBorder="1" applyAlignment="1">
      <alignment horizontal="center" vertical="center"/>
    </xf>
    <xf numFmtId="0" fontId="92" fillId="0" borderId="41" xfId="0" applyFont="1" applyBorder="1" applyAlignment="1">
      <alignment horizontal="center" wrapText="1"/>
    </xf>
    <xf numFmtId="0" fontId="92" fillId="0" borderId="43" xfId="0" applyFont="1" applyBorder="1" applyAlignment="1">
      <alignment horizontal="center" wrapText="1"/>
    </xf>
    <xf numFmtId="0" fontId="103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98" fillId="0" borderId="0" xfId="48" applyFont="1" applyBorder="1" applyAlignment="1" quotePrefix="1">
      <alignment horizontal="center"/>
    </xf>
    <xf numFmtId="0" fontId="98" fillId="0" borderId="0" xfId="48" applyFont="1" applyBorder="1" applyAlignment="1">
      <alignment horizontal="center"/>
    </xf>
    <xf numFmtId="0" fontId="109" fillId="36" borderId="81" xfId="0" applyFont="1" applyFill="1" applyBorder="1" applyAlignment="1">
      <alignment horizontal="justify" vertical="center" wrapText="1"/>
    </xf>
    <xf numFmtId="0" fontId="110" fillId="36" borderId="81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3" fontId="109" fillId="36" borderId="81" xfId="0" applyNumberFormat="1" applyFont="1" applyFill="1" applyBorder="1" applyAlignment="1">
      <alignment horizontal="center" vertical="center" wrapText="1"/>
    </xf>
    <xf numFmtId="9" fontId="109" fillId="36" borderId="81" xfId="0" applyNumberFormat="1" applyFont="1" applyFill="1" applyBorder="1" applyAlignment="1">
      <alignment horizontal="center" vertical="center" wrapText="1"/>
    </xf>
    <xf numFmtId="186" fontId="14" fillId="33" borderId="23" xfId="51" applyNumberFormat="1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10" fillId="37" borderId="49" xfId="0" applyFont="1" applyFill="1" applyBorder="1" applyAlignment="1">
      <alignment horizontal="center" vertical="center" wrapText="1"/>
    </xf>
    <xf numFmtId="0" fontId="84" fillId="38" borderId="10" xfId="0" applyFont="1" applyFill="1" applyBorder="1" applyAlignment="1">
      <alignment vertical="center"/>
    </xf>
    <xf numFmtId="0" fontId="108" fillId="0" borderId="10" xfId="0" applyFont="1" applyFill="1" applyBorder="1" applyAlignment="1">
      <alignment horizontal="center" vertical="center"/>
    </xf>
    <xf numFmtId="188" fontId="108" fillId="0" borderId="10" xfId="62" applyNumberFormat="1" applyFont="1" applyFill="1" applyBorder="1" applyAlignment="1">
      <alignment horizontal="right" vertical="center"/>
    </xf>
    <xf numFmtId="0" fontId="84" fillId="0" borderId="10" xfId="0" applyFont="1" applyFill="1" applyBorder="1" applyAlignment="1">
      <alignment vertical="center"/>
    </xf>
    <xf numFmtId="188" fontId="84" fillId="0" borderId="10" xfId="59" applyNumberFormat="1" applyFont="1" applyFill="1" applyBorder="1" applyAlignment="1">
      <alignment horizontal="right"/>
    </xf>
    <xf numFmtId="188" fontId="84" fillId="0" borderId="10" xfId="51" applyNumberFormat="1" applyFont="1" applyFill="1" applyBorder="1" applyAlignment="1">
      <alignment horizontal="right" vertical="center"/>
    </xf>
    <xf numFmtId="0" fontId="84" fillId="39" borderId="10" xfId="0" applyFont="1" applyFill="1" applyBorder="1" applyAlignment="1">
      <alignment vertical="center"/>
    </xf>
    <xf numFmtId="0" fontId="84" fillId="39" borderId="11" xfId="0" applyFont="1" applyFill="1" applyBorder="1" applyAlignment="1">
      <alignment vertical="center"/>
    </xf>
    <xf numFmtId="188" fontId="100" fillId="0" borderId="10" xfId="51" applyNumberFormat="1" applyFont="1" applyFill="1" applyBorder="1" applyAlignment="1">
      <alignment horizontal="left" vertical="center"/>
    </xf>
    <xf numFmtId="0" fontId="93" fillId="0" borderId="10" xfId="0" applyFont="1" applyBorder="1" applyAlignment="1">
      <alignment horizontal="right"/>
    </xf>
    <xf numFmtId="0" fontId="15" fillId="33" borderId="0" xfId="0" applyFont="1" applyFill="1" applyBorder="1" applyAlignment="1">
      <alignment horizontal="center" vertic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2 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[0] 2 2" xfId="54"/>
    <cellStyle name="Millares [0] 2 3" xfId="55"/>
    <cellStyle name="Millares [0] 3" xfId="56"/>
    <cellStyle name="Millares [0] 3 2" xfId="57"/>
    <cellStyle name="Millares [0] 4" xfId="58"/>
    <cellStyle name="Millares 2" xfId="59"/>
    <cellStyle name="Millares 2 2" xfId="60"/>
    <cellStyle name="Millares 2 3" xfId="61"/>
    <cellStyle name="Millares 3" xfId="62"/>
    <cellStyle name="Millares 4" xfId="63"/>
    <cellStyle name="Millares 4 2" xfId="64"/>
    <cellStyle name="Currency" xfId="65"/>
    <cellStyle name="Currency [0]" xfId="66"/>
    <cellStyle name="Neutral" xfId="67"/>
    <cellStyle name="Normal 2" xfId="68"/>
    <cellStyle name="Normal 4" xfId="69"/>
    <cellStyle name="Notas" xfId="70"/>
    <cellStyle name="Percent" xfId="71"/>
    <cellStyle name="Porcentaje 2" xfId="72"/>
    <cellStyle name="Porcentaje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38100</xdr:rowOff>
    </xdr:from>
    <xdr:to>
      <xdr:col>0</xdr:col>
      <xdr:colOff>1276350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ilion\Downloads\file:\\inpositivapy-my.sharepoint.com\17C11E68\Plantilla%20Exel%20EEFF%20cnv_SET_19.xlsx\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ilion\Downloads\file:\\inpositivapy-my.sharepoint.com\C:\Users\ROCIO-INV\Desktop\Informe%201er%20Semestre%2006-2018\Res%20173%20INVESTOR%202013.xls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ilion\Downloads\file:\\inpositivapy-my.sharepoint.com\Users\claudia.davalos\Desktop\Archivos%20Balance%20Investor\Copia%20de%20ResoL.%20INVESTOR%20173%20%2012-2018%20-%20modificado%20por%20SSP.xlsx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2012"/>
      <sheetName val="Balance Gral. Resol. 6"/>
      <sheetName val="Estado de Resultado Resol. 6"/>
      <sheetName val="Flujo de Efectivo Resol. Res 6"/>
      <sheetName val="Estado de Variacion PN "/>
      <sheetName val="CALCULO FLUJO"/>
      <sheetName val="BALANCE CORREGIDO"/>
      <sheetName val="SISTEMA"/>
      <sheetName val="Sheet1"/>
      <sheetName val="BalanceSistema_Jun_18"/>
      <sheetName val="CR Sistema_Jun_18"/>
      <sheetName val="2018"/>
      <sheetName val="estado de resultado modificado"/>
      <sheetName val="Estado de Resultados Resol  (2)"/>
      <sheetName val="Balance General Resol 950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  <sheetName val="Balance Gral. Resol. 6"/>
      <sheetName val="Estado de Resultado Resol. 6"/>
      <sheetName val="Flujo de Efectivo Resol. Res 6"/>
      <sheetName val="Estado de Variacion PN "/>
      <sheetName val="CALCULO FLUJO"/>
      <sheetName val="BALANCE CORREGIDO"/>
      <sheetName val="SISTEMA"/>
      <sheetName val="Sheet1"/>
    </sheetNames>
    <sheetDataSet>
      <sheetData sheetId="8">
        <row r="55">
          <cell r="G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Sistema_Jun_18"/>
      <sheetName val="CR Sistema_Jun_18"/>
      <sheetName val="activo pasivo"/>
      <sheetName val="Flujos de efectivo"/>
      <sheetName val="2018"/>
      <sheetName val="Balance General Resol 950"/>
      <sheetName val="Estado de Resultados Resol 950"/>
      <sheetName val="estado de resultado modificado"/>
      <sheetName val="Estado de Resultados Resol  (2)"/>
      <sheetName val="Balance General Resol 950 (2)"/>
      <sheetName val="Estado variacion PN"/>
      <sheetName val="anexos"/>
    </sheetNames>
    <sheetDataSet>
      <sheetData sheetId="5">
        <row r="18">
          <cell r="C18" t="str">
            <v>Documentos y  Cuentas a Cobrar</v>
          </cell>
        </row>
        <row r="21">
          <cell r="C21" t="str">
            <v>Cuentas por Cobrar a Personas y Emp. Relacionadas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.\Users\sadypereira\OneDrive%20-%20Inpositiva\Investor%20SA\Contabilidad\Balances%20Impositivos%20Anuales%20y%20DDJJ\BALANCE%20SEMESTRAL%20plantilla.dotx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="120" zoomScaleNormal="120" zoomScalePageLayoutView="0" workbookViewId="0" topLeftCell="B56">
      <selection activeCell="C11" sqref="C11"/>
    </sheetView>
  </sheetViews>
  <sheetFormatPr defaultColWidth="11.28125" defaultRowHeight="15"/>
  <cols>
    <col min="1" max="1" width="21.28125" style="13" bestFit="1" customWidth="1"/>
    <col min="2" max="2" width="12.57421875" style="13" customWidth="1"/>
    <col min="3" max="3" width="43.8515625" style="13" customWidth="1"/>
    <col min="4" max="4" width="38.421875" style="17" bestFit="1" customWidth="1"/>
    <col min="5" max="5" width="49.8515625" style="13" bestFit="1" customWidth="1"/>
    <col min="6" max="6" width="6.7109375" style="13" bestFit="1" customWidth="1"/>
    <col min="7" max="16384" width="11.28125" style="13" customWidth="1"/>
  </cols>
  <sheetData>
    <row r="1" spans="2:4" ht="12.75">
      <c r="B1" s="36"/>
      <c r="C1" s="2" t="s">
        <v>699</v>
      </c>
      <c r="D1" s="13"/>
    </row>
    <row r="2" spans="3:20" ht="12.75">
      <c r="C2" s="2" t="s">
        <v>450</v>
      </c>
      <c r="S2" s="13">
        <v>1</v>
      </c>
      <c r="T2" s="13" t="s">
        <v>424</v>
      </c>
    </row>
    <row r="3" spans="19:20" ht="12.75">
      <c r="S3" s="13">
        <v>2</v>
      </c>
      <c r="T3" s="13" t="s">
        <v>423</v>
      </c>
    </row>
    <row r="4" spans="19:20" ht="12.75">
      <c r="S4" s="13">
        <v>3</v>
      </c>
      <c r="T4" s="13" t="s">
        <v>422</v>
      </c>
    </row>
    <row r="5" spans="19:20" ht="12.75">
      <c r="S5" s="13">
        <v>4</v>
      </c>
      <c r="T5" s="13" t="s">
        <v>421</v>
      </c>
    </row>
    <row r="6" spans="1:20" ht="12.75">
      <c r="A6" s="36" t="s">
        <v>420</v>
      </c>
      <c r="B6" s="35">
        <v>44286</v>
      </c>
      <c r="S6" s="13">
        <v>5</v>
      </c>
      <c r="T6" s="13" t="s">
        <v>419</v>
      </c>
    </row>
    <row r="7" spans="1:20" ht="12.75" customHeight="1" hidden="1">
      <c r="A7" s="34"/>
      <c r="B7" s="34"/>
      <c r="C7" s="34"/>
      <c r="D7" s="33"/>
      <c r="S7" s="13">
        <v>6</v>
      </c>
      <c r="T7" s="13" t="s">
        <v>418</v>
      </c>
    </row>
    <row r="8" spans="1:20" ht="12.75">
      <c r="A8" s="32"/>
      <c r="S8" s="13">
        <v>7</v>
      </c>
      <c r="T8" s="13" t="s">
        <v>417</v>
      </c>
    </row>
    <row r="9" spans="2:20" ht="26.25" customHeight="1">
      <c r="B9" s="31"/>
      <c r="C9" s="30" t="s">
        <v>416</v>
      </c>
      <c r="D9" s="29" t="s">
        <v>415</v>
      </c>
      <c r="S9" s="13">
        <v>8</v>
      </c>
      <c r="T9" s="13" t="s">
        <v>414</v>
      </c>
    </row>
    <row r="10" spans="2:4" ht="26.25" customHeight="1">
      <c r="B10" s="25" t="s">
        <v>700</v>
      </c>
      <c r="C10" s="525"/>
      <c r="D10" s="52" t="s">
        <v>632</v>
      </c>
    </row>
    <row r="11" spans="2:4" ht="26.25" customHeight="1">
      <c r="B11" s="23"/>
      <c r="C11" s="39"/>
      <c r="D11" s="27"/>
    </row>
    <row r="12" spans="2:20" ht="26.25" customHeight="1">
      <c r="B12" s="25" t="s">
        <v>485</v>
      </c>
      <c r="C12" s="28"/>
      <c r="D12" s="27"/>
      <c r="S12" s="13">
        <v>9</v>
      </c>
      <c r="T12" s="13" t="s">
        <v>413</v>
      </c>
    </row>
    <row r="13" spans="1:20" ht="15">
      <c r="A13" s="17"/>
      <c r="B13" s="23"/>
      <c r="C13" s="13" t="s">
        <v>410</v>
      </c>
      <c r="D13" s="24" t="s">
        <v>428</v>
      </c>
      <c r="S13" s="13">
        <v>10</v>
      </c>
      <c r="T13" s="13" t="s">
        <v>412</v>
      </c>
    </row>
    <row r="14" spans="1:20" ht="15">
      <c r="A14" s="17"/>
      <c r="B14" s="23"/>
      <c r="C14" s="13" t="s">
        <v>437</v>
      </c>
      <c r="D14" s="24" t="s">
        <v>435</v>
      </c>
      <c r="S14" s="13">
        <v>11</v>
      </c>
      <c r="T14" s="13" t="s">
        <v>411</v>
      </c>
    </row>
    <row r="15" spans="1:4" ht="15">
      <c r="A15" s="17"/>
      <c r="B15" s="23"/>
      <c r="C15" s="13" t="s">
        <v>438</v>
      </c>
      <c r="D15" s="24" t="s">
        <v>440</v>
      </c>
    </row>
    <row r="16" spans="1:4" ht="15">
      <c r="A16" s="17"/>
      <c r="B16" s="23"/>
      <c r="C16" s="13" t="s">
        <v>439</v>
      </c>
      <c r="D16" s="24" t="s">
        <v>435</v>
      </c>
    </row>
    <row r="17" spans="1:4" ht="15">
      <c r="A17" s="17"/>
      <c r="B17" s="23"/>
      <c r="C17" s="13" t="s">
        <v>441</v>
      </c>
      <c r="D17" s="24" t="s">
        <v>442</v>
      </c>
    </row>
    <row r="18" spans="1:4" ht="15">
      <c r="A18" s="17"/>
      <c r="B18" s="23"/>
      <c r="C18" s="13" t="s">
        <v>443</v>
      </c>
      <c r="D18" s="24" t="s">
        <v>444</v>
      </c>
    </row>
    <row r="19" spans="1:4" ht="15">
      <c r="A19" s="17"/>
      <c r="B19" s="23"/>
      <c r="C19" s="13" t="s">
        <v>445</v>
      </c>
      <c r="D19" s="24" t="s">
        <v>446</v>
      </c>
    </row>
    <row r="20" spans="1:4" ht="15">
      <c r="A20" s="17"/>
      <c r="B20" s="23"/>
      <c r="C20" s="13" t="s">
        <v>447</v>
      </c>
      <c r="D20" s="24"/>
    </row>
    <row r="21" spans="1:4" ht="15">
      <c r="A21" s="17"/>
      <c r="B21" s="23"/>
      <c r="C21" s="13" t="s">
        <v>448</v>
      </c>
      <c r="D21" s="24"/>
    </row>
    <row r="22" spans="1:4" ht="15">
      <c r="A22" s="17"/>
      <c r="B22" s="23"/>
      <c r="C22" s="13" t="s">
        <v>449</v>
      </c>
      <c r="D22" s="24"/>
    </row>
    <row r="23" spans="1:4" ht="15">
      <c r="A23" s="17"/>
      <c r="B23" s="23"/>
      <c r="D23" s="24"/>
    </row>
    <row r="24" spans="1:20" ht="15">
      <c r="A24" s="17"/>
      <c r="B24" s="25" t="s">
        <v>484</v>
      </c>
      <c r="D24" s="22"/>
      <c r="S24" s="13">
        <v>12</v>
      </c>
      <c r="T24" s="13" t="s">
        <v>409</v>
      </c>
    </row>
    <row r="25" spans="1:2" ht="12.75">
      <c r="A25" s="17"/>
      <c r="B25" s="23"/>
    </row>
    <row r="26" spans="1:4" ht="15">
      <c r="A26" s="17"/>
      <c r="B26" s="23"/>
      <c r="C26" s="41" t="s">
        <v>453</v>
      </c>
      <c r="D26" s="24" t="s">
        <v>451</v>
      </c>
    </row>
    <row r="27" spans="1:4" ht="15">
      <c r="A27" s="17"/>
      <c r="B27" s="23"/>
      <c r="C27" s="41" t="s">
        <v>454</v>
      </c>
      <c r="D27" s="24" t="s">
        <v>451</v>
      </c>
    </row>
    <row r="28" spans="1:4" ht="15">
      <c r="A28" s="17"/>
      <c r="B28" s="23"/>
      <c r="C28" s="41" t="s">
        <v>455</v>
      </c>
      <c r="D28" s="24" t="s">
        <v>451</v>
      </c>
    </row>
    <row r="29" spans="1:4" ht="15">
      <c r="A29" s="17"/>
      <c r="B29" s="23"/>
      <c r="C29" s="41" t="s">
        <v>456</v>
      </c>
      <c r="D29" s="24" t="s">
        <v>451</v>
      </c>
    </row>
    <row r="30" spans="1:4" ht="12.75">
      <c r="A30" s="17"/>
      <c r="B30" s="23"/>
      <c r="C30" s="41" t="s">
        <v>457</v>
      </c>
      <c r="D30" s="26"/>
    </row>
    <row r="31" spans="1:4" ht="15">
      <c r="A31" s="17"/>
      <c r="B31" s="23"/>
      <c r="C31" s="13" t="s">
        <v>458</v>
      </c>
      <c r="D31" s="40" t="s">
        <v>452</v>
      </c>
    </row>
    <row r="32" spans="1:4" ht="15">
      <c r="A32" s="17"/>
      <c r="B32" s="23"/>
      <c r="C32" s="13" t="s">
        <v>459</v>
      </c>
      <c r="D32" s="40" t="s">
        <v>452</v>
      </c>
    </row>
    <row r="33" spans="1:4" ht="15">
      <c r="A33" s="17"/>
      <c r="B33" s="23"/>
      <c r="C33" s="13" t="s">
        <v>460</v>
      </c>
      <c r="D33" s="40" t="s">
        <v>452</v>
      </c>
    </row>
    <row r="34" spans="1:4" ht="15">
      <c r="A34" s="17"/>
      <c r="B34" s="23"/>
      <c r="C34" s="13" t="s">
        <v>461</v>
      </c>
      <c r="D34" s="24" t="s">
        <v>495</v>
      </c>
    </row>
    <row r="35" spans="1:4" ht="15">
      <c r="A35" s="17"/>
      <c r="B35" s="23"/>
      <c r="C35" s="13" t="s">
        <v>462</v>
      </c>
      <c r="D35" s="24" t="s">
        <v>496</v>
      </c>
    </row>
    <row r="36" spans="1:4" ht="15">
      <c r="A36" s="17"/>
      <c r="B36" s="23"/>
      <c r="C36" s="13" t="s">
        <v>463</v>
      </c>
      <c r="D36" s="24" t="s">
        <v>497</v>
      </c>
    </row>
    <row r="37" spans="1:4" ht="15">
      <c r="A37" s="17"/>
      <c r="B37" s="23"/>
      <c r="C37" s="13" t="s">
        <v>464</v>
      </c>
      <c r="D37" s="24" t="s">
        <v>498</v>
      </c>
    </row>
    <row r="38" spans="1:4" ht="15">
      <c r="A38" s="17"/>
      <c r="B38" s="23"/>
      <c r="C38" s="13" t="s">
        <v>465</v>
      </c>
      <c r="D38" s="24" t="s">
        <v>499</v>
      </c>
    </row>
    <row r="39" spans="1:4" ht="15">
      <c r="A39" s="17"/>
      <c r="B39" s="23"/>
      <c r="C39" s="13" t="s">
        <v>466</v>
      </c>
      <c r="D39" s="24" t="s">
        <v>500</v>
      </c>
    </row>
    <row r="40" spans="1:4" ht="15">
      <c r="A40" s="17"/>
      <c r="B40" s="23"/>
      <c r="C40" s="13" t="s">
        <v>467</v>
      </c>
      <c r="D40" s="37" t="s">
        <v>501</v>
      </c>
    </row>
    <row r="41" spans="1:4" ht="15">
      <c r="A41" s="17"/>
      <c r="B41" s="23"/>
      <c r="C41" s="13" t="s">
        <v>468</v>
      </c>
      <c r="D41" s="24" t="s">
        <v>502</v>
      </c>
    </row>
    <row r="42" spans="1:4" ht="15">
      <c r="A42" s="17"/>
      <c r="B42" s="23"/>
      <c r="C42" s="13" t="s">
        <v>469</v>
      </c>
      <c r="D42" s="24" t="s">
        <v>503</v>
      </c>
    </row>
    <row r="43" spans="1:4" ht="15">
      <c r="A43" s="17"/>
      <c r="B43" s="23"/>
      <c r="C43" s="13" t="s">
        <v>470</v>
      </c>
      <c r="D43" s="24" t="s">
        <v>504</v>
      </c>
    </row>
    <row r="44" spans="1:4" ht="15">
      <c r="A44" s="17"/>
      <c r="B44" s="23"/>
      <c r="C44" s="13" t="s">
        <v>471</v>
      </c>
      <c r="D44" s="24" t="s">
        <v>504</v>
      </c>
    </row>
    <row r="45" spans="1:4" ht="15">
      <c r="A45" s="17"/>
      <c r="B45" s="23"/>
      <c r="C45" s="13" t="s">
        <v>472</v>
      </c>
      <c r="D45" s="24" t="s">
        <v>504</v>
      </c>
    </row>
    <row r="46" spans="1:4" ht="15">
      <c r="A46" s="17"/>
      <c r="B46" s="23"/>
      <c r="C46" s="13" t="s">
        <v>473</v>
      </c>
      <c r="D46" s="24" t="s">
        <v>504</v>
      </c>
    </row>
    <row r="47" spans="1:4" ht="15">
      <c r="A47" s="17"/>
      <c r="B47" s="23"/>
      <c r="C47" s="13" t="s">
        <v>474</v>
      </c>
      <c r="D47" s="24" t="s">
        <v>504</v>
      </c>
    </row>
    <row r="48" spans="1:4" ht="15">
      <c r="A48" s="17"/>
      <c r="B48" s="23"/>
      <c r="C48" s="13" t="s">
        <v>475</v>
      </c>
      <c r="D48" s="24" t="s">
        <v>505</v>
      </c>
    </row>
    <row r="49" spans="1:4" ht="15">
      <c r="A49" s="17"/>
      <c r="B49" s="23"/>
      <c r="C49" s="13" t="s">
        <v>476</v>
      </c>
      <c r="D49" s="24" t="s">
        <v>506</v>
      </c>
    </row>
    <row r="50" spans="1:4" ht="15">
      <c r="A50" s="17"/>
      <c r="B50" s="23"/>
      <c r="C50" s="13" t="s">
        <v>477</v>
      </c>
      <c r="D50" s="24" t="s">
        <v>507</v>
      </c>
    </row>
    <row r="51" spans="1:4" ht="15">
      <c r="A51" s="17"/>
      <c r="B51" s="23"/>
      <c r="C51" s="13" t="s">
        <v>478</v>
      </c>
      <c r="D51" s="24" t="s">
        <v>507</v>
      </c>
    </row>
    <row r="52" spans="1:4" ht="15">
      <c r="A52" s="17"/>
      <c r="B52" s="23"/>
      <c r="C52" s="13" t="s">
        <v>479</v>
      </c>
      <c r="D52" s="24" t="s">
        <v>508</v>
      </c>
    </row>
    <row r="53" spans="1:4" ht="15">
      <c r="A53" s="17"/>
      <c r="B53" s="25"/>
      <c r="C53" s="13" t="s">
        <v>480</v>
      </c>
      <c r="D53" s="24" t="s">
        <v>509</v>
      </c>
    </row>
    <row r="54" spans="1:4" ht="15">
      <c r="A54" s="17"/>
      <c r="B54" s="23"/>
      <c r="C54" s="13" t="s">
        <v>481</v>
      </c>
      <c r="D54" s="24" t="s">
        <v>510</v>
      </c>
    </row>
    <row r="55" spans="1:4" ht="15">
      <c r="A55" s="17"/>
      <c r="B55" s="23"/>
      <c r="C55" s="13" t="s">
        <v>482</v>
      </c>
      <c r="D55" s="24" t="s">
        <v>511</v>
      </c>
    </row>
    <row r="56" spans="1:4" ht="15">
      <c r="A56" s="17"/>
      <c r="B56" s="23"/>
      <c r="C56" s="13" t="s">
        <v>483</v>
      </c>
      <c r="D56" s="24" t="s">
        <v>512</v>
      </c>
    </row>
    <row r="57" spans="1:4" ht="15">
      <c r="A57" s="17"/>
      <c r="B57" s="23"/>
      <c r="D57" s="24"/>
    </row>
    <row r="58" spans="1:4" ht="15">
      <c r="A58" s="17"/>
      <c r="B58" s="23"/>
      <c r="C58" s="41" t="s">
        <v>486</v>
      </c>
      <c r="D58" s="42" t="s">
        <v>513</v>
      </c>
    </row>
    <row r="59" spans="1:4" ht="15">
      <c r="A59" s="17"/>
      <c r="B59" s="23"/>
      <c r="C59" s="13" t="s">
        <v>487</v>
      </c>
      <c r="D59" s="24"/>
    </row>
    <row r="60" spans="1:4" ht="15">
      <c r="A60" s="17"/>
      <c r="B60" s="23"/>
      <c r="C60" s="13" t="s">
        <v>488</v>
      </c>
      <c r="D60" s="24"/>
    </row>
    <row r="61" spans="1:4" ht="15">
      <c r="A61" s="17"/>
      <c r="B61" s="23"/>
      <c r="C61" s="13" t="s">
        <v>489</v>
      </c>
      <c r="D61" s="24"/>
    </row>
    <row r="62" spans="1:4" ht="15">
      <c r="A62" s="17"/>
      <c r="B62" s="23"/>
      <c r="C62" s="13" t="s">
        <v>490</v>
      </c>
      <c r="D62" s="24"/>
    </row>
    <row r="63" spans="1:4" ht="15">
      <c r="A63" s="17"/>
      <c r="B63" s="23"/>
      <c r="C63" s="13" t="s">
        <v>492</v>
      </c>
      <c r="D63" s="24"/>
    </row>
    <row r="64" spans="1:4" ht="15">
      <c r="A64" s="17"/>
      <c r="B64" s="23"/>
      <c r="C64" s="13" t="s">
        <v>491</v>
      </c>
      <c r="D64" s="24"/>
    </row>
    <row r="65" spans="1:4" ht="15">
      <c r="A65" s="17"/>
      <c r="B65" s="23"/>
      <c r="C65" s="13" t="s">
        <v>493</v>
      </c>
      <c r="D65" s="24"/>
    </row>
    <row r="66" spans="1:4" ht="15">
      <c r="A66" s="17"/>
      <c r="B66" s="23"/>
      <c r="C66" s="13" t="s">
        <v>494</v>
      </c>
      <c r="D66" s="24"/>
    </row>
    <row r="67" spans="1:4" ht="15">
      <c r="A67" s="17"/>
      <c r="B67" s="23"/>
      <c r="D67" s="24"/>
    </row>
    <row r="68" spans="1:4" ht="15">
      <c r="A68" s="17"/>
      <c r="B68" s="21"/>
      <c r="C68" s="20"/>
      <c r="D68" s="19"/>
    </row>
    <row r="69" spans="1:4" ht="21" customHeight="1">
      <c r="A69" s="14"/>
      <c r="D69" s="18"/>
    </row>
  </sheetData>
  <sheetProtection/>
  <hyperlinks>
    <hyperlink ref="D13" location="'Balance Gral. Resol. 1'!A1" display="'Balance Gral. Resol. 1'!A1"/>
    <hyperlink ref="D14" location="'Estado de Resultado Resol. 1'!A1" display="'Estado de Resultado Resol. 1'!A1"/>
    <hyperlink ref="D15" location="'Flujo de Efectivo Resol. 950'!A1" display="'Flujo de Efectivo Resol. 950'!A1"/>
    <hyperlink ref="D16" location="'Estado de Resultado Resol. 1'!A1" display="'Estado de Resultado Resol. 1'!A1"/>
    <hyperlink ref="D17" location="'CALCULO DE IRACIS (2019)'!A1" display="'CALCULO DE IRACIS (2019)'!A1"/>
    <hyperlink ref="D18" location="'Balance Final 15'!A1" display="'Balance Final 15'!A1"/>
    <hyperlink ref="D19" location="'2018 (2)'!A1" display="'2018 (2)'!A1"/>
    <hyperlink ref="D31" location="'NOTA 5 A-C CRITERIOS ESPECIF.'!A1" display="'NOTA 5 A-C CRITERIOS ESPECIF.'!A1"/>
    <hyperlink ref="D32" location="'NOTA 5 A-C CRITERIOS ESPECIF.'!A1" display="'NOTA 5 A-C CRITERIOS ESPECIF.'!A1"/>
    <hyperlink ref="D33" location="'NOTA 5 A-C CRITERIOS ESPECIF.'!A1" display="'NOTA 5 A-C CRITERIOS ESPECIF.'!A1"/>
    <hyperlink ref="D34" location="'NOTA D - DISPONIBILIDADES'!A1" display="'NOTA D - DISPONIBILIDADES'!A1"/>
    <hyperlink ref="D35" location="'NOTA E - INVERSIONES'!A1" display="'NOTA E - INVERSIONES'!A1"/>
    <hyperlink ref="D36" location="'NOTA F - CREDITOS'!A1" display="'NOTA F - CREDITOS'!A1"/>
    <hyperlink ref="D37" location="'NOTA G BIENES DE USO'!A1" display="'NOTA G BIENES DE USO'!A1"/>
    <hyperlink ref="D38" location="'NOTA H CARGOS DIFERIDOS'!A1" display="'NOTA H CARGOS DIFERIDOS'!A1"/>
    <hyperlink ref="D39" location="' NOTA I INTANGIBLES'!A1" display="' NOTA I INTANGIBLES'!A1"/>
    <hyperlink ref="D40" location="'NOTA J OTROS ACTIVOS CTES Y NO '!A1" display="'NOTA J OTROS ACTIVOS CTES Y NO '!A1"/>
    <hyperlink ref="D41" location="'NOTA K PRESTAMOS'!A1" display="'NOTA K PRESTAMOS'!A1"/>
    <hyperlink ref="D42" location="'NOTA L DOCUMENTOS Y CTAS A PAGA'!A1" display="'NOTA L DOCUMENTOS Y CTAS A PAGA'!A1"/>
    <hyperlink ref="D43" location="'NOTAS M-Q ACREEDORES CTO PLAZO'!A1" display="'NOTAS M-Q ACREEDORES CTO PLAZO'!A1"/>
    <hyperlink ref="D44" location="'NOTAS M-Q ACREEDORES CTO PLAZO'!A1" display="'NOTAS M-Q ACREEDORES CTO PLAZO'!A1"/>
    <hyperlink ref="D45" location="'NOTAS M-Q ACREEDORES CTO PLAZO'!A1" display="'NOTAS M-Q ACREEDORES CTO PLAZO'!A1"/>
    <hyperlink ref="D46" location="'NOTAS M-Q ACREEDORES CTO PLAZO'!A1" display="'NOTAS M-Q ACREEDORES CTO PLAZO'!A1"/>
    <hyperlink ref="D47" location="'NOTAS M-Q ACREEDORES CTO PLAZO'!A1" display="'NOTAS M-Q ACREEDORES CTO PLAZO'!A1"/>
    <hyperlink ref="D48" location="'NOTA R SALDOS Y TRANSACCIONES '!A1" display="'NOTA R SALDOS Y TRANSACCIONES '!A1"/>
    <hyperlink ref="D49" location="'NOTA S RESULTADOS CON PERSONAS'!A1" display="'NOTA S RESULTADOS CON PERSONAS'!A1"/>
    <hyperlink ref="D50" location="' NOTA T PATRIMONIO'!A1" display="' NOTA T PATRIMONIO'!A1"/>
    <hyperlink ref="D51" location="' NOTA T PATRIMONIO'!A1" display="' NOTA T PATRIMONIO'!A1"/>
    <hyperlink ref="D52" location="'NOTA V INGRESOS OPERATIVOS'!A1" display="'NOTA V INGRESOS OPERATIVOS'!A1"/>
    <hyperlink ref="D53" location="'NOTA W OTROS GASTOS OPERATIVOS'!A1" display="'NOTA W OTROS GASTOS OPERATIVOS'!A1"/>
    <hyperlink ref="D54" location="'NOTA X OTROS INGRESOS Y EGRESOS'!A1" display="'NOTA X OTROS INGRESOS Y EGRESOS'!A1"/>
    <hyperlink ref="D55" location="'NOTA Y RESULTADOS FINANCIEROS'!A1" display="'NOTA Y RESULTADOS FINANCIEROS'!A1"/>
    <hyperlink ref="D56" location="'NOTA Z RESULT EXTRAORD'!A1" display="'NOTA Z RESULT EXTRAORD'!A1"/>
    <hyperlink ref="D58" location="'NOTA 6 INFORMACION REFERENTE'!A1" display="'NOTA 6 INFORMACION REFERENTE'!A1"/>
    <hyperlink ref="D26" location="'NOTA A LOS ESTADOS CONTA. 1-4'!A1" display="'NOTA A LOS ESTADOS CONTA. 1-4'!A1"/>
    <hyperlink ref="D27:D29" location="'NOTA A LOS ESTADOS CONTA. 1-4'!A1" display="'NOTA A LOS ESTADOS CONTA. 1-4'!A1"/>
    <hyperlink ref="D10" r:id="rId1" display="Infome en Word."/>
  </hyperlinks>
  <printOptions/>
  <pageMargins left="0.7" right="0.7" top="0.75" bottom="0.75" header="0.3" footer="0.3"/>
  <pageSetup horizontalDpi="600" verticalDpi="600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B3:H46"/>
  <sheetViews>
    <sheetView showGridLines="0" zoomScale="80" zoomScaleNormal="80" zoomScalePageLayoutView="0" workbookViewId="0" topLeftCell="A1">
      <selection activeCell="B37" sqref="B37"/>
    </sheetView>
  </sheetViews>
  <sheetFormatPr defaultColWidth="67.57421875" defaultRowHeight="15"/>
  <cols>
    <col min="1" max="1" width="67.57421875" style="146" customWidth="1"/>
    <col min="2" max="2" width="44.00390625" style="146" customWidth="1"/>
    <col min="3" max="3" width="17.7109375" style="183" bestFit="1" customWidth="1"/>
    <col min="4" max="4" width="21.421875" style="183" bestFit="1" customWidth="1"/>
    <col min="5" max="5" width="9.00390625" style="146" bestFit="1" customWidth="1"/>
    <col min="6" max="6" width="13.7109375" style="146" bestFit="1" customWidth="1"/>
    <col min="7" max="7" width="22.140625" style="146" bestFit="1" customWidth="1"/>
    <col min="8" max="8" width="26.00390625" style="146" customWidth="1"/>
    <col min="9" max="16384" width="67.57421875" style="146" customWidth="1"/>
  </cols>
  <sheetData>
    <row r="3" ht="12">
      <c r="B3" s="160" t="s">
        <v>652</v>
      </c>
    </row>
    <row r="4" ht="12">
      <c r="B4" s="161"/>
    </row>
    <row r="5" ht="36">
      <c r="B5" s="161" t="s">
        <v>713</v>
      </c>
    </row>
    <row r="8" spans="2:4" ht="12">
      <c r="B8" s="479" t="s">
        <v>271</v>
      </c>
      <c r="C8" s="479"/>
      <c r="D8" s="479"/>
    </row>
    <row r="9" spans="2:4" ht="12">
      <c r="B9" s="494" t="s">
        <v>272</v>
      </c>
      <c r="C9" s="495"/>
      <c r="D9" s="496"/>
    </row>
    <row r="10" spans="2:8" ht="12">
      <c r="B10" s="51" t="s">
        <v>240</v>
      </c>
      <c r="C10" s="242" t="s">
        <v>273</v>
      </c>
      <c r="D10" s="242" t="s">
        <v>274</v>
      </c>
      <c r="E10" s="243"/>
      <c r="F10" s="243"/>
      <c r="G10" s="243"/>
      <c r="H10" s="243"/>
    </row>
    <row r="11" spans="2:4" ht="12">
      <c r="B11" s="244" t="s">
        <v>275</v>
      </c>
      <c r="C11" s="178" t="s">
        <v>556</v>
      </c>
      <c r="D11" s="245">
        <v>0</v>
      </c>
    </row>
    <row r="12" spans="2:4" ht="12">
      <c r="B12" s="244" t="s">
        <v>276</v>
      </c>
      <c r="C12" s="178" t="s">
        <v>556</v>
      </c>
      <c r="D12" s="245">
        <v>0</v>
      </c>
    </row>
    <row r="13" spans="2:6" ht="12">
      <c r="B13" s="246" t="s">
        <v>697</v>
      </c>
      <c r="C13" s="186"/>
      <c r="D13" s="245">
        <v>0</v>
      </c>
      <c r="E13" s="247"/>
      <c r="F13" s="241"/>
    </row>
    <row r="14" spans="2:4" ht="12">
      <c r="B14" s="246" t="s">
        <v>714</v>
      </c>
      <c r="C14" s="186"/>
      <c r="D14" s="186">
        <v>0</v>
      </c>
    </row>
    <row r="15" spans="2:6" ht="12">
      <c r="B15" s="248"/>
      <c r="C15" s="249"/>
      <c r="D15" s="249"/>
      <c r="F15" s="241"/>
    </row>
    <row r="16" spans="2:4" ht="12">
      <c r="B16" s="479" t="str">
        <f>+'[3]Balance General Resol 950'!$C$18</f>
        <v>Documentos y  Cuentas a Cobrar</v>
      </c>
      <c r="C16" s="479"/>
      <c r="D16" s="479"/>
    </row>
    <row r="17" spans="2:4" ht="12">
      <c r="B17" s="494" t="s">
        <v>272</v>
      </c>
      <c r="C17" s="495"/>
      <c r="D17" s="496"/>
    </row>
    <row r="18" spans="2:4" ht="12">
      <c r="B18" s="51" t="s">
        <v>240</v>
      </c>
      <c r="C18" s="242" t="s">
        <v>273</v>
      </c>
      <c r="D18" s="242" t="s">
        <v>274</v>
      </c>
    </row>
    <row r="19" spans="2:4" ht="12">
      <c r="B19" s="244" t="s">
        <v>277</v>
      </c>
      <c r="C19" s="178">
        <f>24279339+1454883</f>
        <v>25734222</v>
      </c>
      <c r="D19" s="245">
        <v>0</v>
      </c>
    </row>
    <row r="20" spans="2:4" ht="12">
      <c r="B20" s="244" t="s">
        <v>34</v>
      </c>
      <c r="C20" s="178">
        <v>0</v>
      </c>
      <c r="D20" s="245">
        <v>0</v>
      </c>
    </row>
    <row r="21" spans="2:4" ht="12">
      <c r="B21" s="244" t="s">
        <v>234</v>
      </c>
      <c r="C21" s="178" t="s">
        <v>556</v>
      </c>
      <c r="D21" s="245">
        <v>0</v>
      </c>
    </row>
    <row r="22" spans="2:4" ht="12">
      <c r="B22" s="244" t="s">
        <v>279</v>
      </c>
      <c r="C22" s="178" t="s">
        <v>556</v>
      </c>
      <c r="D22" s="245">
        <v>0</v>
      </c>
    </row>
    <row r="23" spans="2:4" ht="12">
      <c r="B23" s="250" t="s">
        <v>640</v>
      </c>
      <c r="C23" s="178" t="s">
        <v>556</v>
      </c>
      <c r="D23" s="245"/>
    </row>
    <row r="24" spans="2:4" ht="12">
      <c r="B24" s="244" t="s">
        <v>645</v>
      </c>
      <c r="C24" s="178" t="s">
        <v>556</v>
      </c>
      <c r="D24" s="245">
        <v>0</v>
      </c>
    </row>
    <row r="25" spans="2:4" ht="12">
      <c r="B25" s="244"/>
      <c r="C25" s="178"/>
      <c r="D25" s="245"/>
    </row>
    <row r="26" spans="2:7" ht="12">
      <c r="B26" s="246" t="str">
        <f>+B13</f>
        <v>Total al 31/03/2021</v>
      </c>
      <c r="C26" s="186">
        <f>SUM(C19:C25)</f>
        <v>25734222</v>
      </c>
      <c r="D26" s="245">
        <v>0</v>
      </c>
      <c r="F26" s="147"/>
      <c r="G26" s="147"/>
    </row>
    <row r="27" spans="2:4" ht="12">
      <c r="B27" s="246" t="s">
        <v>714</v>
      </c>
      <c r="C27" s="186">
        <f>19800875+1454883</f>
        <v>21255758</v>
      </c>
      <c r="D27" s="245">
        <v>0</v>
      </c>
    </row>
    <row r="28" ht="12">
      <c r="B28" s="251"/>
    </row>
    <row r="29" spans="2:4" ht="12">
      <c r="B29" s="479" t="str">
        <f>+'[3]Balance General Resol 950'!$C$21</f>
        <v>Cuentas por Cobrar a Personas y Emp. Relacionadas</v>
      </c>
      <c r="C29" s="479"/>
      <c r="D29" s="479"/>
    </row>
    <row r="30" spans="2:4" ht="12">
      <c r="B30" s="494" t="s">
        <v>272</v>
      </c>
      <c r="C30" s="495"/>
      <c r="D30" s="496"/>
    </row>
    <row r="31" spans="2:4" ht="12">
      <c r="B31" s="51" t="s">
        <v>240</v>
      </c>
      <c r="C31" s="242" t="s">
        <v>273</v>
      </c>
      <c r="D31" s="242" t="s">
        <v>274</v>
      </c>
    </row>
    <row r="32" spans="2:4" ht="12">
      <c r="B32" s="244" t="s">
        <v>278</v>
      </c>
      <c r="C32" s="178"/>
      <c r="D32" s="245">
        <v>0</v>
      </c>
    </row>
    <row r="33" spans="2:4" ht="12">
      <c r="B33" s="244" t="s">
        <v>280</v>
      </c>
      <c r="C33" s="245">
        <v>0</v>
      </c>
      <c r="D33" s="245">
        <v>0</v>
      </c>
    </row>
    <row r="34" spans="2:4" ht="12">
      <c r="B34" s="244" t="s">
        <v>281</v>
      </c>
      <c r="C34" s="245">
        <v>0</v>
      </c>
      <c r="D34" s="245">
        <v>0</v>
      </c>
    </row>
    <row r="35" spans="2:6" ht="12">
      <c r="B35" s="246" t="str">
        <f>+B13</f>
        <v>Total al 31/03/2021</v>
      </c>
      <c r="C35" s="186">
        <f>SUM(C32:C34)</f>
        <v>0</v>
      </c>
      <c r="D35" s="245">
        <v>0</v>
      </c>
      <c r="F35" s="146" t="s">
        <v>282</v>
      </c>
    </row>
    <row r="36" spans="2:4" ht="12">
      <c r="B36" s="246" t="s">
        <v>714</v>
      </c>
      <c r="C36" s="186"/>
      <c r="D36" s="245">
        <v>0</v>
      </c>
    </row>
    <row r="37" ht="12">
      <c r="B37" s="251"/>
    </row>
    <row r="38" ht="12">
      <c r="B38" s="251"/>
    </row>
    <row r="39" ht="12">
      <c r="B39" s="251"/>
    </row>
    <row r="40" ht="12">
      <c r="B40" s="251" t="s">
        <v>283</v>
      </c>
    </row>
    <row r="41" spans="2:8" ht="12">
      <c r="B41" s="492" t="s">
        <v>250</v>
      </c>
      <c r="C41" s="493" t="s">
        <v>284</v>
      </c>
      <c r="D41" s="493" t="s">
        <v>285</v>
      </c>
      <c r="E41" s="51" t="s">
        <v>247</v>
      </c>
      <c r="F41" s="51" t="s">
        <v>286</v>
      </c>
      <c r="G41" s="492" t="s">
        <v>287</v>
      </c>
      <c r="H41" s="492"/>
    </row>
    <row r="42" spans="2:8" ht="12">
      <c r="B42" s="492"/>
      <c r="C42" s="493"/>
      <c r="D42" s="493"/>
      <c r="E42" s="51" t="s">
        <v>288</v>
      </c>
      <c r="F42" s="51" t="s">
        <v>289</v>
      </c>
      <c r="G42" s="492"/>
      <c r="H42" s="492"/>
    </row>
    <row r="43" spans="2:8" ht="12">
      <c r="B43" s="492"/>
      <c r="C43" s="493"/>
      <c r="D43" s="493"/>
      <c r="E43" s="415"/>
      <c r="F43" s="51" t="s">
        <v>290</v>
      </c>
      <c r="G43" s="492"/>
      <c r="H43" s="492"/>
    </row>
    <row r="44" spans="2:8" ht="12">
      <c r="B44" s="416"/>
      <c r="C44" s="492" t="s">
        <v>291</v>
      </c>
      <c r="D44" s="492"/>
      <c r="E44" s="492"/>
      <c r="F44" s="492"/>
      <c r="G44" s="492"/>
      <c r="H44" s="51"/>
    </row>
    <row r="45" spans="2:8" ht="12">
      <c r="B45" s="416" t="s">
        <v>292</v>
      </c>
      <c r="C45" s="492"/>
      <c r="D45" s="492"/>
      <c r="E45" s="492"/>
      <c r="F45" s="492"/>
      <c r="G45" s="492"/>
      <c r="H45" s="416"/>
    </row>
    <row r="46" spans="2:8" ht="12">
      <c r="B46" s="416" t="s">
        <v>293</v>
      </c>
      <c r="C46" s="492"/>
      <c r="D46" s="492"/>
      <c r="E46" s="492"/>
      <c r="F46" s="492"/>
      <c r="G46" s="492"/>
      <c r="H46" s="416"/>
    </row>
  </sheetData>
  <sheetProtection/>
  <mergeCells count="12">
    <mergeCell ref="B30:D30"/>
    <mergeCell ref="B8:D8"/>
    <mergeCell ref="B9:D9"/>
    <mergeCell ref="B16:D16"/>
    <mergeCell ref="B17:D17"/>
    <mergeCell ref="B29:D29"/>
    <mergeCell ref="G41:G43"/>
    <mergeCell ref="H41:H43"/>
    <mergeCell ref="C44:G46"/>
    <mergeCell ref="B41:B43"/>
    <mergeCell ref="C41:C43"/>
    <mergeCell ref="D41:D4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B2:O19"/>
  <sheetViews>
    <sheetView showGridLines="0" zoomScalePageLayoutView="0" workbookViewId="0" topLeftCell="A1">
      <selection activeCell="G27" sqref="G27"/>
    </sheetView>
  </sheetViews>
  <sheetFormatPr defaultColWidth="11.421875" defaultRowHeight="15"/>
  <cols>
    <col min="1" max="1" width="2.421875" style="146" customWidth="1"/>
    <col min="2" max="2" width="20.8515625" style="251" bestFit="1" customWidth="1"/>
    <col min="3" max="3" width="20.7109375" style="146" bestFit="1" customWidth="1"/>
    <col min="4" max="4" width="14.140625" style="146" bestFit="1" customWidth="1"/>
    <col min="5" max="5" width="5.57421875" style="146" bestFit="1" customWidth="1"/>
    <col min="6" max="6" width="10.28125" style="146" bestFit="1" customWidth="1"/>
    <col min="7" max="7" width="14.421875" style="146" bestFit="1" customWidth="1"/>
    <col min="8" max="8" width="13.00390625" style="146" bestFit="1" customWidth="1"/>
    <col min="9" max="9" width="10.7109375" style="146" bestFit="1" customWidth="1"/>
    <col min="10" max="10" width="5.57421875" style="146" bestFit="1" customWidth="1"/>
    <col min="11" max="11" width="7.421875" style="146" bestFit="1" customWidth="1"/>
    <col min="12" max="12" width="13.140625" style="146" bestFit="1" customWidth="1"/>
    <col min="13" max="13" width="14.140625" style="146" bestFit="1" customWidth="1"/>
    <col min="14" max="14" width="10.8515625" style="146" bestFit="1" customWidth="1"/>
    <col min="15" max="16384" width="11.421875" style="146" customWidth="1"/>
  </cols>
  <sheetData>
    <row r="2" ht="12">
      <c r="C2" s="161"/>
    </row>
    <row r="3" ht="12">
      <c r="C3" s="253" t="s">
        <v>653</v>
      </c>
    </row>
    <row r="4" ht="12">
      <c r="C4" s="253"/>
    </row>
    <row r="5" spans="2:14" s="71" customFormat="1" ht="20.25" customHeight="1">
      <c r="B5" s="169"/>
      <c r="C5" s="497" t="s">
        <v>294</v>
      </c>
      <c r="D5" s="498"/>
      <c r="E5" s="498"/>
      <c r="F5" s="498"/>
      <c r="G5" s="498"/>
      <c r="H5" s="497" t="s">
        <v>295</v>
      </c>
      <c r="I5" s="498"/>
      <c r="J5" s="498"/>
      <c r="K5" s="498"/>
      <c r="L5" s="498"/>
      <c r="M5" s="499"/>
      <c r="N5" s="254"/>
    </row>
    <row r="6" spans="2:14" ht="36">
      <c r="B6" s="51" t="s">
        <v>233</v>
      </c>
      <c r="C6" s="255" t="s">
        <v>296</v>
      </c>
      <c r="D6" s="51" t="s">
        <v>297</v>
      </c>
      <c r="E6" s="51" t="s">
        <v>298</v>
      </c>
      <c r="F6" s="51" t="s">
        <v>299</v>
      </c>
      <c r="G6" s="51" t="s">
        <v>300</v>
      </c>
      <c r="H6" s="51" t="s">
        <v>301</v>
      </c>
      <c r="I6" s="51" t="s">
        <v>297</v>
      </c>
      <c r="J6" s="51" t="s">
        <v>298</v>
      </c>
      <c r="K6" s="51" t="s">
        <v>299</v>
      </c>
      <c r="L6" s="51" t="s">
        <v>302</v>
      </c>
      <c r="M6" s="51" t="s">
        <v>303</v>
      </c>
      <c r="N6" s="256"/>
    </row>
    <row r="7" spans="2:15" ht="12">
      <c r="B7" s="257" t="s">
        <v>304</v>
      </c>
      <c r="C7" s="178">
        <v>12639273</v>
      </c>
      <c r="D7" s="178">
        <v>16363636</v>
      </c>
      <c r="E7" s="178">
        <v>0</v>
      </c>
      <c r="F7" s="178">
        <v>0</v>
      </c>
      <c r="G7" s="178">
        <v>29002909</v>
      </c>
      <c r="H7" s="178"/>
      <c r="I7" s="245">
        <v>0</v>
      </c>
      <c r="J7" s="245">
        <v>0</v>
      </c>
      <c r="K7" s="245">
        <v>0</v>
      </c>
      <c r="L7" s="178"/>
      <c r="M7" s="178">
        <f>+G7</f>
        <v>29002909</v>
      </c>
      <c r="N7" s="258"/>
      <c r="O7" s="241"/>
    </row>
    <row r="8" spans="2:14" ht="12">
      <c r="B8" s="259" t="s">
        <v>305</v>
      </c>
      <c r="C8" s="178" t="s">
        <v>556</v>
      </c>
      <c r="D8" s="178"/>
      <c r="E8" s="178"/>
      <c r="F8" s="178"/>
      <c r="G8" s="178"/>
      <c r="H8" s="245"/>
      <c r="I8" s="245"/>
      <c r="J8" s="245"/>
      <c r="K8" s="245"/>
      <c r="L8" s="245"/>
      <c r="M8" s="178"/>
      <c r="N8" s="256"/>
    </row>
    <row r="9" spans="2:14" ht="12">
      <c r="B9" s="259" t="s">
        <v>306</v>
      </c>
      <c r="C9" s="178" t="s">
        <v>556</v>
      </c>
      <c r="D9" s="178"/>
      <c r="E9" s="178"/>
      <c r="F9" s="178"/>
      <c r="G9" s="178"/>
      <c r="H9" s="178"/>
      <c r="I9" s="245"/>
      <c r="J9" s="245"/>
      <c r="K9" s="245"/>
      <c r="L9" s="178"/>
      <c r="M9" s="178"/>
      <c r="N9" s="256"/>
    </row>
    <row r="10" spans="2:14" ht="12">
      <c r="B10" s="259" t="s">
        <v>307</v>
      </c>
      <c r="C10" s="178" t="s">
        <v>556</v>
      </c>
      <c r="D10" s="178"/>
      <c r="E10" s="178"/>
      <c r="F10" s="178"/>
      <c r="G10" s="178"/>
      <c r="H10" s="178"/>
      <c r="I10" s="245"/>
      <c r="J10" s="245"/>
      <c r="K10" s="245"/>
      <c r="L10" s="178"/>
      <c r="M10" s="178"/>
      <c r="N10" s="258"/>
    </row>
    <row r="11" spans="2:14" ht="12">
      <c r="B11" s="259" t="s">
        <v>308</v>
      </c>
      <c r="C11" s="178">
        <v>4953578</v>
      </c>
      <c r="D11" s="178"/>
      <c r="E11" s="178"/>
      <c r="F11" s="178"/>
      <c r="G11" s="178">
        <f>+C11</f>
        <v>4953578</v>
      </c>
      <c r="H11" s="178">
        <v>-1981432</v>
      </c>
      <c r="I11" s="245"/>
      <c r="J11" s="245"/>
      <c r="K11" s="245"/>
      <c r="L11" s="178">
        <f>+H11</f>
        <v>-1981432</v>
      </c>
      <c r="M11" s="178">
        <f>+G11+H11</f>
        <v>2972146</v>
      </c>
      <c r="N11" s="256"/>
    </row>
    <row r="12" spans="2:14" ht="12">
      <c r="B12" s="259" t="s">
        <v>426</v>
      </c>
      <c r="C12" s="178" t="s">
        <v>556</v>
      </c>
      <c r="D12" s="178"/>
      <c r="E12" s="245"/>
      <c r="F12" s="245"/>
      <c r="G12" s="178"/>
      <c r="H12" s="245"/>
      <c r="I12" s="245"/>
      <c r="J12" s="245"/>
      <c r="K12" s="245"/>
      <c r="L12" s="178"/>
      <c r="M12" s="178"/>
      <c r="N12" s="256"/>
    </row>
    <row r="13" spans="2:14" ht="12">
      <c r="B13" s="259" t="s">
        <v>425</v>
      </c>
      <c r="C13" s="178" t="s">
        <v>556</v>
      </c>
      <c r="D13" s="178"/>
      <c r="E13" s="245"/>
      <c r="F13" s="245"/>
      <c r="G13" s="178"/>
      <c r="H13" s="245"/>
      <c r="I13" s="245"/>
      <c r="J13" s="245"/>
      <c r="K13" s="245"/>
      <c r="L13" s="178"/>
      <c r="M13" s="178"/>
      <c r="N13" s="256"/>
    </row>
    <row r="14" spans="2:14" ht="12">
      <c r="B14" s="259" t="s">
        <v>309</v>
      </c>
      <c r="C14" s="178">
        <v>14410909</v>
      </c>
      <c r="D14" s="178"/>
      <c r="E14" s="245"/>
      <c r="F14" s="245"/>
      <c r="G14" s="178">
        <v>14410909</v>
      </c>
      <c r="H14" s="178">
        <v>-1441090</v>
      </c>
      <c r="I14" s="245"/>
      <c r="J14" s="245"/>
      <c r="K14" s="245"/>
      <c r="L14" s="245">
        <f>+H14</f>
        <v>-1441090</v>
      </c>
      <c r="M14" s="178">
        <f>+G14+H14</f>
        <v>12969819</v>
      </c>
      <c r="N14" s="256"/>
    </row>
    <row r="15" spans="2:14" ht="12">
      <c r="B15" s="259" t="s">
        <v>310</v>
      </c>
      <c r="C15" s="245">
        <v>1689091</v>
      </c>
      <c r="D15" s="178"/>
      <c r="E15" s="245"/>
      <c r="F15" s="245"/>
      <c r="G15" s="178">
        <f>+C15</f>
        <v>1689091</v>
      </c>
      <c r="H15" s="245"/>
      <c r="I15" s="245"/>
      <c r="J15" s="245"/>
      <c r="K15" s="245"/>
      <c r="L15" s="245"/>
      <c r="M15" s="178">
        <f>+G15</f>
        <v>1689091</v>
      </c>
      <c r="N15" s="256"/>
    </row>
    <row r="16" spans="2:15" ht="12">
      <c r="B16" s="260" t="s">
        <v>715</v>
      </c>
      <c r="C16" s="186">
        <f>SUM(C7:C15)</f>
        <v>33692851</v>
      </c>
      <c r="D16" s="186">
        <f>SUM(D7:D15)</f>
        <v>16363636</v>
      </c>
      <c r="E16" s="245">
        <v>0</v>
      </c>
      <c r="F16" s="245">
        <v>0</v>
      </c>
      <c r="G16" s="186">
        <f>SUM(G7:G15)</f>
        <v>50056487</v>
      </c>
      <c r="H16" s="186">
        <f>SUM(H7:H15)</f>
        <v>-3422522</v>
      </c>
      <c r="I16" s="186">
        <f>SUM(I7:I15)</f>
        <v>0</v>
      </c>
      <c r="J16" s="245">
        <v>0</v>
      </c>
      <c r="K16" s="245">
        <v>0</v>
      </c>
      <c r="L16" s="186">
        <f>SUM(L7:L15)</f>
        <v>-3422522</v>
      </c>
      <c r="M16" s="186">
        <f>SUM(M7:M15)</f>
        <v>46633965</v>
      </c>
      <c r="N16" s="258"/>
      <c r="O16" s="241"/>
    </row>
    <row r="17" spans="2:14" ht="12">
      <c r="B17" s="260" t="s">
        <v>709</v>
      </c>
      <c r="C17" s="186">
        <v>33692851</v>
      </c>
      <c r="D17" s="186" t="s">
        <v>556</v>
      </c>
      <c r="E17" s="245">
        <v>0</v>
      </c>
      <c r="F17" s="186">
        <v>0</v>
      </c>
      <c r="G17" s="186">
        <v>33692851</v>
      </c>
      <c r="H17" s="186">
        <v>-3422522</v>
      </c>
      <c r="I17" s="186" t="s">
        <v>556</v>
      </c>
      <c r="J17" s="245">
        <v>0</v>
      </c>
      <c r="K17" s="245">
        <v>0</v>
      </c>
      <c r="L17" s="186">
        <f>-H17</f>
        <v>3422522</v>
      </c>
      <c r="M17" s="186">
        <f>+G17+H17</f>
        <v>30270329</v>
      </c>
      <c r="N17" s="258"/>
    </row>
    <row r="18" spans="3:14" ht="12">
      <c r="C18" s="256"/>
      <c r="D18" s="256"/>
      <c r="E18" s="256"/>
      <c r="F18" s="256"/>
      <c r="G18" s="258"/>
      <c r="H18" s="256"/>
      <c r="I18" s="256"/>
      <c r="J18" s="256"/>
      <c r="K18" s="256"/>
      <c r="L18" s="256"/>
      <c r="M18" s="256"/>
      <c r="N18" s="256"/>
    </row>
    <row r="19" spans="5:7" ht="12">
      <c r="E19" s="241"/>
      <c r="G19" s="241"/>
    </row>
  </sheetData>
  <sheetProtection/>
  <mergeCells count="2">
    <mergeCell ref="C5:G5"/>
    <mergeCell ref="H5:M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B2:H9"/>
  <sheetViews>
    <sheetView showGridLines="0" zoomScale="134" zoomScaleNormal="134" zoomScalePageLayoutView="0" workbookViewId="0" topLeftCell="A1">
      <selection activeCell="E2" sqref="E2"/>
    </sheetView>
  </sheetViews>
  <sheetFormatPr defaultColWidth="20.140625" defaultRowHeight="15"/>
  <cols>
    <col min="1" max="1" width="20.140625" style="146" customWidth="1"/>
    <col min="2" max="2" width="23.421875" style="146" bestFit="1" customWidth="1"/>
    <col min="3" max="3" width="13.421875" style="146" bestFit="1" customWidth="1"/>
    <col min="4" max="4" width="10.8515625" style="146" bestFit="1" customWidth="1"/>
    <col min="5" max="5" width="16.28125" style="146" bestFit="1" customWidth="1"/>
    <col min="6" max="6" width="17.7109375" style="146" bestFit="1" customWidth="1"/>
    <col min="7" max="16384" width="20.140625" style="146" customWidth="1"/>
  </cols>
  <sheetData>
    <row r="2" ht="12">
      <c r="B2" s="253" t="s">
        <v>654</v>
      </c>
    </row>
    <row r="5" spans="2:6" ht="12">
      <c r="B5" s="184" t="s">
        <v>240</v>
      </c>
      <c r="C5" s="184" t="s">
        <v>311</v>
      </c>
      <c r="D5" s="184" t="s">
        <v>312</v>
      </c>
      <c r="E5" s="184" t="s">
        <v>313</v>
      </c>
      <c r="F5" s="184" t="s">
        <v>314</v>
      </c>
    </row>
    <row r="6" spans="2:8" ht="12">
      <c r="B6" s="164" t="s">
        <v>236</v>
      </c>
      <c r="C6" s="178"/>
      <c r="D6" s="178"/>
      <c r="E6" s="245"/>
      <c r="F6" s="178"/>
      <c r="G6" s="148"/>
      <c r="H6" s="241"/>
    </row>
    <row r="7" spans="2:8" ht="12">
      <c r="B7" s="164" t="s">
        <v>235</v>
      </c>
      <c r="C7" s="178">
        <v>43615290</v>
      </c>
      <c r="D7" s="178">
        <v>0</v>
      </c>
      <c r="E7" s="245">
        <f>+C7</f>
        <v>43615290</v>
      </c>
      <c r="F7" s="178">
        <v>0</v>
      </c>
      <c r="G7" s="261"/>
      <c r="H7" s="196"/>
    </row>
    <row r="8" spans="2:8" ht="12">
      <c r="B8" s="246" t="s">
        <v>697</v>
      </c>
      <c r="C8" s="186">
        <f>+C7</f>
        <v>43615290</v>
      </c>
      <c r="D8" s="186">
        <f>SUM(D6:D7)</f>
        <v>0</v>
      </c>
      <c r="E8" s="262">
        <f>SUM(E6:E7)</f>
        <v>43615290</v>
      </c>
      <c r="F8" s="186">
        <f>SUM(F6:F7)</f>
        <v>0</v>
      </c>
      <c r="G8" s="241"/>
      <c r="H8" s="241"/>
    </row>
    <row r="9" spans="2:7" ht="12">
      <c r="B9" s="246" t="s">
        <v>709</v>
      </c>
      <c r="C9" s="186">
        <v>49498953</v>
      </c>
      <c r="D9" s="186">
        <v>0</v>
      </c>
      <c r="E9" s="186">
        <v>49498953</v>
      </c>
      <c r="F9" s="186"/>
      <c r="G9" s="24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99FF"/>
  </sheetPr>
  <dimension ref="B3:N26"/>
  <sheetViews>
    <sheetView showGridLines="0" zoomScalePageLayoutView="0" workbookViewId="0" topLeftCell="A1">
      <selection activeCell="B12" sqref="B12"/>
    </sheetView>
  </sheetViews>
  <sheetFormatPr defaultColWidth="11.421875" defaultRowHeight="15"/>
  <cols>
    <col min="1" max="1" width="6.28125" style="146" customWidth="1"/>
    <col min="2" max="2" width="29.421875" style="146" customWidth="1"/>
    <col min="3" max="3" width="41.28125" style="146" customWidth="1"/>
    <col min="4" max="4" width="22.00390625" style="146" customWidth="1"/>
    <col min="5" max="5" width="11.421875" style="146" customWidth="1"/>
    <col min="6" max="7" width="13.421875" style="146" bestFit="1" customWidth="1"/>
    <col min="8" max="8" width="12.00390625" style="146" bestFit="1" customWidth="1"/>
    <col min="9" max="16384" width="11.421875" style="146" customWidth="1"/>
  </cols>
  <sheetData>
    <row r="3" ht="12">
      <c r="B3" s="263" t="s">
        <v>320</v>
      </c>
    </row>
    <row r="5" spans="2:4" ht="12">
      <c r="B5" s="51" t="s">
        <v>315</v>
      </c>
      <c r="C5" s="51" t="s">
        <v>240</v>
      </c>
      <c r="D5" s="264" t="s">
        <v>636</v>
      </c>
    </row>
    <row r="6" spans="2:4" ht="12">
      <c r="B6" s="259" t="s">
        <v>316</v>
      </c>
      <c r="C6" s="524" t="s">
        <v>556</v>
      </c>
      <c r="D6" s="448" t="s">
        <v>556</v>
      </c>
    </row>
    <row r="7" spans="2:4" ht="12">
      <c r="B7" s="259" t="s">
        <v>317</v>
      </c>
      <c r="C7" s="524" t="s">
        <v>556</v>
      </c>
      <c r="D7" s="448" t="s">
        <v>556</v>
      </c>
    </row>
    <row r="8" spans="2:4" ht="12">
      <c r="B8" s="259" t="s">
        <v>318</v>
      </c>
      <c r="C8" s="524" t="s">
        <v>556</v>
      </c>
      <c r="D8" s="448" t="s">
        <v>556</v>
      </c>
    </row>
    <row r="9" spans="2:4" ht="12">
      <c r="B9" s="259" t="s">
        <v>103</v>
      </c>
      <c r="C9" s="524" t="s">
        <v>556</v>
      </c>
      <c r="D9" s="448" t="s">
        <v>556</v>
      </c>
    </row>
    <row r="10" spans="2:4" ht="12">
      <c r="B10" s="259" t="s">
        <v>319</v>
      </c>
      <c r="C10" s="524" t="s">
        <v>556</v>
      </c>
      <c r="D10" s="448" t="s">
        <v>556</v>
      </c>
    </row>
    <row r="11" spans="2:6" ht="12">
      <c r="B11" s="246" t="s">
        <v>716</v>
      </c>
      <c r="C11" s="524" t="s">
        <v>556</v>
      </c>
      <c r="D11" s="179" t="s">
        <v>556</v>
      </c>
      <c r="E11" s="241"/>
      <c r="F11" s="241"/>
    </row>
    <row r="12" spans="2:5" ht="12">
      <c r="B12" s="246" t="s">
        <v>709</v>
      </c>
      <c r="C12" s="524" t="s">
        <v>556</v>
      </c>
      <c r="D12" s="179" t="s">
        <v>556</v>
      </c>
      <c r="E12" s="241"/>
    </row>
    <row r="16" spans="7:14" ht="12">
      <c r="G16" s="147"/>
      <c r="K16" s="146" t="s">
        <v>634</v>
      </c>
      <c r="N16" s="146" t="s">
        <v>634</v>
      </c>
    </row>
    <row r="17" spans="7:14" ht="12">
      <c r="G17" s="147"/>
      <c r="K17" s="146" t="s">
        <v>634</v>
      </c>
      <c r="N17" s="146" t="s">
        <v>634</v>
      </c>
    </row>
    <row r="18" spans="7:14" ht="12">
      <c r="G18" s="147"/>
      <c r="K18" s="146" t="s">
        <v>634</v>
      </c>
      <c r="N18" s="146" t="s">
        <v>634</v>
      </c>
    </row>
    <row r="19" spans="7:14" ht="12">
      <c r="G19" s="147"/>
      <c r="K19" s="146" t="s">
        <v>634</v>
      </c>
      <c r="N19" s="146" t="s">
        <v>634</v>
      </c>
    </row>
    <row r="20" spans="7:14" ht="12">
      <c r="G20" s="147"/>
      <c r="H20" s="148"/>
      <c r="K20" s="146" t="s">
        <v>634</v>
      </c>
      <c r="N20" s="146" t="s">
        <v>634</v>
      </c>
    </row>
    <row r="21" spans="7:14" ht="12">
      <c r="G21" s="147"/>
      <c r="K21" s="146" t="s">
        <v>634</v>
      </c>
      <c r="N21" s="146" t="s">
        <v>634</v>
      </c>
    </row>
    <row r="22" spans="7:14" ht="12">
      <c r="G22" s="147"/>
      <c r="H22" s="148"/>
      <c r="K22" s="146" t="s">
        <v>634</v>
      </c>
      <c r="N22" s="146" t="s">
        <v>634</v>
      </c>
    </row>
    <row r="23" spans="7:14" ht="12">
      <c r="G23" s="147"/>
      <c r="K23" s="146" t="s">
        <v>634</v>
      </c>
      <c r="N23" s="146" t="s">
        <v>634</v>
      </c>
    </row>
    <row r="24" spans="7:14" ht="12">
      <c r="G24" s="147"/>
      <c r="H24" s="148"/>
      <c r="K24" s="146" t="s">
        <v>634</v>
      </c>
      <c r="N24" s="146" t="s">
        <v>634</v>
      </c>
    </row>
    <row r="25" spans="7:14" ht="12">
      <c r="G25" s="147"/>
      <c r="K25" s="146" t="s">
        <v>634</v>
      </c>
      <c r="N25" s="146" t="s">
        <v>634</v>
      </c>
    </row>
    <row r="26" spans="7:14" ht="12">
      <c r="G26" s="147"/>
      <c r="H26" s="148"/>
      <c r="K26" s="146" t="s">
        <v>634</v>
      </c>
      <c r="N26" s="146" t="s">
        <v>634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B1:G10"/>
  <sheetViews>
    <sheetView showGridLines="0" zoomScalePageLayoutView="0" workbookViewId="0" topLeftCell="A1">
      <selection activeCell="H9" sqref="H9"/>
    </sheetView>
  </sheetViews>
  <sheetFormatPr defaultColWidth="11.421875" defaultRowHeight="15"/>
  <cols>
    <col min="1" max="1" width="6.421875" style="146" customWidth="1"/>
    <col min="2" max="2" width="42.57421875" style="146" bestFit="1" customWidth="1"/>
    <col min="3" max="3" width="12.8515625" style="146" bestFit="1" customWidth="1"/>
    <col min="4" max="4" width="10.28125" style="146" bestFit="1" customWidth="1"/>
    <col min="5" max="5" width="15.7109375" style="146" bestFit="1" customWidth="1"/>
    <col min="6" max="6" width="16.7109375" style="146" bestFit="1" customWidth="1"/>
    <col min="7" max="7" width="8.140625" style="146" customWidth="1"/>
    <col min="8" max="16384" width="11.421875" style="146" customWidth="1"/>
  </cols>
  <sheetData>
    <row r="1" ht="12">
      <c r="B1" s="253" t="s">
        <v>655</v>
      </c>
    </row>
    <row r="3" spans="2:6" ht="12">
      <c r="B3" s="184" t="s">
        <v>240</v>
      </c>
      <c r="C3" s="184" t="s">
        <v>311</v>
      </c>
      <c r="D3" s="184" t="s">
        <v>312</v>
      </c>
      <c r="E3" s="184" t="s">
        <v>313</v>
      </c>
      <c r="F3" s="184" t="s">
        <v>314</v>
      </c>
    </row>
    <row r="4" spans="2:6" ht="12">
      <c r="B4" s="164" t="s">
        <v>238</v>
      </c>
      <c r="C4" s="266">
        <v>0</v>
      </c>
      <c r="D4" s="266">
        <v>0</v>
      </c>
      <c r="E4" s="266">
        <v>0</v>
      </c>
      <c r="F4" s="266">
        <f aca="true" t="shared" si="0" ref="F4:F9">+C4+D4-E4</f>
        <v>0</v>
      </c>
    </row>
    <row r="5" spans="2:6" ht="12">
      <c r="B5" s="164" t="s">
        <v>324</v>
      </c>
      <c r="C5" s="266">
        <v>0</v>
      </c>
      <c r="D5" s="266">
        <v>0</v>
      </c>
      <c r="E5" s="266">
        <v>0</v>
      </c>
      <c r="F5" s="266">
        <f t="shared" si="0"/>
        <v>0</v>
      </c>
    </row>
    <row r="6" spans="2:6" ht="12">
      <c r="B6" s="164" t="s">
        <v>323</v>
      </c>
      <c r="C6" s="266">
        <v>0</v>
      </c>
      <c r="D6" s="266">
        <v>0</v>
      </c>
      <c r="E6" s="266">
        <v>0</v>
      </c>
      <c r="F6" s="266">
        <f t="shared" si="0"/>
        <v>0</v>
      </c>
    </row>
    <row r="7" spans="2:6" ht="12">
      <c r="B7" s="164" t="s">
        <v>322</v>
      </c>
      <c r="C7" s="266">
        <v>0</v>
      </c>
      <c r="D7" s="266">
        <v>0</v>
      </c>
      <c r="E7" s="266">
        <v>0</v>
      </c>
      <c r="F7" s="266">
        <f t="shared" si="0"/>
        <v>0</v>
      </c>
    </row>
    <row r="8" spans="2:6" ht="12">
      <c r="B8" s="164" t="s">
        <v>321</v>
      </c>
      <c r="C8" s="266">
        <v>0</v>
      </c>
      <c r="D8" s="266">
        <v>0</v>
      </c>
      <c r="E8" s="266">
        <v>0</v>
      </c>
      <c r="F8" s="266">
        <f t="shared" si="0"/>
        <v>0</v>
      </c>
    </row>
    <row r="9" spans="2:7" ht="12">
      <c r="B9" s="246" t="s">
        <v>716</v>
      </c>
      <c r="C9" s="267">
        <f>SUM(C4:C8)</f>
        <v>0</v>
      </c>
      <c r="D9" s="267">
        <f>SUM(D4:D8)</f>
        <v>0</v>
      </c>
      <c r="E9" s="267">
        <f>SUM(E4:E8)</f>
        <v>0</v>
      </c>
      <c r="F9" s="267">
        <f t="shared" si="0"/>
        <v>0</v>
      </c>
      <c r="G9" s="268"/>
    </row>
    <row r="10" spans="2:7" ht="12">
      <c r="B10" s="246" t="s">
        <v>709</v>
      </c>
      <c r="C10" s="267">
        <v>0</v>
      </c>
      <c r="D10" s="267">
        <v>0</v>
      </c>
      <c r="E10" s="267">
        <v>0</v>
      </c>
      <c r="F10" s="267">
        <v>0</v>
      </c>
      <c r="G10" s="268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B3:E8"/>
  <sheetViews>
    <sheetView zoomScale="125" zoomScaleNormal="125" zoomScalePageLayoutView="0" workbookViewId="0" topLeftCell="A1">
      <selection activeCell="B13" sqref="B13"/>
    </sheetView>
  </sheetViews>
  <sheetFormatPr defaultColWidth="11.421875" defaultRowHeight="15"/>
  <cols>
    <col min="1" max="1" width="11.421875" style="146" customWidth="1"/>
    <col min="2" max="2" width="47.8515625" style="146" bestFit="1" customWidth="1"/>
    <col min="3" max="3" width="16.7109375" style="146" bestFit="1" customWidth="1"/>
    <col min="4" max="4" width="16.421875" style="146" bestFit="1" customWidth="1"/>
    <col min="5" max="5" width="2.421875" style="146" bestFit="1" customWidth="1"/>
    <col min="6" max="16384" width="11.421875" style="146" customWidth="1"/>
  </cols>
  <sheetData>
    <row r="3" ht="12">
      <c r="B3" s="253" t="s">
        <v>656</v>
      </c>
    </row>
    <row r="5" spans="2:4" ht="12">
      <c r="B5" s="162" t="s">
        <v>325</v>
      </c>
      <c r="C5" s="162" t="s">
        <v>326</v>
      </c>
      <c r="D5" s="162" t="s">
        <v>327</v>
      </c>
    </row>
    <row r="6" spans="2:4" ht="12">
      <c r="B6" s="164"/>
      <c r="C6" s="178">
        <v>0</v>
      </c>
      <c r="D6" s="245">
        <v>0</v>
      </c>
    </row>
    <row r="7" spans="2:5" ht="12">
      <c r="B7" s="246" t="s">
        <v>715</v>
      </c>
      <c r="C7" s="179" t="s">
        <v>556</v>
      </c>
      <c r="D7" s="265">
        <v>0</v>
      </c>
      <c r="E7" s="147"/>
    </row>
    <row r="8" spans="2:5" ht="12">
      <c r="B8" s="246" t="s">
        <v>709</v>
      </c>
      <c r="C8" s="179" t="s">
        <v>556</v>
      </c>
      <c r="D8" s="265">
        <v>0</v>
      </c>
      <c r="E8" s="147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C1:I10"/>
  <sheetViews>
    <sheetView showGridLines="0" zoomScale="112" zoomScaleNormal="112" zoomScalePageLayoutView="0" workbookViewId="0" topLeftCell="A1">
      <selection activeCell="G11" sqref="G11"/>
    </sheetView>
  </sheetViews>
  <sheetFormatPr defaultColWidth="11.421875" defaultRowHeight="15"/>
  <cols>
    <col min="1" max="1" width="11.421875" style="146" customWidth="1"/>
    <col min="2" max="2" width="6.140625" style="146" customWidth="1"/>
    <col min="3" max="3" width="28.00390625" style="146" bestFit="1" customWidth="1"/>
    <col min="4" max="4" width="15.00390625" style="146" customWidth="1"/>
    <col min="5" max="5" width="15.00390625" style="256" customWidth="1"/>
    <col min="6" max="6" width="13.421875" style="146" customWidth="1"/>
    <col min="7" max="7" width="14.00390625" style="146" customWidth="1"/>
    <col min="8" max="8" width="23.28125" style="146" customWidth="1"/>
    <col min="9" max="10" width="14.28125" style="146" customWidth="1"/>
    <col min="11" max="16384" width="11.421875" style="146" customWidth="1"/>
  </cols>
  <sheetData>
    <row r="1" ht="12">
      <c r="D1" s="158" t="s">
        <v>428</v>
      </c>
    </row>
    <row r="2" ht="12">
      <c r="C2" s="253" t="s">
        <v>657</v>
      </c>
    </row>
    <row r="4" spans="3:5" ht="34.5" customHeight="1">
      <c r="C4" s="162" t="s">
        <v>240</v>
      </c>
      <c r="D4" s="269" t="s">
        <v>326</v>
      </c>
      <c r="E4" s="269" t="s">
        <v>327</v>
      </c>
    </row>
    <row r="5" spans="3:9" ht="12">
      <c r="C5" s="164" t="s">
        <v>427</v>
      </c>
      <c r="D5" s="178"/>
      <c r="E5" s="178"/>
      <c r="I5" s="270"/>
    </row>
    <row r="6" spans="3:9" ht="12">
      <c r="C6" s="164" t="s">
        <v>635</v>
      </c>
      <c r="D6" s="178">
        <f>+'Balance Gral Resol 6'!G11</f>
        <v>52292992</v>
      </c>
      <c r="E6" s="178">
        <v>0</v>
      </c>
      <c r="I6" s="270"/>
    </row>
    <row r="7" spans="3:9" ht="12">
      <c r="C7" s="164" t="s">
        <v>429</v>
      </c>
      <c r="D7" s="178" t="s">
        <v>556</v>
      </c>
      <c r="E7" s="178">
        <v>0</v>
      </c>
      <c r="I7" s="270"/>
    </row>
    <row r="8" spans="3:6" ht="12">
      <c r="C8" s="246" t="s">
        <v>697</v>
      </c>
      <c r="D8" s="186">
        <f>SUM(D5:D7)</f>
        <v>52292992</v>
      </c>
      <c r="E8" s="178">
        <v>0</v>
      </c>
      <c r="F8" s="147"/>
    </row>
    <row r="9" spans="3:6" ht="12">
      <c r="C9" s="246" t="s">
        <v>709</v>
      </c>
      <c r="D9" s="186">
        <f>+'Balance Gral Resol 6'!H11</f>
        <v>8110706</v>
      </c>
      <c r="E9" s="186">
        <v>0</v>
      </c>
      <c r="F9" s="147"/>
    </row>
    <row r="10" ht="12">
      <c r="D10" s="256"/>
    </row>
  </sheetData>
  <sheetProtection/>
  <hyperlinks>
    <hyperlink ref="D1" location="'Balance Gral. Resol. 1'!A1" display="'Balance Gral. Resol. 1'!A1"/>
  </hyperlink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B1:D27"/>
  <sheetViews>
    <sheetView zoomScale="125" zoomScaleNormal="125" zoomScalePageLayoutView="0" workbookViewId="0" topLeftCell="A1">
      <selection activeCell="B31" sqref="B31"/>
    </sheetView>
  </sheetViews>
  <sheetFormatPr defaultColWidth="11.421875" defaultRowHeight="15"/>
  <cols>
    <col min="1" max="1" width="11.421875" style="273" customWidth="1"/>
    <col min="2" max="2" width="47.140625" style="273" customWidth="1"/>
    <col min="3" max="3" width="21.57421875" style="273" bestFit="1" customWidth="1"/>
    <col min="4" max="4" width="16.57421875" style="273" bestFit="1" customWidth="1"/>
    <col min="5" max="16384" width="11.421875" style="273" customWidth="1"/>
  </cols>
  <sheetData>
    <row r="1" ht="12">
      <c r="C1" s="274" t="s">
        <v>428</v>
      </c>
    </row>
    <row r="2" ht="12">
      <c r="B2" s="275" t="s">
        <v>658</v>
      </c>
    </row>
    <row r="4" spans="2:4" ht="12">
      <c r="B4" s="264" t="s">
        <v>240</v>
      </c>
      <c r="C4" s="264" t="s">
        <v>328</v>
      </c>
      <c r="D4" s="264" t="s">
        <v>329</v>
      </c>
    </row>
    <row r="5" spans="2:4" ht="12">
      <c r="B5" s="276"/>
      <c r="C5" s="277" t="s">
        <v>556</v>
      </c>
      <c r="D5" s="278">
        <v>0</v>
      </c>
    </row>
    <row r="6" spans="2:4" ht="12">
      <c r="B6" s="279" t="s">
        <v>697</v>
      </c>
      <c r="C6" s="280" t="s">
        <v>556</v>
      </c>
      <c r="D6" s="278">
        <v>0</v>
      </c>
    </row>
    <row r="7" spans="2:4" ht="12">
      <c r="B7" s="279" t="s">
        <v>709</v>
      </c>
      <c r="C7" s="281" t="s">
        <v>556</v>
      </c>
      <c r="D7" s="278">
        <v>0</v>
      </c>
    </row>
    <row r="9" ht="12">
      <c r="B9" s="275" t="s">
        <v>659</v>
      </c>
    </row>
    <row r="10" ht="24">
      <c r="B10" s="282" t="s">
        <v>330</v>
      </c>
    </row>
    <row r="11" ht="12">
      <c r="B11" s="282"/>
    </row>
    <row r="12" ht="24">
      <c r="B12" s="275" t="s">
        <v>660</v>
      </c>
    </row>
    <row r="13" ht="12">
      <c r="B13" s="275"/>
    </row>
    <row r="14" spans="2:4" ht="12">
      <c r="B14" s="264" t="s">
        <v>240</v>
      </c>
      <c r="C14" s="264" t="s">
        <v>328</v>
      </c>
      <c r="D14" s="264" t="s">
        <v>329</v>
      </c>
    </row>
    <row r="15" spans="2:4" ht="12">
      <c r="B15" s="276"/>
      <c r="C15" s="277" t="s">
        <v>556</v>
      </c>
      <c r="D15" s="278">
        <v>0</v>
      </c>
    </row>
    <row r="16" spans="2:4" ht="12">
      <c r="B16" s="279" t="str">
        <f>+B6</f>
        <v>Total al 31/03/2021</v>
      </c>
      <c r="C16" s="280" t="s">
        <v>556</v>
      </c>
      <c r="D16" s="278">
        <v>0</v>
      </c>
    </row>
    <row r="17" spans="2:4" ht="12">
      <c r="B17" s="279" t="s">
        <v>709</v>
      </c>
      <c r="C17" s="281" t="s">
        <v>556</v>
      </c>
      <c r="D17" s="278">
        <v>0</v>
      </c>
    </row>
    <row r="18" spans="2:4" ht="12">
      <c r="B18" s="283"/>
      <c r="C18" s="284"/>
      <c r="D18" s="285"/>
    </row>
    <row r="19" ht="24">
      <c r="B19" s="275" t="s">
        <v>661</v>
      </c>
    </row>
    <row r="20" ht="12">
      <c r="B20" s="282" t="s">
        <v>331</v>
      </c>
    </row>
    <row r="22" ht="12">
      <c r="B22" s="275" t="s">
        <v>662</v>
      </c>
    </row>
    <row r="24" spans="2:4" ht="12">
      <c r="B24" s="51" t="s">
        <v>240</v>
      </c>
      <c r="C24" s="269" t="s">
        <v>332</v>
      </c>
      <c r="D24" s="269" t="s">
        <v>333</v>
      </c>
    </row>
    <row r="25" spans="2:4" ht="12">
      <c r="B25" s="286"/>
      <c r="C25" s="287" t="s">
        <v>556</v>
      </c>
      <c r="D25" s="288">
        <v>0</v>
      </c>
    </row>
    <row r="26" spans="2:4" ht="12">
      <c r="B26" s="279" t="s">
        <v>697</v>
      </c>
      <c r="C26" s="280" t="s">
        <v>556</v>
      </c>
      <c r="D26" s="288">
        <v>0</v>
      </c>
    </row>
    <row r="27" spans="2:4" ht="12">
      <c r="B27" s="279" t="s">
        <v>709</v>
      </c>
      <c r="C27" s="289" t="s">
        <v>556</v>
      </c>
      <c r="D27" s="288">
        <v>0</v>
      </c>
    </row>
  </sheetData>
  <sheetProtection/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B1:H19"/>
  <sheetViews>
    <sheetView showGridLines="0" zoomScale="106" zoomScaleNormal="106" zoomScalePageLayoutView="0" workbookViewId="0" topLeftCell="A1">
      <selection activeCell="D31" sqref="D31"/>
    </sheetView>
  </sheetViews>
  <sheetFormatPr defaultColWidth="11.421875" defaultRowHeight="15"/>
  <cols>
    <col min="1" max="1" width="11.421875" style="273" customWidth="1"/>
    <col min="2" max="2" width="37.7109375" style="273" customWidth="1"/>
    <col min="3" max="3" width="27.00390625" style="273" bestFit="1" customWidth="1"/>
    <col min="4" max="4" width="23.28125" style="273" bestFit="1" customWidth="1"/>
    <col min="5" max="5" width="17.00390625" style="291" customWidth="1"/>
    <col min="6" max="6" width="14.140625" style="291" bestFit="1" customWidth="1"/>
    <col min="7" max="7" width="14.28125" style="273" bestFit="1" customWidth="1"/>
    <col min="8" max="8" width="14.00390625" style="292" bestFit="1" customWidth="1"/>
    <col min="9" max="16384" width="11.421875" style="273" customWidth="1"/>
  </cols>
  <sheetData>
    <row r="1" ht="12">
      <c r="C1" s="274" t="s">
        <v>428</v>
      </c>
    </row>
    <row r="4" ht="36">
      <c r="B4" s="293" t="s">
        <v>663</v>
      </c>
    </row>
    <row r="5" ht="12.75" thickBot="1"/>
    <row r="6" spans="2:6" ht="35.25" customHeight="1" thickBot="1">
      <c r="B6" s="294"/>
      <c r="C6" s="295"/>
      <c r="D6" s="296"/>
      <c r="E6" s="500" t="s">
        <v>337</v>
      </c>
      <c r="F6" s="501"/>
    </row>
    <row r="7" spans="2:6" ht="24">
      <c r="B7" s="297" t="s">
        <v>336</v>
      </c>
      <c r="C7" s="297" t="s">
        <v>335</v>
      </c>
      <c r="D7" s="297" t="s">
        <v>334</v>
      </c>
      <c r="E7" s="290" t="s">
        <v>636</v>
      </c>
      <c r="F7" s="290" t="s">
        <v>637</v>
      </c>
    </row>
    <row r="8" spans="2:6" ht="12">
      <c r="B8" s="298"/>
      <c r="C8" s="298"/>
      <c r="D8" s="298"/>
      <c r="E8" s="299"/>
      <c r="F8" s="299"/>
    </row>
    <row r="9" spans="2:6" ht="12">
      <c r="B9" s="298"/>
      <c r="C9" s="298"/>
      <c r="D9" s="298"/>
      <c r="E9" s="299"/>
      <c r="F9" s="299"/>
    </row>
    <row r="10" spans="2:6" ht="12">
      <c r="B10" s="298"/>
      <c r="C10" s="298"/>
      <c r="D10" s="298"/>
      <c r="E10" s="299"/>
      <c r="F10" s="299"/>
    </row>
    <row r="11" spans="2:7" ht="12">
      <c r="B11" s="300"/>
      <c r="C11" s="298"/>
      <c r="D11" s="298"/>
      <c r="E11" s="299"/>
      <c r="F11" s="299"/>
      <c r="G11" s="292"/>
    </row>
    <row r="12" spans="2:6" ht="12">
      <c r="B12" s="279" t="s">
        <v>715</v>
      </c>
      <c r="C12" s="176"/>
      <c r="D12" s="176"/>
      <c r="E12" s="301">
        <f>SUM(E8:E11)</f>
        <v>0</v>
      </c>
      <c r="F12" s="301"/>
    </row>
    <row r="13" spans="2:6" ht="12">
      <c r="B13" s="279" t="s">
        <v>709</v>
      </c>
      <c r="C13" s="176"/>
      <c r="D13" s="176"/>
      <c r="E13" s="301"/>
      <c r="F13" s="301">
        <f>SUM(F8:F12)</f>
        <v>0</v>
      </c>
    </row>
    <row r="16" spans="2:7" ht="24">
      <c r="B16" s="51" t="s">
        <v>336</v>
      </c>
      <c r="C16" s="269" t="s">
        <v>335</v>
      </c>
      <c r="D16" s="269" t="s">
        <v>334</v>
      </c>
      <c r="E16" s="269" t="s">
        <v>430</v>
      </c>
      <c r="F16" s="269" t="s">
        <v>289</v>
      </c>
      <c r="G16" s="269" t="s">
        <v>431</v>
      </c>
    </row>
    <row r="17" spans="2:7" ht="12">
      <c r="B17" s="286" t="s">
        <v>432</v>
      </c>
      <c r="C17" s="302" t="s">
        <v>433</v>
      </c>
      <c r="D17" s="302" t="s">
        <v>434</v>
      </c>
      <c r="E17" s="278">
        <v>0</v>
      </c>
      <c r="F17" s="303"/>
      <c r="G17" s="287">
        <v>0</v>
      </c>
    </row>
    <row r="18" spans="2:7" ht="12">
      <c r="B18" s="279" t="str">
        <f>+B12</f>
        <v>Total al 30/03/2021</v>
      </c>
      <c r="C18" s="278">
        <v>0</v>
      </c>
      <c r="D18" s="278">
        <v>0</v>
      </c>
      <c r="E18" s="278">
        <v>0</v>
      </c>
      <c r="F18" s="278">
        <v>0</v>
      </c>
      <c r="G18" s="280">
        <v>0</v>
      </c>
    </row>
    <row r="19" spans="2:8" ht="12">
      <c r="B19" s="279" t="str">
        <f>+B13</f>
        <v>Total al 31/12/2020</v>
      </c>
      <c r="C19" s="278">
        <v>0</v>
      </c>
      <c r="D19" s="278">
        <v>0</v>
      </c>
      <c r="E19" s="278">
        <v>0</v>
      </c>
      <c r="F19" s="278">
        <v>0</v>
      </c>
      <c r="G19" s="280">
        <v>0</v>
      </c>
      <c r="H19" s="292">
        <v>0</v>
      </c>
    </row>
  </sheetData>
  <sheetProtection/>
  <mergeCells count="1">
    <mergeCell ref="E6:F6"/>
  </mergeCells>
  <hyperlinks>
    <hyperlink ref="C1" location="'Balance Gral. Resol. 1'!A1" display="'Balance Gral. Resol. 1'!A1"/>
  </hyperlinks>
  <printOptions/>
  <pageMargins left="0.7" right="0.7" top="0.75" bottom="0.75" header="0.3" footer="0.3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B1:O17"/>
  <sheetViews>
    <sheetView showGridLines="0" showRowColHeaders="0" zoomScalePageLayoutView="0" workbookViewId="0" topLeftCell="A1">
      <selection activeCell="E14" sqref="E14"/>
    </sheetView>
  </sheetViews>
  <sheetFormatPr defaultColWidth="11.421875" defaultRowHeight="15"/>
  <cols>
    <col min="1" max="1" width="11.421875" style="146" customWidth="1"/>
    <col min="2" max="2" width="50.8515625" style="146" bestFit="1" customWidth="1"/>
    <col min="3" max="3" width="13.00390625" style="147" bestFit="1" customWidth="1"/>
    <col min="4" max="4" width="12.140625" style="146" bestFit="1" customWidth="1"/>
    <col min="5" max="5" width="11.421875" style="146" customWidth="1"/>
    <col min="6" max="6" width="12.00390625" style="146" bestFit="1" customWidth="1"/>
    <col min="7" max="8" width="11.421875" style="146" customWidth="1"/>
    <col min="9" max="9" width="12.421875" style="146" bestFit="1" customWidth="1"/>
    <col min="10" max="16384" width="11.421875" style="146" customWidth="1"/>
  </cols>
  <sheetData>
    <row r="1" ht="12">
      <c r="B1" s="158" t="s">
        <v>428</v>
      </c>
    </row>
    <row r="2" ht="12">
      <c r="B2" s="71"/>
    </row>
    <row r="3" ht="12">
      <c r="B3" s="253" t="s">
        <v>664</v>
      </c>
    </row>
    <row r="4" spans="2:4" ht="12">
      <c r="B4" s="15" t="s">
        <v>338</v>
      </c>
      <c r="C4" s="307" t="s">
        <v>339</v>
      </c>
      <c r="D4" s="15" t="s">
        <v>340</v>
      </c>
    </row>
    <row r="5" spans="2:6" ht="12">
      <c r="B5" s="308" t="s">
        <v>737</v>
      </c>
      <c r="C5" s="309" t="s">
        <v>556</v>
      </c>
      <c r="D5" s="310" t="s">
        <v>556</v>
      </c>
      <c r="F5" s="148"/>
    </row>
    <row r="6" spans="2:4" ht="12">
      <c r="B6" s="246" t="s">
        <v>697</v>
      </c>
      <c r="C6" s="311">
        <f>SUM(C5:C5)</f>
        <v>0</v>
      </c>
      <c r="D6" s="311">
        <f>SUM(D5:D5)</f>
        <v>0</v>
      </c>
    </row>
    <row r="7" spans="2:4" ht="12">
      <c r="B7" s="246" t="s">
        <v>717</v>
      </c>
      <c r="C7" s="312"/>
      <c r="D7" s="311"/>
    </row>
    <row r="10" spans="11:15" ht="12">
      <c r="K10" s="304"/>
      <c r="M10" s="305"/>
      <c r="O10" s="305"/>
    </row>
    <row r="11" spans="11:15" ht="12">
      <c r="K11" s="304"/>
      <c r="M11" s="305"/>
      <c r="O11" s="305"/>
    </row>
    <row r="12" spans="11:15" ht="12">
      <c r="K12" s="304"/>
      <c r="M12" s="305"/>
      <c r="O12" s="306"/>
    </row>
    <row r="17" ht="12">
      <c r="G17" s="305"/>
    </row>
  </sheetData>
  <sheetProtection/>
  <hyperlinks>
    <hyperlink ref="B1" location="'Balance Gral. Resol. 1'!A1" display="'Balance Gral. Resol. 1'!A1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J148"/>
  <sheetViews>
    <sheetView showGridLines="0" tabSelected="1" zoomScale="125" zoomScaleNormal="125" zoomScalePageLayoutView="0" workbookViewId="0" topLeftCell="A1">
      <selection activeCell="E86" sqref="E86"/>
    </sheetView>
  </sheetViews>
  <sheetFormatPr defaultColWidth="11.421875" defaultRowHeight="15"/>
  <cols>
    <col min="1" max="1" width="3.8515625" style="1" customWidth="1"/>
    <col min="2" max="2" width="20.8515625" style="1" hidden="1" customWidth="1"/>
    <col min="3" max="3" width="30.421875" style="1" customWidth="1"/>
    <col min="4" max="4" width="13.8515625" style="1" customWidth="1"/>
    <col min="5" max="5" width="14.421875" style="1" customWidth="1"/>
    <col min="6" max="6" width="28.28125" style="1" customWidth="1"/>
    <col min="7" max="7" width="11.7109375" style="1" customWidth="1"/>
    <col min="8" max="8" width="11.57421875" style="1" customWidth="1"/>
    <col min="9" max="9" width="11.7109375" style="1" bestFit="1" customWidth="1"/>
    <col min="10" max="16384" width="11.421875" style="1" customWidth="1"/>
  </cols>
  <sheetData>
    <row r="2" ht="12">
      <c r="E2" s="70" t="s">
        <v>679</v>
      </c>
    </row>
    <row r="3" ht="12">
      <c r="E3" s="70" t="s">
        <v>0</v>
      </c>
    </row>
    <row r="4" spans="3:8" s="60" customFormat="1" ht="31.5" customHeight="1">
      <c r="C4" s="467" t="s">
        <v>682</v>
      </c>
      <c r="D4" s="467"/>
      <c r="E4" s="467"/>
      <c r="F4" s="467"/>
      <c r="G4" s="467"/>
      <c r="H4" s="467"/>
    </row>
    <row r="5" spans="4:6" ht="11.25" customHeight="1">
      <c r="D5" s="58"/>
      <c r="E5" s="71" t="s">
        <v>1</v>
      </c>
      <c r="F5" s="58"/>
    </row>
    <row r="6" spans="2:8" s="60" customFormat="1" ht="33.75">
      <c r="B6" s="59">
        <v>1</v>
      </c>
      <c r="C6" s="72" t="s">
        <v>2</v>
      </c>
      <c r="D6" s="75" t="s">
        <v>698</v>
      </c>
      <c r="E6" s="73" t="s">
        <v>681</v>
      </c>
      <c r="F6" s="74" t="s">
        <v>3</v>
      </c>
      <c r="G6" s="75" t="s">
        <v>680</v>
      </c>
      <c r="H6" s="73" t="s">
        <v>681</v>
      </c>
    </row>
    <row r="7" spans="3:8" s="60" customFormat="1" ht="11.25" customHeight="1">
      <c r="C7" s="76" t="s">
        <v>4</v>
      </c>
      <c r="D7" s="77"/>
      <c r="E7" s="78"/>
      <c r="F7" s="79" t="s">
        <v>5</v>
      </c>
      <c r="G7" s="80"/>
      <c r="H7" s="81"/>
    </row>
    <row r="8" spans="2:8" s="60" customFormat="1" ht="11.25" customHeight="1">
      <c r="B8" s="61" t="s">
        <v>6</v>
      </c>
      <c r="C8" s="76" t="s">
        <v>7</v>
      </c>
      <c r="D8" s="82"/>
      <c r="E8" s="81"/>
      <c r="F8" s="79" t="s">
        <v>8</v>
      </c>
      <c r="G8" s="80"/>
      <c r="H8" s="81"/>
    </row>
    <row r="9" spans="2:8" s="60" customFormat="1" ht="11.25" customHeight="1">
      <c r="B9" s="62" t="s">
        <v>9</v>
      </c>
      <c r="C9" s="83" t="s">
        <v>10</v>
      </c>
      <c r="D9" s="82">
        <v>1986440</v>
      </c>
      <c r="E9" s="81">
        <v>1462273237</v>
      </c>
      <c r="F9" s="84" t="s">
        <v>11</v>
      </c>
      <c r="G9" s="80"/>
      <c r="H9" s="81"/>
    </row>
    <row r="10" spans="2:8" s="60" customFormat="1" ht="11.25" customHeight="1">
      <c r="B10" s="62"/>
      <c r="C10" s="83" t="s">
        <v>12</v>
      </c>
      <c r="D10" s="82"/>
      <c r="E10" s="81"/>
      <c r="F10" s="84" t="s">
        <v>13</v>
      </c>
      <c r="G10" s="80"/>
      <c r="H10" s="81"/>
    </row>
    <row r="11" spans="2:8" s="60" customFormat="1" ht="11.25" customHeight="1">
      <c r="B11" s="62" t="s">
        <v>14</v>
      </c>
      <c r="C11" s="83" t="s">
        <v>15</v>
      </c>
      <c r="D11" s="82">
        <v>2080261199</v>
      </c>
      <c r="E11" s="81">
        <v>728831662</v>
      </c>
      <c r="F11" s="84" t="s">
        <v>16</v>
      </c>
      <c r="G11" s="81">
        <v>52292992</v>
      </c>
      <c r="H11" s="85">
        <v>8110706</v>
      </c>
    </row>
    <row r="12" spans="2:8" s="60" customFormat="1" ht="11.25" customHeight="1">
      <c r="B12" s="62" t="s">
        <v>17</v>
      </c>
      <c r="C12" s="86"/>
      <c r="D12" s="87">
        <f>SUM(D9:D11)</f>
        <v>2082247639</v>
      </c>
      <c r="E12" s="87">
        <f>SUM(E9:E11)</f>
        <v>2191104899</v>
      </c>
      <c r="F12" s="84" t="s">
        <v>18</v>
      </c>
      <c r="G12" s="80">
        <v>0</v>
      </c>
      <c r="H12" s="81">
        <v>0</v>
      </c>
    </row>
    <row r="13" spans="2:8" s="60" customFormat="1" ht="11.25" customHeight="1">
      <c r="B13" s="62"/>
      <c r="C13" s="86"/>
      <c r="D13" s="82"/>
      <c r="E13" s="81"/>
      <c r="F13" s="84" t="s">
        <v>19</v>
      </c>
      <c r="G13" s="80">
        <v>0</v>
      </c>
      <c r="H13" s="81">
        <v>0</v>
      </c>
    </row>
    <row r="14" spans="2:8" s="60" customFormat="1" ht="11.25" customHeight="1">
      <c r="B14" s="62"/>
      <c r="C14" s="86"/>
      <c r="D14" s="82"/>
      <c r="E14" s="81"/>
      <c r="F14" s="79"/>
      <c r="G14" s="87">
        <f>SUM(G9:G13)</f>
        <v>52292992</v>
      </c>
      <c r="H14" s="87">
        <f>+H11</f>
        <v>8110706</v>
      </c>
    </row>
    <row r="15" spans="2:8" s="60" customFormat="1" ht="11.25" customHeight="1">
      <c r="B15" s="62"/>
      <c r="C15" s="76" t="s">
        <v>639</v>
      </c>
      <c r="D15" s="82">
        <v>0</v>
      </c>
      <c r="E15" s="81">
        <v>0</v>
      </c>
      <c r="F15" s="79" t="s">
        <v>21</v>
      </c>
      <c r="G15" s="80"/>
      <c r="H15" s="81"/>
    </row>
    <row r="16" spans="2:8" s="60" customFormat="1" ht="11.25" customHeight="1">
      <c r="B16" s="62"/>
      <c r="C16" s="86" t="s">
        <v>22</v>
      </c>
      <c r="D16" s="82"/>
      <c r="E16" s="81">
        <v>0</v>
      </c>
      <c r="F16" s="84" t="s">
        <v>23</v>
      </c>
      <c r="G16" s="80"/>
      <c r="H16" s="81">
        <v>0</v>
      </c>
    </row>
    <row r="17" spans="2:8" s="60" customFormat="1" ht="11.25" customHeight="1">
      <c r="B17" s="62"/>
      <c r="C17" s="86" t="s">
        <v>24</v>
      </c>
      <c r="D17" s="82"/>
      <c r="E17" s="81">
        <v>0</v>
      </c>
      <c r="F17" s="84" t="s">
        <v>25</v>
      </c>
      <c r="G17" s="80">
        <v>0</v>
      </c>
      <c r="H17" s="81"/>
    </row>
    <row r="18" spans="2:8" s="60" customFormat="1" ht="11.25" customHeight="1">
      <c r="B18" s="62"/>
      <c r="C18" s="86" t="s">
        <v>26</v>
      </c>
      <c r="D18" s="82">
        <v>0</v>
      </c>
      <c r="E18" s="81">
        <v>0</v>
      </c>
      <c r="F18" s="84" t="s">
        <v>27</v>
      </c>
      <c r="G18" s="88"/>
      <c r="H18" s="89"/>
    </row>
    <row r="19" spans="2:8" s="60" customFormat="1" ht="11.25" customHeight="1">
      <c r="B19" s="62" t="s">
        <v>28</v>
      </c>
      <c r="C19" s="86"/>
      <c r="D19" s="90">
        <f>SUM(D15:D18)</f>
        <v>0</v>
      </c>
      <c r="E19" s="90">
        <f>SUM(E15:E18)</f>
        <v>0</v>
      </c>
      <c r="F19" s="91"/>
      <c r="G19" s="92">
        <f>SUM(G16:G18)</f>
        <v>0</v>
      </c>
      <c r="H19" s="92"/>
    </row>
    <row r="20" spans="2:8" s="60" customFormat="1" ht="11.25" customHeight="1">
      <c r="B20" s="62" t="s">
        <v>29</v>
      </c>
      <c r="C20" s="76" t="s">
        <v>30</v>
      </c>
      <c r="D20" s="82"/>
      <c r="E20" s="81"/>
      <c r="F20" s="79" t="s">
        <v>31</v>
      </c>
      <c r="G20" s="80"/>
      <c r="H20" s="81"/>
    </row>
    <row r="21" spans="2:8" s="60" customFormat="1" ht="11.25" customHeight="1">
      <c r="B21" s="62"/>
      <c r="C21" s="83" t="s">
        <v>32</v>
      </c>
      <c r="D21" s="82"/>
      <c r="E21" s="85"/>
      <c r="F21" s="84" t="s">
        <v>33</v>
      </c>
      <c r="G21" s="80">
        <v>0</v>
      </c>
      <c r="H21" s="81"/>
    </row>
    <row r="22" spans="2:8" s="60" customFormat="1" ht="11.25" customHeight="1">
      <c r="B22" s="62"/>
      <c r="C22" s="83" t="s">
        <v>34</v>
      </c>
      <c r="D22" s="82"/>
      <c r="E22" s="81"/>
      <c r="F22" s="84" t="s">
        <v>35</v>
      </c>
      <c r="G22" s="80">
        <v>0</v>
      </c>
      <c r="H22" s="81">
        <v>0</v>
      </c>
    </row>
    <row r="23" spans="2:8" s="60" customFormat="1" ht="11.25" customHeight="1">
      <c r="B23" s="62"/>
      <c r="C23" s="83" t="s">
        <v>36</v>
      </c>
      <c r="D23" s="82">
        <v>25734222</v>
      </c>
      <c r="E23" s="81">
        <v>21255758</v>
      </c>
      <c r="F23" s="84" t="s">
        <v>37</v>
      </c>
      <c r="G23" s="80">
        <v>0</v>
      </c>
      <c r="H23" s="81">
        <v>0</v>
      </c>
    </row>
    <row r="24" spans="2:8" s="60" customFormat="1" ht="11.25" customHeight="1">
      <c r="B24" s="62"/>
      <c r="C24" s="86" t="s">
        <v>38</v>
      </c>
      <c r="D24" s="82">
        <v>0</v>
      </c>
      <c r="E24" s="81"/>
      <c r="F24" s="84" t="s">
        <v>39</v>
      </c>
      <c r="G24" s="80"/>
      <c r="H24" s="81"/>
    </row>
    <row r="25" spans="2:8" s="60" customFormat="1" ht="11.25" customHeight="1">
      <c r="B25" s="62"/>
      <c r="C25" s="83" t="s">
        <v>40</v>
      </c>
      <c r="D25" s="82"/>
      <c r="E25" s="81"/>
      <c r="F25" s="84" t="s">
        <v>41</v>
      </c>
      <c r="G25" s="88"/>
      <c r="H25" s="89">
        <v>0</v>
      </c>
    </row>
    <row r="26" spans="2:8" s="60" customFormat="1" ht="11.25" customHeight="1">
      <c r="B26" s="62"/>
      <c r="C26" s="86" t="s">
        <v>42</v>
      </c>
      <c r="D26" s="82">
        <v>0</v>
      </c>
      <c r="E26" s="81">
        <v>0</v>
      </c>
      <c r="F26" s="84"/>
      <c r="G26" s="92">
        <f>SUM(G21:G25)</f>
        <v>0</v>
      </c>
      <c r="H26" s="92"/>
    </row>
    <row r="27" spans="2:8" s="60" customFormat="1" ht="13.5" customHeight="1">
      <c r="B27" s="62"/>
      <c r="C27" s="83" t="s">
        <v>43</v>
      </c>
      <c r="D27" s="82">
        <v>0</v>
      </c>
      <c r="E27" s="81">
        <v>0</v>
      </c>
      <c r="F27" s="84"/>
      <c r="G27" s="80"/>
      <c r="H27" s="81"/>
    </row>
    <row r="28" spans="2:8" s="60" customFormat="1" ht="11.25" customHeight="1">
      <c r="B28" s="62"/>
      <c r="C28" s="83"/>
      <c r="D28" s="87">
        <f>SUM(D21:D27)</f>
        <v>25734222</v>
      </c>
      <c r="E28" s="87">
        <f>SUM(E21:E27)</f>
        <v>21255758</v>
      </c>
      <c r="F28" s="84"/>
      <c r="G28" s="80"/>
      <c r="H28" s="81"/>
    </row>
    <row r="29" spans="2:8" s="60" customFormat="1" ht="11.25" customHeight="1">
      <c r="B29" s="62"/>
      <c r="C29" s="76" t="s">
        <v>44</v>
      </c>
      <c r="D29" s="82"/>
      <c r="E29" s="81"/>
      <c r="F29" s="79" t="s">
        <v>45</v>
      </c>
      <c r="G29" s="80"/>
      <c r="H29" s="81"/>
    </row>
    <row r="30" spans="2:8" s="60" customFormat="1" ht="11.25" customHeight="1">
      <c r="B30" s="62" t="s">
        <v>46</v>
      </c>
      <c r="C30" s="93" t="s">
        <v>47</v>
      </c>
      <c r="D30" s="77"/>
      <c r="E30" s="78"/>
      <c r="F30" s="94"/>
      <c r="G30" s="95"/>
      <c r="H30" s="78"/>
    </row>
    <row r="31" spans="2:8" s="60" customFormat="1" ht="11.25" customHeight="1">
      <c r="B31" s="62" t="s">
        <v>48</v>
      </c>
      <c r="C31" s="83" t="s">
        <v>49</v>
      </c>
      <c r="D31" s="82">
        <v>43615290</v>
      </c>
      <c r="E31" s="81">
        <v>49498953</v>
      </c>
      <c r="F31" s="84" t="s">
        <v>50</v>
      </c>
      <c r="G31" s="80">
        <v>0</v>
      </c>
      <c r="H31" s="81">
        <v>0</v>
      </c>
    </row>
    <row r="32" spans="2:8" s="60" customFormat="1" ht="11.25" customHeight="1">
      <c r="B32" s="62" t="s">
        <v>51</v>
      </c>
      <c r="C32" s="83" t="s">
        <v>52</v>
      </c>
      <c r="D32" s="82"/>
      <c r="E32" s="81"/>
      <c r="F32" s="84" t="s">
        <v>53</v>
      </c>
      <c r="G32" s="80">
        <v>0</v>
      </c>
      <c r="H32" s="81">
        <v>0</v>
      </c>
    </row>
    <row r="33" spans="2:10" s="60" customFormat="1" ht="11.25" customHeight="1">
      <c r="B33" s="62"/>
      <c r="C33" s="83"/>
      <c r="D33" s="82"/>
      <c r="E33" s="81"/>
      <c r="F33" s="84" t="s">
        <v>54</v>
      </c>
      <c r="G33" s="80">
        <v>0</v>
      </c>
      <c r="H33" s="81">
        <v>0</v>
      </c>
      <c r="J33" s="63"/>
    </row>
    <row r="34" spans="2:8" s="60" customFormat="1" ht="11.25" customHeight="1">
      <c r="B34" s="62" t="s">
        <v>55</v>
      </c>
      <c r="C34" s="83"/>
      <c r="D34" s="82"/>
      <c r="E34" s="81"/>
      <c r="F34" s="84"/>
      <c r="G34" s="80"/>
      <c r="H34" s="89"/>
    </row>
    <row r="35" spans="2:8" s="60" customFormat="1" ht="11.25" customHeight="1">
      <c r="B35" s="62" t="s">
        <v>56</v>
      </c>
      <c r="C35" s="76"/>
      <c r="D35" s="87">
        <f>SUM(D31:D34)</f>
        <v>43615290</v>
      </c>
      <c r="E35" s="87">
        <f>SUM(E31:E34)</f>
        <v>49498953</v>
      </c>
      <c r="F35" s="84"/>
      <c r="G35" s="87">
        <f>SUM(G14:G34)</f>
        <v>52292992</v>
      </c>
      <c r="H35" s="92">
        <v>8110706</v>
      </c>
    </row>
    <row r="36" spans="2:9" s="60" customFormat="1" ht="11.25" customHeight="1" thickBot="1">
      <c r="B36" s="62" t="s">
        <v>57</v>
      </c>
      <c r="C36" s="96" t="s">
        <v>58</v>
      </c>
      <c r="D36" s="97">
        <f>+D12+D19+D28+D35</f>
        <v>2151597151</v>
      </c>
      <c r="E36" s="97">
        <f>+E12+E19+E28+E35</f>
        <v>2261859610</v>
      </c>
      <c r="F36" s="98" t="s">
        <v>59</v>
      </c>
      <c r="G36" s="97">
        <f>+G12+G19+G28+G35</f>
        <v>52292992</v>
      </c>
      <c r="H36" s="99">
        <f>SUM(H14:H35)</f>
        <v>16221412</v>
      </c>
      <c r="I36" s="63">
        <v>0</v>
      </c>
    </row>
    <row r="37" spans="2:8" s="60" customFormat="1" ht="11.25" customHeight="1" thickTop="1">
      <c r="B37" s="62" t="s">
        <v>60</v>
      </c>
      <c r="C37" s="83"/>
      <c r="D37" s="100"/>
      <c r="E37" s="81"/>
      <c r="F37" s="91"/>
      <c r="G37" s="80"/>
      <c r="H37" s="81"/>
    </row>
    <row r="38" spans="2:8" s="60" customFormat="1" ht="11.25" customHeight="1">
      <c r="B38" s="62"/>
      <c r="C38" s="76" t="s">
        <v>61</v>
      </c>
      <c r="D38" s="82"/>
      <c r="E38" s="81"/>
      <c r="F38" s="79" t="s">
        <v>62</v>
      </c>
      <c r="G38" s="80"/>
      <c r="H38" s="81"/>
    </row>
    <row r="39" spans="2:8" s="60" customFormat="1" ht="11.25" customHeight="1">
      <c r="B39" s="62"/>
      <c r="C39" s="76" t="s">
        <v>63</v>
      </c>
      <c r="D39" s="82"/>
      <c r="E39" s="81"/>
      <c r="F39" s="79" t="s">
        <v>64</v>
      </c>
      <c r="G39" s="80"/>
      <c r="H39" s="81"/>
    </row>
    <row r="40" spans="2:8" s="60" customFormat="1" ht="11.25" customHeight="1">
      <c r="B40" s="62" t="s">
        <v>65</v>
      </c>
      <c r="C40" s="83" t="s">
        <v>22</v>
      </c>
      <c r="D40" s="82"/>
      <c r="E40" s="81"/>
      <c r="F40" s="84" t="s">
        <v>66</v>
      </c>
      <c r="G40" s="80">
        <v>0</v>
      </c>
      <c r="H40" s="81">
        <v>0</v>
      </c>
    </row>
    <row r="41" spans="2:8" s="60" customFormat="1" ht="11.25" customHeight="1">
      <c r="B41" s="62"/>
      <c r="C41" s="83" t="s">
        <v>67</v>
      </c>
      <c r="D41" s="82">
        <v>0</v>
      </c>
      <c r="E41" s="81"/>
      <c r="F41" s="84" t="s">
        <v>27</v>
      </c>
      <c r="G41" s="80">
        <v>43615290</v>
      </c>
      <c r="H41" s="81">
        <v>49498953</v>
      </c>
    </row>
    <row r="42" spans="2:8" s="60" customFormat="1" ht="11.25" customHeight="1">
      <c r="B42" s="62" t="s">
        <v>68</v>
      </c>
      <c r="C42" s="83" t="s">
        <v>69</v>
      </c>
      <c r="D42" s="82">
        <v>900000000</v>
      </c>
      <c r="E42" s="81">
        <v>851000000</v>
      </c>
      <c r="F42" s="91"/>
      <c r="G42" s="87">
        <f>SUM(G41:G41)</f>
        <v>43615290</v>
      </c>
      <c r="H42" s="90">
        <f>+H41</f>
        <v>49498953</v>
      </c>
    </row>
    <row r="43" spans="2:8" s="60" customFormat="1" ht="11.25" customHeight="1">
      <c r="B43" s="62" t="s">
        <v>70</v>
      </c>
      <c r="C43" s="83" t="s">
        <v>71</v>
      </c>
      <c r="D43" s="82">
        <v>0</v>
      </c>
      <c r="E43" s="81"/>
      <c r="F43" s="79" t="s">
        <v>72</v>
      </c>
      <c r="G43" s="80"/>
      <c r="H43" s="81"/>
    </row>
    <row r="44" spans="2:8" s="60" customFormat="1" ht="11.25" customHeight="1">
      <c r="B44" s="62"/>
      <c r="C44" s="83" t="s">
        <v>73</v>
      </c>
      <c r="D44" s="82"/>
      <c r="E44" s="81"/>
      <c r="F44" s="79"/>
      <c r="G44" s="80"/>
      <c r="H44" s="81"/>
    </row>
    <row r="45" spans="2:8" s="60" customFormat="1" ht="11.25" customHeight="1">
      <c r="B45" s="62"/>
      <c r="C45" s="86" t="s">
        <v>38</v>
      </c>
      <c r="D45" s="82">
        <v>0</v>
      </c>
      <c r="E45" s="81">
        <v>0</v>
      </c>
      <c r="F45" s="84" t="s">
        <v>74</v>
      </c>
      <c r="G45" s="80">
        <v>0</v>
      </c>
      <c r="H45" s="81">
        <v>0</v>
      </c>
    </row>
    <row r="46" spans="2:8" s="60" customFormat="1" ht="11.25" customHeight="1">
      <c r="B46" s="62"/>
      <c r="C46" s="86"/>
      <c r="D46" s="87">
        <f>SUM(D40:D45)</f>
        <v>900000000</v>
      </c>
      <c r="E46" s="87">
        <f>SUM(E40:E45)</f>
        <v>851000000</v>
      </c>
      <c r="F46" s="84" t="s">
        <v>75</v>
      </c>
      <c r="G46" s="80">
        <v>0</v>
      </c>
      <c r="H46" s="81">
        <v>0</v>
      </c>
    </row>
    <row r="47" spans="2:8" s="60" customFormat="1" ht="11.25" customHeight="1">
      <c r="B47" s="62"/>
      <c r="C47" s="76" t="s">
        <v>76</v>
      </c>
      <c r="D47" s="82"/>
      <c r="E47" s="81"/>
      <c r="F47" s="84" t="s">
        <v>77</v>
      </c>
      <c r="G47" s="80">
        <v>0</v>
      </c>
      <c r="H47" s="81">
        <v>0</v>
      </c>
    </row>
    <row r="48" spans="2:8" s="60" customFormat="1" ht="11.25" customHeight="1">
      <c r="B48" s="64" t="s">
        <v>78</v>
      </c>
      <c r="C48" s="83" t="s">
        <v>32</v>
      </c>
      <c r="D48" s="82">
        <v>0</v>
      </c>
      <c r="E48" s="82"/>
      <c r="F48" s="91"/>
      <c r="G48" s="80"/>
      <c r="H48" s="81"/>
    </row>
    <row r="49" spans="2:8" s="60" customFormat="1" ht="11.25" customHeight="1">
      <c r="B49" s="62" t="s">
        <v>79</v>
      </c>
      <c r="C49" s="83" t="s">
        <v>36</v>
      </c>
      <c r="D49" s="82" t="s">
        <v>683</v>
      </c>
      <c r="E49" s="82"/>
      <c r="F49" s="91"/>
      <c r="G49" s="87">
        <v>0</v>
      </c>
      <c r="H49" s="90">
        <v>0</v>
      </c>
    </row>
    <row r="50" spans="2:8" s="60" customFormat="1" ht="11.25" customHeight="1" thickBot="1">
      <c r="B50" s="62" t="s">
        <v>80</v>
      </c>
      <c r="C50" s="83" t="s">
        <v>81</v>
      </c>
      <c r="D50" s="82">
        <v>0</v>
      </c>
      <c r="E50" s="82">
        <v>0</v>
      </c>
      <c r="F50" s="98" t="s">
        <v>82</v>
      </c>
      <c r="G50" s="87">
        <f>SUM(G42:G49)</f>
        <v>43615290</v>
      </c>
      <c r="H50" s="97">
        <f>+H42</f>
        <v>49498953</v>
      </c>
    </row>
    <row r="51" spans="2:8" s="60" customFormat="1" ht="11.25" customHeight="1" thickTop="1">
      <c r="B51" s="62"/>
      <c r="C51" s="86" t="s">
        <v>38</v>
      </c>
      <c r="D51" s="82">
        <v>0</v>
      </c>
      <c r="E51" s="82">
        <v>0</v>
      </c>
      <c r="F51" s="101" t="s">
        <v>83</v>
      </c>
      <c r="G51" s="102">
        <f>+G50+G36</f>
        <v>95908282</v>
      </c>
      <c r="H51" s="102">
        <f>+H14+H50</f>
        <v>57609659</v>
      </c>
    </row>
    <row r="52" spans="2:8" s="60" customFormat="1" ht="11.25" customHeight="1">
      <c r="B52" s="62"/>
      <c r="C52" s="83" t="s">
        <v>40</v>
      </c>
      <c r="D52" s="82">
        <v>0</v>
      </c>
      <c r="E52" s="82">
        <v>0</v>
      </c>
      <c r="F52" s="79" t="s">
        <v>84</v>
      </c>
      <c r="G52" s="80"/>
      <c r="H52" s="81"/>
    </row>
    <row r="53" spans="2:8" s="60" customFormat="1" ht="11.25" customHeight="1">
      <c r="B53" s="62" t="s">
        <v>85</v>
      </c>
      <c r="C53" s="86" t="s">
        <v>42</v>
      </c>
      <c r="D53" s="82">
        <v>0</v>
      </c>
      <c r="E53" s="82">
        <v>0</v>
      </c>
      <c r="F53" s="79" t="s">
        <v>86</v>
      </c>
      <c r="G53" s="80"/>
      <c r="H53" s="81"/>
    </row>
    <row r="54" spans="2:8" s="60" customFormat="1" ht="11.25" customHeight="1">
      <c r="B54" s="62" t="s">
        <v>87</v>
      </c>
      <c r="C54" s="83" t="s">
        <v>43</v>
      </c>
      <c r="D54" s="82">
        <v>0</v>
      </c>
      <c r="E54" s="82">
        <v>0</v>
      </c>
      <c r="F54" s="84" t="s">
        <v>88</v>
      </c>
      <c r="G54" s="80">
        <v>2500000000</v>
      </c>
      <c r="H54" s="81">
        <v>2500000000</v>
      </c>
    </row>
    <row r="55" spans="2:8" s="60" customFormat="1" ht="11.25" customHeight="1">
      <c r="B55" s="62" t="s">
        <v>89</v>
      </c>
      <c r="C55" s="83"/>
      <c r="D55" s="82"/>
      <c r="E55" s="81"/>
      <c r="F55" s="84" t="s">
        <v>90</v>
      </c>
      <c r="G55" s="88">
        <v>0</v>
      </c>
      <c r="H55" s="89"/>
    </row>
    <row r="56" spans="2:8" s="60" customFormat="1" ht="11.25" customHeight="1">
      <c r="B56" s="62" t="s">
        <v>91</v>
      </c>
      <c r="C56" s="86"/>
      <c r="D56" s="87">
        <f>SUM(D48:D55)</f>
        <v>0</v>
      </c>
      <c r="E56" s="87">
        <f>SUM(E48:E55)</f>
        <v>0</v>
      </c>
      <c r="F56" s="91"/>
      <c r="G56" s="87">
        <f>SUM(G54:G55)</f>
        <v>2500000000</v>
      </c>
      <c r="H56" s="87">
        <f>+H52+H53+H54</f>
        <v>2500000000</v>
      </c>
    </row>
    <row r="57" spans="2:8" s="60" customFormat="1" ht="11.25" customHeight="1">
      <c r="B57" s="62"/>
      <c r="C57" s="76" t="s">
        <v>92</v>
      </c>
      <c r="D57" s="82"/>
      <c r="E57" s="81"/>
      <c r="F57" s="79" t="s">
        <v>93</v>
      </c>
      <c r="G57" s="80"/>
      <c r="H57" s="81"/>
    </row>
    <row r="58" spans="2:8" s="60" customFormat="1" ht="11.25" customHeight="1">
      <c r="B58" s="62"/>
      <c r="C58" s="83" t="s">
        <v>94</v>
      </c>
      <c r="D58" s="82">
        <v>50056487</v>
      </c>
      <c r="E58" s="81">
        <v>33692851</v>
      </c>
      <c r="F58" s="84" t="s">
        <v>95</v>
      </c>
      <c r="G58" s="80">
        <v>2618753</v>
      </c>
      <c r="H58" s="81">
        <v>2618753</v>
      </c>
    </row>
    <row r="59" spans="2:8" s="60" customFormat="1" ht="11.25" customHeight="1">
      <c r="B59" s="62"/>
      <c r="C59" s="83" t="s">
        <v>96</v>
      </c>
      <c r="D59" s="82">
        <v>-3422522</v>
      </c>
      <c r="E59" s="81">
        <v>-3422522</v>
      </c>
      <c r="F59" s="84" t="s">
        <v>97</v>
      </c>
      <c r="G59" s="80">
        <v>135396</v>
      </c>
      <c r="H59" s="82">
        <v>135396</v>
      </c>
    </row>
    <row r="60" spans="2:8" s="60" customFormat="1" ht="11.25" customHeight="1">
      <c r="B60" s="62" t="s">
        <v>98</v>
      </c>
      <c r="C60" s="83"/>
      <c r="D60" s="87">
        <f>SUM(D58:D59)</f>
        <v>46633965</v>
      </c>
      <c r="E60" s="87">
        <f>SUM(E58:E59)</f>
        <v>30270329</v>
      </c>
      <c r="F60" s="84" t="s">
        <v>99</v>
      </c>
      <c r="G60" s="80">
        <v>680771806</v>
      </c>
      <c r="H60" s="81">
        <v>631771806</v>
      </c>
    </row>
    <row r="61" spans="2:8" s="60" customFormat="1" ht="11.25" customHeight="1">
      <c r="B61" s="62"/>
      <c r="C61" s="76" t="s">
        <v>100</v>
      </c>
      <c r="D61" s="82"/>
      <c r="E61" s="81"/>
      <c r="F61" s="84"/>
      <c r="G61" s="80"/>
      <c r="H61" s="81"/>
    </row>
    <row r="62" spans="2:8" s="60" customFormat="1" ht="11.25" customHeight="1">
      <c r="B62" s="62"/>
      <c r="C62" s="83" t="s">
        <v>101</v>
      </c>
      <c r="D62" s="82"/>
      <c r="E62" s="81"/>
      <c r="F62" s="84"/>
      <c r="G62" s="87">
        <f>SUM(G58:G61)</f>
        <v>683525955</v>
      </c>
      <c r="H62" s="87">
        <f>+H58+H59+H60</f>
        <v>634525955</v>
      </c>
    </row>
    <row r="63" spans="2:8" s="60" customFormat="1" ht="11.25" customHeight="1">
      <c r="B63" s="62"/>
      <c r="C63" s="83" t="s">
        <v>102</v>
      </c>
      <c r="D63" s="82"/>
      <c r="E63" s="81"/>
      <c r="F63" s="79"/>
      <c r="G63" s="95"/>
      <c r="H63" s="78"/>
    </row>
    <row r="64" spans="2:8" s="60" customFormat="1" ht="11.25" customHeight="1">
      <c r="B64" s="62"/>
      <c r="C64" s="83" t="s">
        <v>103</v>
      </c>
      <c r="D64" s="82"/>
      <c r="E64" s="81"/>
      <c r="F64" s="79" t="s">
        <v>104</v>
      </c>
      <c r="G64" s="95"/>
      <c r="H64" s="78"/>
    </row>
    <row r="65" spans="2:8" s="60" customFormat="1" ht="11.25" customHeight="1">
      <c r="B65" s="62"/>
      <c r="C65" s="83" t="s">
        <v>105</v>
      </c>
      <c r="D65" s="82"/>
      <c r="E65" s="81"/>
      <c r="F65" s="91" t="s">
        <v>106</v>
      </c>
      <c r="G65" s="80">
        <v>-49005675</v>
      </c>
      <c r="H65" s="81">
        <v>-38196421</v>
      </c>
    </row>
    <row r="66" spans="2:9" s="60" customFormat="1" ht="11.25" customHeight="1">
      <c r="B66" s="62"/>
      <c r="C66" s="83" t="s">
        <v>107</v>
      </c>
      <c r="D66" s="103"/>
      <c r="E66" s="89"/>
      <c r="F66" s="91" t="s">
        <v>108</v>
      </c>
      <c r="G66" s="104">
        <v>-132197446</v>
      </c>
      <c r="H66" s="104">
        <v>-10809254</v>
      </c>
      <c r="I66" s="63"/>
    </row>
    <row r="67" spans="2:8" s="60" customFormat="1" ht="11.25" customHeight="1">
      <c r="B67" s="62"/>
      <c r="C67" s="86"/>
      <c r="D67" s="87">
        <f>SUM(D62:D66)</f>
        <v>0</v>
      </c>
      <c r="E67" s="87">
        <f>SUM(E62:E66)</f>
        <v>0</v>
      </c>
      <c r="F67" s="91"/>
      <c r="G67" s="105">
        <f>SUM(G65:G66)</f>
        <v>-181203121</v>
      </c>
      <c r="H67" s="105">
        <f>+H65+H66</f>
        <v>-49005675</v>
      </c>
    </row>
    <row r="68" spans="2:8" s="60" customFormat="1" ht="11.25" customHeight="1">
      <c r="B68" s="62"/>
      <c r="C68" s="76" t="s">
        <v>44</v>
      </c>
      <c r="D68" s="82"/>
      <c r="E68" s="81"/>
      <c r="F68" s="106" t="s">
        <v>109</v>
      </c>
      <c r="G68" s="107">
        <f>+G56+G62+G67</f>
        <v>3002322834</v>
      </c>
      <c r="H68" s="107">
        <f>+H56+H62+H67</f>
        <v>3085520280</v>
      </c>
    </row>
    <row r="69" spans="2:8" s="60" customFormat="1" ht="11.25" customHeight="1">
      <c r="B69" s="62"/>
      <c r="C69" s="76" t="s">
        <v>47</v>
      </c>
      <c r="D69" s="82"/>
      <c r="E69" s="81"/>
      <c r="F69" s="106" t="s">
        <v>110</v>
      </c>
      <c r="G69" s="108">
        <f>+G68+G51</f>
        <v>3098231116</v>
      </c>
      <c r="H69" s="108">
        <f>+H51+H68</f>
        <v>3143129939</v>
      </c>
    </row>
    <row r="70" spans="2:8" s="60" customFormat="1" ht="11.25" customHeight="1">
      <c r="B70" s="62"/>
      <c r="C70" s="83" t="s">
        <v>111</v>
      </c>
      <c r="D70" s="82">
        <v>0</v>
      </c>
      <c r="E70" s="81">
        <v>0</v>
      </c>
      <c r="F70" s="65"/>
      <c r="G70" s="65"/>
      <c r="H70" s="66"/>
    </row>
    <row r="71" spans="2:8" s="60" customFormat="1" ht="11.25" customHeight="1">
      <c r="B71" s="62"/>
      <c r="C71" s="83" t="s">
        <v>112</v>
      </c>
      <c r="D71" s="82">
        <v>0</v>
      </c>
      <c r="E71" s="81">
        <v>0</v>
      </c>
      <c r="F71" s="65"/>
      <c r="G71" s="65"/>
      <c r="H71" s="67"/>
    </row>
    <row r="72" spans="2:8" s="60" customFormat="1" ht="11.25" customHeight="1">
      <c r="B72" s="62" t="s">
        <v>113</v>
      </c>
      <c r="C72" s="83" t="s">
        <v>49</v>
      </c>
      <c r="D72" s="82"/>
      <c r="E72" s="81">
        <v>0</v>
      </c>
      <c r="F72" s="65"/>
      <c r="G72" s="65"/>
      <c r="H72" s="67"/>
    </row>
    <row r="73" spans="2:8" s="60" customFormat="1" ht="11.25" customHeight="1">
      <c r="B73" s="62" t="s">
        <v>114</v>
      </c>
      <c r="C73" s="86"/>
      <c r="D73" s="109">
        <f>SUM(D70:D72)</f>
        <v>0</v>
      </c>
      <c r="E73" s="109">
        <f>SUM(E70:E72)</f>
        <v>0</v>
      </c>
      <c r="F73" s="65"/>
      <c r="G73" s="65"/>
      <c r="H73" s="67"/>
    </row>
    <row r="74" spans="2:8" s="60" customFormat="1" ht="11.25" customHeight="1">
      <c r="B74" s="62"/>
      <c r="C74" s="110" t="s">
        <v>115</v>
      </c>
      <c r="D74" s="107">
        <f>+D73+D67+D60+D56+D46</f>
        <v>946633965</v>
      </c>
      <c r="E74" s="107">
        <f>+E73+E67+E60+E56+E46</f>
        <v>881270329</v>
      </c>
      <c r="F74" s="65"/>
      <c r="G74" s="65"/>
      <c r="H74" s="67"/>
    </row>
    <row r="75" spans="2:8" s="60" customFormat="1" ht="11.25" customHeight="1">
      <c r="B75" s="62" t="s">
        <v>116</v>
      </c>
      <c r="C75" s="110" t="s">
        <v>117</v>
      </c>
      <c r="D75" s="108">
        <f>+D74+D36</f>
        <v>3098231116</v>
      </c>
      <c r="E75" s="108">
        <f>+E74+E36</f>
        <v>3143129939</v>
      </c>
      <c r="F75" s="68"/>
      <c r="G75" s="68"/>
      <c r="H75" s="69"/>
    </row>
    <row r="76" spans="2:5" ht="11.25" customHeight="1">
      <c r="B76" s="3" t="s">
        <v>118</v>
      </c>
      <c r="D76" s="4"/>
      <c r="E76" s="4"/>
    </row>
    <row r="77" ht="11.25" customHeight="1">
      <c r="B77" s="3" t="s">
        <v>119</v>
      </c>
    </row>
    <row r="78" spans="2:4" ht="11.25" customHeight="1">
      <c r="B78" s="3" t="s">
        <v>120</v>
      </c>
      <c r="D78" s="4"/>
    </row>
    <row r="79" ht="11.25" customHeight="1">
      <c r="B79" s="3" t="s">
        <v>121</v>
      </c>
    </row>
    <row r="80" ht="11.25" customHeight="1">
      <c r="B80" s="3"/>
    </row>
    <row r="81" spans="1:5" ht="11.25" customHeight="1">
      <c r="A81" s="1" t="s">
        <v>742</v>
      </c>
      <c r="B81" s="3" t="s">
        <v>122</v>
      </c>
      <c r="E81" s="1" t="s">
        <v>741</v>
      </c>
    </row>
    <row r="82" spans="2:6" ht="11.25" customHeight="1">
      <c r="B82" s="3" t="s">
        <v>123</v>
      </c>
      <c r="C82" s="1" t="s">
        <v>738</v>
      </c>
      <c r="F82" s="1" t="s">
        <v>739</v>
      </c>
    </row>
    <row r="83" ht="11.25" customHeight="1">
      <c r="B83" s="3" t="s">
        <v>124</v>
      </c>
    </row>
    <row r="84" ht="11.25" customHeight="1">
      <c r="B84" s="3"/>
    </row>
    <row r="85" ht="11.25" customHeight="1">
      <c r="B85" s="3"/>
    </row>
    <row r="86" spans="2:4" ht="11.25" customHeight="1">
      <c r="B86" s="3" t="s">
        <v>125</v>
      </c>
      <c r="D86" s="1" t="s">
        <v>742</v>
      </c>
    </row>
    <row r="87" spans="2:4" ht="11.25" customHeight="1">
      <c r="B87" s="3"/>
      <c r="D87" s="1" t="s">
        <v>740</v>
      </c>
    </row>
    <row r="88" ht="11.25" customHeight="1">
      <c r="B88" s="3"/>
    </row>
    <row r="89" ht="11.25" customHeight="1">
      <c r="B89" s="3"/>
    </row>
    <row r="90" ht="11.25" customHeight="1">
      <c r="B90" s="3"/>
    </row>
    <row r="91" spans="1:2" ht="11.25" customHeight="1">
      <c r="A91" s="55"/>
      <c r="B91" s="53">
        <v>2</v>
      </c>
    </row>
    <row r="92" ht="11.25" customHeight="1">
      <c r="B92" s="3" t="s">
        <v>126</v>
      </c>
    </row>
    <row r="93" ht="11.25" customHeight="1">
      <c r="B93" s="3" t="s">
        <v>127</v>
      </c>
    </row>
    <row r="94" ht="11.25" customHeight="1">
      <c r="B94" s="3" t="s">
        <v>128</v>
      </c>
    </row>
    <row r="95" ht="11.25" customHeight="1">
      <c r="B95" s="3"/>
    </row>
    <row r="96" ht="11.25" customHeight="1">
      <c r="B96" s="3" t="s">
        <v>129</v>
      </c>
    </row>
    <row r="97" ht="11.25" customHeight="1">
      <c r="B97" s="3" t="s">
        <v>130</v>
      </c>
    </row>
    <row r="98" ht="11.25" customHeight="1">
      <c r="B98" s="3" t="s">
        <v>131</v>
      </c>
    </row>
    <row r="99" ht="11.25" customHeight="1">
      <c r="B99" s="3" t="s">
        <v>132</v>
      </c>
    </row>
    <row r="100" ht="11.25" customHeight="1">
      <c r="B100" s="3"/>
    </row>
    <row r="101" ht="11.25" customHeight="1">
      <c r="B101" s="3" t="s">
        <v>133</v>
      </c>
    </row>
    <row r="102" ht="11.25" customHeight="1">
      <c r="B102" s="3" t="s">
        <v>134</v>
      </c>
    </row>
    <row r="103" ht="11.25" customHeight="1">
      <c r="B103" s="3" t="s">
        <v>135</v>
      </c>
    </row>
    <row r="104" ht="11.25" customHeight="1">
      <c r="B104" s="3" t="s">
        <v>136</v>
      </c>
    </row>
    <row r="105" ht="11.25" customHeight="1">
      <c r="B105" s="3"/>
    </row>
    <row r="106" ht="11.25" customHeight="1">
      <c r="B106" s="3" t="s">
        <v>137</v>
      </c>
    </row>
    <row r="107" ht="11.25" customHeight="1">
      <c r="B107" s="3" t="s">
        <v>138</v>
      </c>
    </row>
    <row r="108" ht="11.25" customHeight="1">
      <c r="B108" s="3"/>
    </row>
    <row r="109" ht="11.25" customHeight="1">
      <c r="B109" s="3"/>
    </row>
    <row r="110" ht="11.25" customHeight="1">
      <c r="B110" s="3"/>
    </row>
    <row r="111" ht="11.25" customHeight="1">
      <c r="B111" s="3" t="s">
        <v>139</v>
      </c>
    </row>
    <row r="112" ht="11.25" customHeight="1">
      <c r="B112" s="3"/>
    </row>
    <row r="113" ht="11.25" customHeight="1">
      <c r="B113" s="3" t="s">
        <v>140</v>
      </c>
    </row>
    <row r="114" ht="11.25" customHeight="1">
      <c r="B114" s="3" t="s">
        <v>141</v>
      </c>
    </row>
    <row r="115" ht="11.25" customHeight="1">
      <c r="B115" s="3" t="s">
        <v>142</v>
      </c>
    </row>
    <row r="116" ht="11.25" customHeight="1">
      <c r="B116" s="3"/>
    </row>
    <row r="117" ht="11.25" customHeight="1">
      <c r="B117" s="3" t="s">
        <v>143</v>
      </c>
    </row>
    <row r="118" ht="11.25" customHeight="1">
      <c r="B118" s="3" t="s">
        <v>144</v>
      </c>
    </row>
    <row r="119" ht="11.25" customHeight="1">
      <c r="B119" s="3" t="s">
        <v>145</v>
      </c>
    </row>
    <row r="120" ht="11.25" customHeight="1">
      <c r="B120" s="3"/>
    </row>
    <row r="121" ht="11.25" customHeight="1">
      <c r="B121" s="3"/>
    </row>
    <row r="122" ht="11.25" customHeight="1">
      <c r="B122" s="3"/>
    </row>
    <row r="123" ht="11.25" customHeight="1">
      <c r="B123" s="3"/>
    </row>
    <row r="124" ht="11.25" customHeight="1">
      <c r="B124" s="3"/>
    </row>
    <row r="125" ht="11.25" customHeight="1">
      <c r="B125" s="3" t="s">
        <v>146</v>
      </c>
    </row>
    <row r="126" ht="11.25" customHeight="1">
      <c r="B126" s="3" t="s">
        <v>147</v>
      </c>
    </row>
    <row r="127" ht="11.25" customHeight="1">
      <c r="B127" s="3" t="s">
        <v>148</v>
      </c>
    </row>
    <row r="128" ht="11.25" customHeight="1">
      <c r="B128" s="3" t="s">
        <v>149</v>
      </c>
    </row>
    <row r="129" ht="11.25" customHeight="1">
      <c r="B129" s="3"/>
    </row>
    <row r="130" ht="11.25" customHeight="1">
      <c r="B130" s="3" t="s">
        <v>150</v>
      </c>
    </row>
    <row r="131" ht="11.25" customHeight="1">
      <c r="B131" s="3" t="s">
        <v>151</v>
      </c>
    </row>
    <row r="132" ht="11.25" customHeight="1">
      <c r="B132" s="3" t="s">
        <v>152</v>
      </c>
    </row>
    <row r="133" ht="11.25" customHeight="1">
      <c r="B133" s="3" t="s">
        <v>153</v>
      </c>
    </row>
    <row r="134" ht="11.25" customHeight="1">
      <c r="B134" s="3" t="s">
        <v>154</v>
      </c>
    </row>
    <row r="135" ht="11.25" customHeight="1">
      <c r="B135" s="3"/>
    </row>
    <row r="136" ht="11.25" customHeight="1">
      <c r="B136" s="3" t="s">
        <v>155</v>
      </c>
    </row>
    <row r="137" ht="11.25" customHeight="1">
      <c r="B137" s="3" t="s">
        <v>156</v>
      </c>
    </row>
    <row r="138" ht="11.25" customHeight="1">
      <c r="B138" s="3" t="s">
        <v>157</v>
      </c>
    </row>
    <row r="139" ht="11.25" customHeight="1">
      <c r="B139" s="3"/>
    </row>
    <row r="140" ht="11.25" customHeight="1">
      <c r="B140" s="3"/>
    </row>
    <row r="141" ht="11.25" customHeight="1">
      <c r="B141" s="3"/>
    </row>
    <row r="144" spans="4:5" ht="11.25" customHeight="1">
      <c r="D144" s="5"/>
      <c r="E144" s="5"/>
    </row>
    <row r="145" spans="4:5" ht="11.25" customHeight="1">
      <c r="D145" s="6">
        <v>0</v>
      </c>
      <c r="E145" s="5">
        <v>0</v>
      </c>
    </row>
    <row r="148" ht="11.25" customHeight="1">
      <c r="D148" s="7"/>
    </row>
  </sheetData>
  <sheetProtection/>
  <mergeCells count="1">
    <mergeCell ref="C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B1:I16"/>
  <sheetViews>
    <sheetView showGridLines="0" zoomScale="113" zoomScaleNormal="113" zoomScalePageLayoutView="0" workbookViewId="0" topLeftCell="A1">
      <selection activeCell="G12" sqref="G12"/>
    </sheetView>
  </sheetViews>
  <sheetFormatPr defaultColWidth="11.421875" defaultRowHeight="15"/>
  <cols>
    <col min="1" max="1" width="11.421875" style="207" customWidth="1"/>
    <col min="2" max="2" width="32.57421875" style="207" customWidth="1"/>
    <col min="3" max="3" width="22.140625" style="207" bestFit="1" customWidth="1"/>
    <col min="4" max="4" width="14.57421875" style="207" bestFit="1" customWidth="1"/>
    <col min="5" max="5" width="14.140625" style="207" bestFit="1" customWidth="1"/>
    <col min="6" max="6" width="14.57421875" style="207" bestFit="1" customWidth="1"/>
    <col min="7" max="7" width="14.140625" style="207" bestFit="1" customWidth="1"/>
    <col min="8" max="9" width="12.140625" style="207" bestFit="1" customWidth="1"/>
    <col min="10" max="16384" width="11.421875" style="207" customWidth="1"/>
  </cols>
  <sheetData>
    <row r="1" ht="12">
      <c r="C1" s="313" t="s">
        <v>428</v>
      </c>
    </row>
    <row r="2" ht="12">
      <c r="B2" s="314" t="s">
        <v>345</v>
      </c>
    </row>
    <row r="4" spans="2:9" ht="24">
      <c r="B4" s="51" t="s">
        <v>240</v>
      </c>
      <c r="C4" s="51" t="s">
        <v>341</v>
      </c>
      <c r="D4" s="51" t="s">
        <v>312</v>
      </c>
      <c r="E4" s="51" t="s">
        <v>342</v>
      </c>
      <c r="F4" s="51" t="s">
        <v>687</v>
      </c>
      <c r="I4" s="449"/>
    </row>
    <row r="5" spans="2:9" ht="12">
      <c r="B5" s="236" t="s">
        <v>343</v>
      </c>
      <c r="C5" s="187">
        <v>2500000000</v>
      </c>
      <c r="D5" s="315"/>
      <c r="E5" s="315">
        <v>0</v>
      </c>
      <c r="F5" s="187">
        <f>+C5</f>
        <v>2500000000</v>
      </c>
      <c r="G5" s="218"/>
      <c r="I5" s="449"/>
    </row>
    <row r="6" spans="2:9" ht="12">
      <c r="B6" s="236" t="s">
        <v>344</v>
      </c>
      <c r="C6" s="315" t="s">
        <v>556</v>
      </c>
      <c r="D6" s="315">
        <v>0</v>
      </c>
      <c r="E6" s="315" t="str">
        <f>+C6</f>
        <v>-</v>
      </c>
      <c r="F6" s="187">
        <v>0</v>
      </c>
      <c r="I6" s="449"/>
    </row>
    <row r="7" spans="2:9" ht="12">
      <c r="B7" s="236" t="s">
        <v>93</v>
      </c>
      <c r="C7" s="187">
        <v>683525955</v>
      </c>
      <c r="D7" s="316">
        <v>0</v>
      </c>
      <c r="E7" s="315"/>
      <c r="F7" s="187">
        <f>+C7</f>
        <v>683525955</v>
      </c>
      <c r="G7" s="208"/>
      <c r="H7" s="218"/>
      <c r="I7" s="449"/>
    </row>
    <row r="8" spans="2:9" ht="12">
      <c r="B8" s="236" t="s">
        <v>106</v>
      </c>
      <c r="C8" s="315">
        <v>-49005675</v>
      </c>
      <c r="D8" s="315">
        <v>0</v>
      </c>
      <c r="E8" s="315">
        <v>0</v>
      </c>
      <c r="F8" s="315">
        <f>+C8</f>
        <v>-49005675</v>
      </c>
      <c r="I8" s="449"/>
    </row>
    <row r="9" spans="2:9" ht="12">
      <c r="B9" s="236" t="s">
        <v>108</v>
      </c>
      <c r="C9" s="187">
        <v>-132197446</v>
      </c>
      <c r="D9" s="315">
        <v>0</v>
      </c>
      <c r="E9" s="315"/>
      <c r="F9" s="187">
        <f>+C9</f>
        <v>-132197446</v>
      </c>
      <c r="I9" s="449"/>
    </row>
    <row r="10" spans="2:9" ht="12">
      <c r="B10" s="246" t="s">
        <v>718</v>
      </c>
      <c r="C10" s="185">
        <f>SUM(C5:C9)</f>
        <v>3002322834</v>
      </c>
      <c r="D10" s="185">
        <f>SUM(D5:D9)</f>
        <v>0</v>
      </c>
      <c r="E10" s="185">
        <f>SUM(E5:E9)</f>
        <v>0</v>
      </c>
      <c r="F10" s="185">
        <f>SUM(F5:F9)</f>
        <v>3002322834</v>
      </c>
      <c r="I10" s="449"/>
    </row>
    <row r="11" spans="2:9" ht="12">
      <c r="B11" s="246" t="s">
        <v>709</v>
      </c>
      <c r="C11" s="185">
        <v>3085520280</v>
      </c>
      <c r="D11" s="185"/>
      <c r="E11" s="317"/>
      <c r="F11" s="185"/>
      <c r="I11" s="449"/>
    </row>
    <row r="12" spans="4:9" ht="12">
      <c r="D12" s="218"/>
      <c r="I12" s="449"/>
    </row>
    <row r="13" spans="4:9" ht="12">
      <c r="D13" s="218"/>
      <c r="E13" s="208"/>
      <c r="H13" s="218"/>
      <c r="I13" s="449"/>
    </row>
    <row r="14" spans="2:9" ht="12">
      <c r="B14" s="253" t="s">
        <v>665</v>
      </c>
      <c r="E14" s="218"/>
      <c r="I14" s="449"/>
    </row>
    <row r="15" spans="2:9" ht="12">
      <c r="B15" s="271" t="s">
        <v>346</v>
      </c>
      <c r="E15" s="208"/>
      <c r="I15" s="449"/>
    </row>
    <row r="16" ht="12">
      <c r="I16" s="449"/>
    </row>
  </sheetData>
  <sheetProtection/>
  <hyperlinks>
    <hyperlink ref="C1" location="'Balance Gral. Resol. 1'!A1" display="'Balance Gral. Resol. 1'!A1"/>
  </hyperlinks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B1:D23"/>
  <sheetViews>
    <sheetView showGridLines="0" zoomScale="119" zoomScaleNormal="119" zoomScalePageLayoutView="0" workbookViewId="0" topLeftCell="A1">
      <selection activeCell="F18" sqref="F18"/>
    </sheetView>
  </sheetViews>
  <sheetFormatPr defaultColWidth="11.421875" defaultRowHeight="15"/>
  <cols>
    <col min="1" max="1" width="11.421875" style="146" customWidth="1"/>
    <col min="2" max="2" width="37.140625" style="146" bestFit="1" customWidth="1"/>
    <col min="3" max="4" width="20.421875" style="146" bestFit="1" customWidth="1"/>
    <col min="5" max="16384" width="11.421875" style="146" customWidth="1"/>
  </cols>
  <sheetData>
    <row r="1" ht="12">
      <c r="B1" s="158" t="s">
        <v>435</v>
      </c>
    </row>
    <row r="3" ht="12">
      <c r="B3" s="253" t="s">
        <v>666</v>
      </c>
    </row>
    <row r="6" ht="12">
      <c r="B6" s="318" t="s">
        <v>347</v>
      </c>
    </row>
    <row r="7" spans="2:4" ht="12">
      <c r="B7" s="184" t="s">
        <v>240</v>
      </c>
      <c r="C7" s="184" t="s">
        <v>719</v>
      </c>
      <c r="D7" s="184" t="s">
        <v>720</v>
      </c>
    </row>
    <row r="8" spans="2:4" ht="12">
      <c r="B8" s="164" t="s">
        <v>348</v>
      </c>
      <c r="C8" s="245" t="s">
        <v>556</v>
      </c>
      <c r="D8" s="245" t="s">
        <v>556</v>
      </c>
    </row>
    <row r="9" spans="2:4" ht="12">
      <c r="B9" s="164" t="s">
        <v>349</v>
      </c>
      <c r="C9" s="178" t="s">
        <v>556</v>
      </c>
      <c r="D9" s="178" t="s">
        <v>556</v>
      </c>
    </row>
    <row r="10" spans="2:4" ht="12">
      <c r="B10" s="164" t="s">
        <v>350</v>
      </c>
      <c r="C10" s="178" t="s">
        <v>556</v>
      </c>
      <c r="D10" s="178" t="s">
        <v>556</v>
      </c>
    </row>
    <row r="11" spans="2:4" ht="12">
      <c r="B11" s="164" t="s">
        <v>351</v>
      </c>
      <c r="C11" s="178" t="s">
        <v>556</v>
      </c>
      <c r="D11" s="245" t="s">
        <v>556</v>
      </c>
    </row>
    <row r="12" spans="2:4" ht="12">
      <c r="B12" s="164" t="s">
        <v>352</v>
      </c>
      <c r="C12" s="178" t="s">
        <v>556</v>
      </c>
      <c r="D12" s="245" t="s">
        <v>556</v>
      </c>
    </row>
    <row r="13" spans="2:4" ht="12">
      <c r="B13" s="174" t="s">
        <v>353</v>
      </c>
      <c r="C13" s="267">
        <f>SUM(C8:C12)</f>
        <v>0</v>
      </c>
      <c r="D13" s="267">
        <f>SUM(D8:D12)</f>
        <v>0</v>
      </c>
    </row>
    <row r="15" ht="12">
      <c r="B15" s="318" t="s">
        <v>178</v>
      </c>
    </row>
    <row r="16" spans="2:4" ht="12">
      <c r="B16" s="184" t="s">
        <v>240</v>
      </c>
      <c r="C16" s="184" t="str">
        <f>+C7</f>
        <v>AL 31/03/2021</v>
      </c>
      <c r="D16" s="184" t="s">
        <v>633</v>
      </c>
    </row>
    <row r="17" spans="2:4" ht="12">
      <c r="B17" s="164" t="s">
        <v>354</v>
      </c>
      <c r="C17" s="245">
        <v>0</v>
      </c>
      <c r="D17" s="178">
        <v>0</v>
      </c>
    </row>
    <row r="18" spans="2:4" ht="12">
      <c r="B18" s="164" t="s">
        <v>355</v>
      </c>
      <c r="C18" s="178" t="s">
        <v>556</v>
      </c>
      <c r="D18" s="245" t="s">
        <v>556</v>
      </c>
    </row>
    <row r="19" spans="2:4" ht="12">
      <c r="B19" s="164" t="s">
        <v>356</v>
      </c>
      <c r="C19" s="178">
        <v>0</v>
      </c>
      <c r="D19" s="245" t="s">
        <v>556</v>
      </c>
    </row>
    <row r="20" spans="2:4" ht="12">
      <c r="B20" s="174" t="s">
        <v>357</v>
      </c>
      <c r="C20" s="186">
        <f>SUM(C17:C19)</f>
        <v>0</v>
      </c>
      <c r="D20" s="186">
        <f>SUM(D17:D19)</f>
        <v>0</v>
      </c>
    </row>
    <row r="22" spans="3:4" ht="12">
      <c r="C22" s="241"/>
      <c r="D22" s="241"/>
    </row>
    <row r="23" ht="12">
      <c r="C23" s="241"/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O42"/>
  <sheetViews>
    <sheetView showGridLines="0" zoomScale="133" zoomScaleNormal="133" zoomScalePageLayoutView="0" workbookViewId="0" topLeftCell="L1">
      <selection activeCell="N42" sqref="N42"/>
    </sheetView>
  </sheetViews>
  <sheetFormatPr defaultColWidth="11.421875" defaultRowHeight="15"/>
  <cols>
    <col min="1" max="1" width="32.140625" style="146" hidden="1" customWidth="1"/>
    <col min="2" max="3" width="13.140625" style="146" hidden="1" customWidth="1"/>
    <col min="4" max="4" width="2.00390625" style="326" hidden="1" customWidth="1"/>
    <col min="5" max="5" width="32.140625" style="146" hidden="1" customWidth="1"/>
    <col min="6" max="6" width="13.140625" style="337" hidden="1" customWidth="1"/>
    <col min="7" max="7" width="13.140625" style="146" hidden="1" customWidth="1"/>
    <col min="8" max="8" width="2.00390625" style="146" hidden="1" customWidth="1"/>
    <col min="9" max="9" width="32.140625" style="146" hidden="1" customWidth="1"/>
    <col min="10" max="11" width="13.140625" style="146" hidden="1" customWidth="1"/>
    <col min="12" max="12" width="11.421875" style="146" customWidth="1"/>
    <col min="13" max="13" width="37.421875" style="146" customWidth="1"/>
    <col min="14" max="14" width="17.28125" style="146" bestFit="1" customWidth="1"/>
    <col min="15" max="15" width="16.28125" style="146" bestFit="1" customWidth="1"/>
    <col min="16" max="16" width="15.140625" style="146" bestFit="1" customWidth="1"/>
    <col min="17" max="16384" width="11.421875" style="146" customWidth="1"/>
  </cols>
  <sheetData>
    <row r="1" spans="1:15" s="320" customFormat="1" ht="12">
      <c r="A1" s="502" t="s">
        <v>358</v>
      </c>
      <c r="B1" s="502"/>
      <c r="C1" s="502"/>
      <c r="D1" s="319"/>
      <c r="E1" s="503" t="s">
        <v>359</v>
      </c>
      <c r="F1" s="503"/>
      <c r="G1" s="503"/>
      <c r="I1" s="504" t="s">
        <v>360</v>
      </c>
      <c r="J1" s="504"/>
      <c r="K1" s="504"/>
      <c r="M1" s="505" t="s">
        <v>436</v>
      </c>
      <c r="N1" s="506"/>
      <c r="O1" s="506"/>
    </row>
    <row r="2" spans="1:15" s="320" customFormat="1" ht="12">
      <c r="A2" s="321"/>
      <c r="B2" s="321"/>
      <c r="C2" s="321"/>
      <c r="D2" s="319"/>
      <c r="E2" s="322"/>
      <c r="F2" s="322"/>
      <c r="G2" s="322"/>
      <c r="I2" s="323"/>
      <c r="J2" s="323"/>
      <c r="K2" s="323"/>
      <c r="M2" s="324"/>
      <c r="N2" s="324"/>
      <c r="O2" s="324"/>
    </row>
    <row r="3" spans="1:15" s="320" customFormat="1" ht="12">
      <c r="A3" s="321"/>
      <c r="B3" s="321"/>
      <c r="C3" s="321"/>
      <c r="D3" s="319"/>
      <c r="E3" s="322"/>
      <c r="F3" s="322"/>
      <c r="G3" s="322"/>
      <c r="I3" s="323"/>
      <c r="J3" s="323"/>
      <c r="K3" s="323"/>
      <c r="M3" s="314" t="s">
        <v>387</v>
      </c>
      <c r="N3" s="324"/>
      <c r="O3" s="324"/>
    </row>
    <row r="4" spans="1:15" s="320" customFormat="1" ht="12">
      <c r="A4" s="321"/>
      <c r="B4" s="321"/>
      <c r="C4" s="321"/>
      <c r="D4" s="319"/>
      <c r="E4" s="322"/>
      <c r="F4" s="322"/>
      <c r="G4" s="322"/>
      <c r="I4" s="323"/>
      <c r="J4" s="323"/>
      <c r="K4" s="323"/>
      <c r="M4" s="324"/>
      <c r="N4" s="324"/>
      <c r="O4" s="324"/>
    </row>
    <row r="5" spans="1:15" ht="12">
      <c r="A5" s="325"/>
      <c r="B5" s="325"/>
      <c r="C5" s="325"/>
      <c r="E5" s="327"/>
      <c r="F5" s="327"/>
      <c r="G5" s="327"/>
      <c r="I5" s="328"/>
      <c r="J5" s="328"/>
      <c r="K5" s="328"/>
      <c r="M5" s="329"/>
      <c r="N5" s="329"/>
      <c r="O5" s="329"/>
    </row>
    <row r="6" spans="1:15" ht="12">
      <c r="A6" s="184" t="s">
        <v>240</v>
      </c>
      <c r="B6" s="184" t="s">
        <v>361</v>
      </c>
      <c r="C6" s="184" t="s">
        <v>362</v>
      </c>
      <c r="E6" s="184" t="s">
        <v>240</v>
      </c>
      <c r="F6" s="184" t="s">
        <v>361</v>
      </c>
      <c r="G6" s="184" t="s">
        <v>362</v>
      </c>
      <c r="H6" s="326"/>
      <c r="I6" s="184" t="s">
        <v>240</v>
      </c>
      <c r="J6" s="184" t="s">
        <v>361</v>
      </c>
      <c r="K6" s="184" t="s">
        <v>362</v>
      </c>
      <c r="M6" s="184" t="s">
        <v>240</v>
      </c>
      <c r="N6" s="184" t="s">
        <v>721</v>
      </c>
      <c r="O6" s="184" t="s">
        <v>722</v>
      </c>
    </row>
    <row r="7" spans="1:15" ht="12">
      <c r="A7" s="174" t="s">
        <v>363</v>
      </c>
      <c r="B7" s="330"/>
      <c r="C7" s="330"/>
      <c r="E7" s="174" t="s">
        <v>363</v>
      </c>
      <c r="F7" s="330"/>
      <c r="G7" s="330"/>
      <c r="H7" s="326"/>
      <c r="I7" s="174" t="s">
        <v>363</v>
      </c>
      <c r="J7" s="330"/>
      <c r="K7" s="330"/>
      <c r="M7" s="174" t="s">
        <v>363</v>
      </c>
      <c r="N7" s="331">
        <f>SUM(N8:N11)</f>
        <v>0</v>
      </c>
      <c r="O7" s="331">
        <f>SUM(O8:O11)</f>
        <v>0</v>
      </c>
    </row>
    <row r="8" spans="1:15" ht="12">
      <c r="A8" s="164" t="s">
        <v>364</v>
      </c>
      <c r="B8" s="330">
        <v>1304116</v>
      </c>
      <c r="C8" s="330">
        <v>3834483</v>
      </c>
      <c r="D8" s="326">
        <v>1</v>
      </c>
      <c r="E8" s="164" t="s">
        <v>364</v>
      </c>
      <c r="F8" s="330">
        <v>0</v>
      </c>
      <c r="G8" s="330">
        <v>3834483</v>
      </c>
      <c r="H8" s="326">
        <v>1</v>
      </c>
      <c r="I8" s="164" t="s">
        <v>364</v>
      </c>
      <c r="J8" s="330">
        <f>+B8+F8</f>
        <v>1304116</v>
      </c>
      <c r="K8" s="330">
        <v>3834483</v>
      </c>
      <c r="M8" s="164" t="s">
        <v>183</v>
      </c>
      <c r="N8" s="332"/>
      <c r="O8" s="333"/>
    </row>
    <row r="9" spans="1:15" ht="12">
      <c r="A9" s="164" t="s">
        <v>365</v>
      </c>
      <c r="B9" s="330">
        <f>10055005+3727833</f>
        <v>13782838</v>
      </c>
      <c r="C9" s="330">
        <v>32784404</v>
      </c>
      <c r="D9" s="326">
        <v>2</v>
      </c>
      <c r="E9" s="164" t="s">
        <v>365</v>
      </c>
      <c r="F9" s="330">
        <f>6917265+3714900</f>
        <v>10632165</v>
      </c>
      <c r="G9" s="330">
        <v>32784404</v>
      </c>
      <c r="H9" s="326">
        <v>2</v>
      </c>
      <c r="I9" s="164" t="s">
        <v>365</v>
      </c>
      <c r="J9" s="330">
        <f>+B9+F9</f>
        <v>24415003</v>
      </c>
      <c r="K9" s="330">
        <v>32784404</v>
      </c>
      <c r="M9" s="164" t="s">
        <v>184</v>
      </c>
      <c r="N9" s="332"/>
      <c r="O9" s="333"/>
    </row>
    <row r="10" spans="1:15" ht="12">
      <c r="A10" s="164"/>
      <c r="B10" s="330"/>
      <c r="C10" s="330"/>
      <c r="E10" s="164"/>
      <c r="F10" s="330"/>
      <c r="G10" s="330"/>
      <c r="H10" s="326"/>
      <c r="I10" s="164"/>
      <c r="J10" s="330"/>
      <c r="K10" s="330"/>
      <c r="M10" s="164" t="s">
        <v>366</v>
      </c>
      <c r="N10" s="332">
        <v>0</v>
      </c>
      <c r="O10" s="333">
        <v>0</v>
      </c>
    </row>
    <row r="11" spans="1:15" ht="12">
      <c r="A11" s="164" t="s">
        <v>367</v>
      </c>
      <c r="B11" s="330">
        <f>2081449</f>
        <v>2081449</v>
      </c>
      <c r="C11" s="330">
        <v>23502676</v>
      </c>
      <c r="D11" s="326">
        <v>3</v>
      </c>
      <c r="E11" s="164" t="s">
        <v>367</v>
      </c>
      <c r="F11" s="330">
        <f>1578053+2600000</f>
        <v>4178053</v>
      </c>
      <c r="G11" s="330">
        <v>23502676</v>
      </c>
      <c r="H11" s="326">
        <v>3</v>
      </c>
      <c r="I11" s="164" t="s">
        <v>367</v>
      </c>
      <c r="J11" s="330">
        <f>+B11+F11</f>
        <v>6259502</v>
      </c>
      <c r="K11" s="330">
        <v>23502676</v>
      </c>
      <c r="M11" s="334" t="s">
        <v>363</v>
      </c>
      <c r="N11" s="272">
        <v>0</v>
      </c>
      <c r="O11" s="333">
        <v>0</v>
      </c>
    </row>
    <row r="12" spans="1:15" ht="12">
      <c r="A12" s="174" t="s">
        <v>357</v>
      </c>
      <c r="B12" s="335">
        <f>SUM(B8:B11)</f>
        <v>17168403</v>
      </c>
      <c r="C12" s="335">
        <f>SUM(C8:C11)</f>
        <v>60121563</v>
      </c>
      <c r="E12" s="174" t="s">
        <v>357</v>
      </c>
      <c r="F12" s="335">
        <f>SUM(F8:F11)</f>
        <v>14810218</v>
      </c>
      <c r="G12" s="335">
        <f>SUM(G8:G11)</f>
        <v>60121563</v>
      </c>
      <c r="H12" s="326"/>
      <c r="I12" s="174" t="s">
        <v>357</v>
      </c>
      <c r="J12" s="335">
        <f>SUM(J8:J11)</f>
        <v>31978621</v>
      </c>
      <c r="K12" s="335">
        <f>SUM(K8:K11)</f>
        <v>60121563</v>
      </c>
      <c r="M12" s="174"/>
      <c r="N12" s="336"/>
      <c r="O12" s="333"/>
    </row>
    <row r="13" spans="1:15" ht="12">
      <c r="A13" s="174" t="s">
        <v>368</v>
      </c>
      <c r="B13" s="330"/>
      <c r="C13" s="330"/>
      <c r="E13" s="174" t="s">
        <v>368</v>
      </c>
      <c r="F13" s="330"/>
      <c r="G13" s="330"/>
      <c r="H13" s="326"/>
      <c r="I13" s="174" t="s">
        <v>368</v>
      </c>
      <c r="J13" s="330"/>
      <c r="K13" s="330"/>
      <c r="M13" s="174" t="s">
        <v>187</v>
      </c>
      <c r="N13" s="331">
        <f>SUM(N14:N16)</f>
        <v>0</v>
      </c>
      <c r="O13" s="331">
        <f>SUM(O14:O16)</f>
        <v>0</v>
      </c>
    </row>
    <row r="14" spans="1:15" ht="12">
      <c r="A14" s="164" t="s">
        <v>369</v>
      </c>
      <c r="B14" s="330">
        <v>30130273</v>
      </c>
      <c r="C14" s="330">
        <v>9325455</v>
      </c>
      <c r="E14" s="164" t="s">
        <v>369</v>
      </c>
      <c r="F14" s="330">
        <v>0</v>
      </c>
      <c r="G14" s="330">
        <v>9325455</v>
      </c>
      <c r="H14" s="326"/>
      <c r="I14" s="164" t="s">
        <v>369</v>
      </c>
      <c r="J14" s="330">
        <v>118735091</v>
      </c>
      <c r="K14" s="330">
        <v>9325455</v>
      </c>
      <c r="M14" s="164" t="s">
        <v>188</v>
      </c>
      <c r="N14" s="332"/>
      <c r="O14" s="333"/>
    </row>
    <row r="15" spans="1:15" ht="12">
      <c r="A15" s="164" t="s">
        <v>370</v>
      </c>
      <c r="B15" s="330">
        <v>3202315</v>
      </c>
      <c r="C15" s="330">
        <v>12225897</v>
      </c>
      <c r="E15" s="164" t="s">
        <v>370</v>
      </c>
      <c r="F15" s="330">
        <v>4373014</v>
      </c>
      <c r="G15" s="330">
        <v>12225897</v>
      </c>
      <c r="H15" s="326"/>
      <c r="I15" s="164" t="s">
        <v>370</v>
      </c>
      <c r="J15" s="330">
        <v>17074877</v>
      </c>
      <c r="K15" s="330">
        <v>12225897</v>
      </c>
      <c r="M15" s="164" t="s">
        <v>189</v>
      </c>
      <c r="N15" s="332">
        <v>0</v>
      </c>
      <c r="O15" s="333">
        <v>0</v>
      </c>
    </row>
    <row r="16" spans="1:15" ht="12">
      <c r="A16" s="164" t="s">
        <v>371</v>
      </c>
      <c r="B16" s="330">
        <f>2963306+847400</f>
        <v>3810706</v>
      </c>
      <c r="C16" s="330">
        <v>2196794</v>
      </c>
      <c r="D16" s="326">
        <v>4</v>
      </c>
      <c r="E16" s="164" t="s">
        <v>371</v>
      </c>
      <c r="F16" s="330">
        <f>1057700+462235</f>
        <v>1519935</v>
      </c>
      <c r="G16" s="330">
        <v>2196794</v>
      </c>
      <c r="H16" s="326">
        <v>4</v>
      </c>
      <c r="I16" s="164" t="s">
        <v>371</v>
      </c>
      <c r="J16" s="330">
        <f>+B16+F16</f>
        <v>5330641</v>
      </c>
      <c r="K16" s="330">
        <v>2196794</v>
      </c>
      <c r="M16" s="164" t="s">
        <v>190</v>
      </c>
      <c r="N16" s="332">
        <v>0</v>
      </c>
      <c r="O16" s="333">
        <v>0</v>
      </c>
    </row>
    <row r="17" spans="1:15" ht="12">
      <c r="A17" s="174" t="s">
        <v>357</v>
      </c>
      <c r="B17" s="335">
        <f>SUM(B14:B16)</f>
        <v>37143294</v>
      </c>
      <c r="C17" s="335">
        <f>SUM(C14:C16)</f>
        <v>23748146</v>
      </c>
      <c r="E17" s="174" t="s">
        <v>357</v>
      </c>
      <c r="F17" s="335">
        <f>SUM(F14:F16)</f>
        <v>5892949</v>
      </c>
      <c r="G17" s="335">
        <f>SUM(G14:G16)</f>
        <v>23748146</v>
      </c>
      <c r="H17" s="326"/>
      <c r="I17" s="174" t="s">
        <v>357</v>
      </c>
      <c r="J17" s="335">
        <f>SUM(J14:J16)</f>
        <v>141140609</v>
      </c>
      <c r="K17" s="335">
        <f>SUM(K14:K16)</f>
        <v>23748146</v>
      </c>
      <c r="M17" s="174"/>
      <c r="N17" s="336"/>
      <c r="O17" s="333"/>
    </row>
    <row r="18" spans="1:15" ht="12">
      <c r="A18" s="174" t="s">
        <v>203</v>
      </c>
      <c r="B18" s="330"/>
      <c r="C18" s="330"/>
      <c r="E18" s="174" t="s">
        <v>203</v>
      </c>
      <c r="F18" s="330"/>
      <c r="G18" s="330"/>
      <c r="H18" s="326"/>
      <c r="I18" s="174" t="s">
        <v>203</v>
      </c>
      <c r="J18" s="330"/>
      <c r="K18" s="330"/>
      <c r="M18" s="174" t="s">
        <v>191</v>
      </c>
      <c r="N18" s="331">
        <f>SUM(N19:N39)</f>
        <v>28420983</v>
      </c>
      <c r="O18" s="331">
        <f>SUM(O19:O39)</f>
        <v>11209006</v>
      </c>
    </row>
    <row r="19" spans="1:15" ht="12">
      <c r="A19" s="164" t="s">
        <v>372</v>
      </c>
      <c r="B19" s="330">
        <v>42111493</v>
      </c>
      <c r="C19" s="330">
        <v>176537423</v>
      </c>
      <c r="E19" s="164" t="s">
        <v>372</v>
      </c>
      <c r="F19" s="330">
        <v>54072165</v>
      </c>
      <c r="G19" s="330">
        <v>176537423</v>
      </c>
      <c r="H19" s="326"/>
      <c r="I19" s="164" t="s">
        <v>372</v>
      </c>
      <c r="J19" s="330">
        <f>+B19+F19</f>
        <v>96183658</v>
      </c>
      <c r="K19" s="330">
        <v>176537423</v>
      </c>
      <c r="M19" s="164" t="s">
        <v>192</v>
      </c>
      <c r="N19" s="332"/>
      <c r="O19" s="333"/>
    </row>
    <row r="20" spans="1:15" ht="12">
      <c r="A20" s="164" t="s">
        <v>373</v>
      </c>
      <c r="B20" s="330">
        <v>6948396</v>
      </c>
      <c r="C20" s="330">
        <v>29805924</v>
      </c>
      <c r="E20" s="164" t="s">
        <v>373</v>
      </c>
      <c r="F20" s="330">
        <v>8921907</v>
      </c>
      <c r="G20" s="330">
        <v>29805924</v>
      </c>
      <c r="H20" s="326"/>
      <c r="I20" s="164" t="s">
        <v>373</v>
      </c>
      <c r="J20" s="330">
        <f aca="true" t="shared" si="0" ref="J20:J37">+B20+F20</f>
        <v>15870303</v>
      </c>
      <c r="K20" s="330">
        <v>29805924</v>
      </c>
      <c r="M20" s="164" t="s">
        <v>193</v>
      </c>
      <c r="N20" s="332"/>
      <c r="O20" s="333"/>
    </row>
    <row r="21" spans="1:15" ht="12">
      <c r="A21" s="164"/>
      <c r="B21" s="330"/>
      <c r="C21" s="330"/>
      <c r="E21" s="164"/>
      <c r="F21" s="330"/>
      <c r="G21" s="330"/>
      <c r="H21" s="326"/>
      <c r="I21" s="164"/>
      <c r="J21" s="330"/>
      <c r="K21" s="330"/>
      <c r="M21" s="164" t="s">
        <v>194</v>
      </c>
      <c r="N21" s="332"/>
      <c r="O21" s="333"/>
    </row>
    <row r="22" spans="1:15" ht="12">
      <c r="A22" s="164" t="s">
        <v>374</v>
      </c>
      <c r="B22" s="330">
        <v>2180000</v>
      </c>
      <c r="C22" s="330">
        <v>13977537</v>
      </c>
      <c r="E22" s="164" t="s">
        <v>374</v>
      </c>
      <c r="F22" s="330">
        <v>0</v>
      </c>
      <c r="G22" s="330">
        <v>13977537</v>
      </c>
      <c r="H22" s="326"/>
      <c r="I22" s="164" t="s">
        <v>374</v>
      </c>
      <c r="J22" s="330">
        <f t="shared" si="0"/>
        <v>2180000</v>
      </c>
      <c r="K22" s="330">
        <v>13977537</v>
      </c>
      <c r="M22" s="164" t="s">
        <v>195</v>
      </c>
      <c r="N22" s="332"/>
      <c r="O22" s="333"/>
    </row>
    <row r="23" spans="1:15" ht="12">
      <c r="A23" s="164" t="s">
        <v>375</v>
      </c>
      <c r="B23" s="330">
        <v>37329636</v>
      </c>
      <c r="C23" s="330">
        <v>153231429</v>
      </c>
      <c r="E23" s="164" t="s">
        <v>375</v>
      </c>
      <c r="F23" s="330">
        <v>37184415</v>
      </c>
      <c r="G23" s="330">
        <v>153231429</v>
      </c>
      <c r="H23" s="326"/>
      <c r="I23" s="164" t="s">
        <v>375</v>
      </c>
      <c r="J23" s="330">
        <f t="shared" si="0"/>
        <v>74514051</v>
      </c>
      <c r="K23" s="330">
        <v>153231429</v>
      </c>
      <c r="M23" s="164" t="s">
        <v>196</v>
      </c>
      <c r="N23" s="332">
        <v>0</v>
      </c>
      <c r="O23" s="333">
        <v>0</v>
      </c>
    </row>
    <row r="24" spans="1:15" ht="12">
      <c r="A24" s="164"/>
      <c r="B24" s="330"/>
      <c r="C24" s="330"/>
      <c r="E24" s="164"/>
      <c r="F24" s="330"/>
      <c r="G24" s="330"/>
      <c r="H24" s="326"/>
      <c r="I24" s="164"/>
      <c r="J24" s="330"/>
      <c r="K24" s="330"/>
      <c r="M24" s="164" t="s">
        <v>197</v>
      </c>
      <c r="N24" s="332">
        <v>0</v>
      </c>
      <c r="O24" s="333"/>
    </row>
    <row r="25" spans="1:15" ht="12">
      <c r="A25" s="164" t="s">
        <v>376</v>
      </c>
      <c r="B25" s="330"/>
      <c r="C25" s="330">
        <v>57608294</v>
      </c>
      <c r="E25" s="164" t="s">
        <v>376</v>
      </c>
      <c r="F25" s="330"/>
      <c r="G25" s="330">
        <v>57608294</v>
      </c>
      <c r="H25" s="326"/>
      <c r="I25" s="164" t="s">
        <v>376</v>
      </c>
      <c r="J25" s="330">
        <f t="shared" si="0"/>
        <v>0</v>
      </c>
      <c r="K25" s="330">
        <v>57608294</v>
      </c>
      <c r="M25" s="164" t="s">
        <v>198</v>
      </c>
      <c r="N25" s="332"/>
      <c r="O25" s="333">
        <v>0</v>
      </c>
    </row>
    <row r="26" spans="1:15" ht="12">
      <c r="A26" s="164" t="s">
        <v>377</v>
      </c>
      <c r="B26" s="330">
        <v>5034443</v>
      </c>
      <c r="C26" s="330">
        <v>9660910</v>
      </c>
      <c r="E26" s="164" t="s">
        <v>377</v>
      </c>
      <c r="F26" s="330">
        <v>0</v>
      </c>
      <c r="G26" s="330">
        <v>9660910</v>
      </c>
      <c r="H26" s="326"/>
      <c r="I26" s="164" t="s">
        <v>377</v>
      </c>
      <c r="J26" s="330">
        <f t="shared" si="0"/>
        <v>5034443</v>
      </c>
      <c r="K26" s="330">
        <v>9660910</v>
      </c>
      <c r="M26" s="164" t="s">
        <v>199</v>
      </c>
      <c r="N26" s="332">
        <f>+'Estado de Resultado Resol6'!E58</f>
        <v>4212535</v>
      </c>
      <c r="O26" s="333"/>
    </row>
    <row r="27" spans="1:15" ht="12">
      <c r="A27" s="164" t="s">
        <v>378</v>
      </c>
      <c r="B27" s="330">
        <v>183846</v>
      </c>
      <c r="C27" s="330">
        <v>5328452</v>
      </c>
      <c r="E27" s="164" t="s">
        <v>378</v>
      </c>
      <c r="F27" s="330">
        <v>11830139</v>
      </c>
      <c r="G27" s="330">
        <v>5328452</v>
      </c>
      <c r="H27" s="326"/>
      <c r="I27" s="164" t="s">
        <v>378</v>
      </c>
      <c r="J27" s="330">
        <v>18126480</v>
      </c>
      <c r="K27" s="330">
        <v>5328452</v>
      </c>
      <c r="M27" s="164" t="s">
        <v>200</v>
      </c>
      <c r="N27" s="332">
        <f>+'Estado de Resultado Resol6'!E59</f>
        <v>2517425</v>
      </c>
      <c r="O27" s="333">
        <v>203182</v>
      </c>
    </row>
    <row r="28" spans="1:15" ht="12">
      <c r="A28" s="164" t="s">
        <v>379</v>
      </c>
      <c r="B28" s="330">
        <v>2631100</v>
      </c>
      <c r="C28" s="330">
        <v>4946956</v>
      </c>
      <c r="E28" s="164" t="s">
        <v>379</v>
      </c>
      <c r="F28" s="330">
        <v>0</v>
      </c>
      <c r="G28" s="330">
        <v>4946956</v>
      </c>
      <c r="H28" s="326"/>
      <c r="I28" s="164" t="s">
        <v>379</v>
      </c>
      <c r="J28" s="330">
        <f t="shared" si="0"/>
        <v>2631100</v>
      </c>
      <c r="K28" s="330">
        <v>4946956</v>
      </c>
      <c r="M28" s="164" t="s">
        <v>201</v>
      </c>
      <c r="N28" s="332"/>
      <c r="O28" s="333"/>
    </row>
    <row r="29" spans="1:15" ht="12">
      <c r="A29" s="164" t="s">
        <v>380</v>
      </c>
      <c r="B29" s="330">
        <f>2557240+5144442+6537619+8994085+420000+4551013+18126480+3723731+4016787+11605205+3051734</f>
        <v>68728336</v>
      </c>
      <c r="C29" s="330">
        <v>178982976</v>
      </c>
      <c r="D29" s="326">
        <v>5</v>
      </c>
      <c r="E29" s="164" t="s">
        <v>380</v>
      </c>
      <c r="F29" s="330">
        <f>2979582+21944658+520173+866500+6899046+689091+551636+24801036+2545205+1257988+71000+11801324+145+1045455+4629798+363636</f>
        <v>80966273</v>
      </c>
      <c r="G29" s="330">
        <v>178982976</v>
      </c>
      <c r="H29" s="326">
        <v>5</v>
      </c>
      <c r="I29" s="164" t="s">
        <v>380</v>
      </c>
      <c r="J29" s="330">
        <v>112381988</v>
      </c>
      <c r="K29" s="330">
        <v>178982976</v>
      </c>
      <c r="M29" s="164" t="s">
        <v>202</v>
      </c>
      <c r="N29" s="332"/>
      <c r="O29" s="333">
        <v>2056200</v>
      </c>
    </row>
    <row r="30" spans="1:15" ht="12">
      <c r="A30" s="164" t="s">
        <v>381</v>
      </c>
      <c r="B30" s="330">
        <v>45865609</v>
      </c>
      <c r="C30" s="330">
        <v>226442873</v>
      </c>
      <c r="E30" s="164" t="s">
        <v>381</v>
      </c>
      <c r="F30" s="330">
        <v>29976971</v>
      </c>
      <c r="G30" s="330">
        <v>226442873</v>
      </c>
      <c r="H30" s="326"/>
      <c r="I30" s="164" t="s">
        <v>381</v>
      </c>
      <c r="J30" s="330">
        <v>79266320</v>
      </c>
      <c r="K30" s="330">
        <v>226442873</v>
      </c>
      <c r="M30" s="164" t="s">
        <v>203</v>
      </c>
      <c r="N30" s="332"/>
      <c r="O30" s="333"/>
    </row>
    <row r="31" spans="1:15" ht="12">
      <c r="A31" s="164" t="s">
        <v>382</v>
      </c>
      <c r="B31" s="330">
        <v>120000000</v>
      </c>
      <c r="C31" s="330">
        <v>395433334</v>
      </c>
      <c r="E31" s="164" t="s">
        <v>382</v>
      </c>
      <c r="F31" s="330">
        <v>120000000</v>
      </c>
      <c r="G31" s="330">
        <v>395433334</v>
      </c>
      <c r="H31" s="326"/>
      <c r="I31" s="164" t="s">
        <v>382</v>
      </c>
      <c r="J31" s="330">
        <f t="shared" si="0"/>
        <v>240000000</v>
      </c>
      <c r="K31" s="330">
        <v>395433334</v>
      </c>
      <c r="M31" s="164" t="s">
        <v>204</v>
      </c>
      <c r="N31" s="332">
        <f>+'Estado de Resultado Resol6'!E63</f>
        <v>21691023</v>
      </c>
      <c r="O31" s="333">
        <v>8949624</v>
      </c>
    </row>
    <row r="32" spans="1:15" ht="12">
      <c r="A32" s="164" t="s">
        <v>383</v>
      </c>
      <c r="B32" s="330">
        <v>48727274</v>
      </c>
      <c r="C32" s="330">
        <v>123333334</v>
      </c>
      <c r="E32" s="164" t="s">
        <v>383</v>
      </c>
      <c r="F32" s="330">
        <v>19636364</v>
      </c>
      <c r="G32" s="330">
        <v>123333334</v>
      </c>
      <c r="H32" s="326"/>
      <c r="I32" s="164" t="s">
        <v>383</v>
      </c>
      <c r="J32" s="330">
        <f t="shared" si="0"/>
        <v>68363638</v>
      </c>
      <c r="K32" s="330">
        <v>123333334</v>
      </c>
      <c r="M32" s="164" t="s">
        <v>205</v>
      </c>
      <c r="N32" s="332"/>
      <c r="O32" s="333">
        <v>0</v>
      </c>
    </row>
    <row r="33" spans="1:15" ht="12">
      <c r="A33" s="164" t="s">
        <v>384</v>
      </c>
      <c r="B33" s="330">
        <v>5788050</v>
      </c>
      <c r="C33" s="330">
        <v>1154545</v>
      </c>
      <c r="E33" s="164" t="s">
        <v>384</v>
      </c>
      <c r="F33" s="330">
        <v>172727</v>
      </c>
      <c r="G33" s="330">
        <v>1154545</v>
      </c>
      <c r="H33" s="326"/>
      <c r="I33" s="164" t="s">
        <v>384</v>
      </c>
      <c r="J33" s="330">
        <f t="shared" si="0"/>
        <v>5960777</v>
      </c>
      <c r="K33" s="330">
        <v>1154545</v>
      </c>
      <c r="M33" s="164" t="s">
        <v>206</v>
      </c>
      <c r="N33" s="332"/>
      <c r="O33" s="333"/>
    </row>
    <row r="34" spans="1:15" ht="12">
      <c r="A34" s="164" t="s">
        <v>385</v>
      </c>
      <c r="B34" s="330">
        <v>1747200</v>
      </c>
      <c r="C34" s="330">
        <v>1234487</v>
      </c>
      <c r="E34" s="164" t="s">
        <v>385</v>
      </c>
      <c r="F34" s="330">
        <v>0</v>
      </c>
      <c r="G34" s="330">
        <v>1234487</v>
      </c>
      <c r="H34" s="326"/>
      <c r="I34" s="164" t="s">
        <v>385</v>
      </c>
      <c r="J34" s="330">
        <f t="shared" si="0"/>
        <v>1747200</v>
      </c>
      <c r="K34" s="330">
        <v>1234487</v>
      </c>
      <c r="M34" s="164" t="s">
        <v>207</v>
      </c>
      <c r="N34" s="332"/>
      <c r="O34" s="333"/>
    </row>
    <row r="35" spans="1:15" ht="12">
      <c r="A35" s="164"/>
      <c r="B35" s="330"/>
      <c r="C35" s="330"/>
      <c r="E35" s="164"/>
      <c r="F35" s="330"/>
      <c r="G35" s="330"/>
      <c r="H35" s="326"/>
      <c r="I35" s="164"/>
      <c r="J35" s="330"/>
      <c r="K35" s="330"/>
      <c r="M35" s="164" t="s">
        <v>208</v>
      </c>
      <c r="N35" s="332"/>
      <c r="O35" s="333"/>
    </row>
    <row r="36" spans="1:15" ht="12">
      <c r="A36" s="164"/>
      <c r="B36" s="330"/>
      <c r="C36" s="330"/>
      <c r="E36" s="164"/>
      <c r="F36" s="330"/>
      <c r="G36" s="330"/>
      <c r="H36" s="326"/>
      <c r="I36" s="164"/>
      <c r="J36" s="330"/>
      <c r="K36" s="330"/>
      <c r="M36" s="164" t="s">
        <v>209</v>
      </c>
      <c r="N36" s="332"/>
      <c r="O36" s="333">
        <v>0</v>
      </c>
    </row>
    <row r="37" spans="1:15" ht="12">
      <c r="A37" s="164" t="s">
        <v>386</v>
      </c>
      <c r="B37" s="330"/>
      <c r="C37" s="330">
        <v>1000000</v>
      </c>
      <c r="E37" s="164" t="s">
        <v>386</v>
      </c>
      <c r="F37" s="330">
        <v>0</v>
      </c>
      <c r="G37" s="330">
        <v>1000000</v>
      </c>
      <c r="H37" s="326"/>
      <c r="I37" s="164" t="s">
        <v>386</v>
      </c>
      <c r="J37" s="330">
        <f t="shared" si="0"/>
        <v>0</v>
      </c>
      <c r="K37" s="330">
        <v>1000000</v>
      </c>
      <c r="M37" s="164" t="s">
        <v>210</v>
      </c>
      <c r="N37" s="332">
        <v>0</v>
      </c>
      <c r="O37" s="333">
        <v>0</v>
      </c>
    </row>
    <row r="38" spans="1:15" ht="12">
      <c r="A38" s="164"/>
      <c r="B38" s="330"/>
      <c r="C38" s="330"/>
      <c r="E38" s="164"/>
      <c r="F38" s="330"/>
      <c r="G38" s="330"/>
      <c r="H38" s="326"/>
      <c r="I38" s="164"/>
      <c r="J38" s="330"/>
      <c r="K38" s="330"/>
      <c r="M38" s="164" t="s">
        <v>211</v>
      </c>
      <c r="N38" s="332">
        <v>0</v>
      </c>
      <c r="O38" s="333">
        <v>0</v>
      </c>
    </row>
    <row r="39" spans="1:15" ht="12">
      <c r="A39" s="164"/>
      <c r="B39" s="330"/>
      <c r="C39" s="330"/>
      <c r="E39" s="164"/>
      <c r="F39" s="330"/>
      <c r="G39" s="330"/>
      <c r="H39" s="326"/>
      <c r="I39" s="164"/>
      <c r="J39" s="330"/>
      <c r="K39" s="330"/>
      <c r="M39" s="164" t="s">
        <v>212</v>
      </c>
      <c r="N39" s="332">
        <v>0</v>
      </c>
      <c r="O39" s="333">
        <v>0</v>
      </c>
    </row>
    <row r="40" ht="12">
      <c r="N40" s="148"/>
    </row>
    <row r="41" ht="12">
      <c r="N41" s="337"/>
    </row>
    <row r="42" ht="12">
      <c r="N42" s="148"/>
    </row>
  </sheetData>
  <sheetProtection/>
  <mergeCells count="4">
    <mergeCell ref="A1:C1"/>
    <mergeCell ref="E1:G1"/>
    <mergeCell ref="I1:K1"/>
    <mergeCell ref="M1:O1"/>
  </mergeCells>
  <hyperlinks>
    <hyperlink ref="M1:O1" location="'Balance 14 04'!A1" display="'Balance 14 04'!A1"/>
  </hyperlinks>
  <printOptions/>
  <pageMargins left="0.7" right="0.7" top="0.75" bottom="0.75" header="0.3" footer="0.3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B1:D10"/>
  <sheetViews>
    <sheetView showGridLines="0" zoomScalePageLayoutView="0" workbookViewId="0" topLeftCell="A1">
      <selection activeCell="E19" sqref="E19"/>
    </sheetView>
  </sheetViews>
  <sheetFormatPr defaultColWidth="11.421875" defaultRowHeight="15"/>
  <cols>
    <col min="1" max="1" width="11.421875" style="146" customWidth="1"/>
    <col min="2" max="2" width="37.7109375" style="146" bestFit="1" customWidth="1"/>
    <col min="3" max="3" width="13.7109375" style="146" bestFit="1" customWidth="1"/>
    <col min="4" max="4" width="13.28125" style="146" bestFit="1" customWidth="1"/>
    <col min="5" max="16384" width="11.421875" style="146" customWidth="1"/>
  </cols>
  <sheetData>
    <row r="1" ht="12">
      <c r="B1" s="158" t="s">
        <v>435</v>
      </c>
    </row>
    <row r="2" ht="12">
      <c r="B2" s="253" t="s">
        <v>667</v>
      </c>
    </row>
    <row r="5" spans="2:4" ht="12">
      <c r="B5" s="184" t="s">
        <v>240</v>
      </c>
      <c r="C5" s="184" t="s">
        <v>723</v>
      </c>
      <c r="D5" s="184" t="s">
        <v>722</v>
      </c>
    </row>
    <row r="6" spans="2:4" ht="12">
      <c r="B6" s="174" t="s">
        <v>216</v>
      </c>
      <c r="C6" s="338">
        <f>+C7</f>
        <v>0</v>
      </c>
      <c r="D6" s="186">
        <f>+D7</f>
        <v>0</v>
      </c>
    </row>
    <row r="7" spans="2:4" ht="12">
      <c r="B7" s="164" t="s">
        <v>216</v>
      </c>
      <c r="C7" s="339">
        <v>0</v>
      </c>
      <c r="D7" s="178">
        <v>0</v>
      </c>
    </row>
    <row r="8" spans="2:4" ht="12">
      <c r="B8" s="174" t="s">
        <v>215</v>
      </c>
      <c r="C8" s="338">
        <f>+C9</f>
        <v>0</v>
      </c>
      <c r="D8" s="186"/>
    </row>
    <row r="9" spans="2:4" ht="12">
      <c r="B9" s="164" t="str">
        <f>+B8</f>
        <v>Otros Ingresos</v>
      </c>
      <c r="C9" s="339"/>
      <c r="D9" s="178">
        <v>0</v>
      </c>
    </row>
    <row r="10" spans="2:4" ht="12">
      <c r="B10" s="174" t="s">
        <v>357</v>
      </c>
      <c r="C10" s="338">
        <f>+C8</f>
        <v>0</v>
      </c>
      <c r="D10" s="186">
        <v>0</v>
      </c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B1:D13"/>
  <sheetViews>
    <sheetView showGridLines="0" zoomScale="115" zoomScaleNormal="115" zoomScalePageLayoutView="0" workbookViewId="0" topLeftCell="A1">
      <selection activeCell="F15" sqref="F15"/>
    </sheetView>
  </sheetViews>
  <sheetFormatPr defaultColWidth="11.421875" defaultRowHeight="15"/>
  <cols>
    <col min="1" max="1" width="11.421875" style="146" customWidth="1"/>
    <col min="2" max="2" width="37.7109375" style="146" bestFit="1" customWidth="1"/>
    <col min="3" max="4" width="14.28125" style="146" bestFit="1" customWidth="1"/>
    <col min="5" max="16384" width="11.421875" style="146" customWidth="1"/>
  </cols>
  <sheetData>
    <row r="1" ht="12">
      <c r="B1" s="158" t="s">
        <v>435</v>
      </c>
    </row>
    <row r="3" ht="12">
      <c r="B3" s="253" t="s">
        <v>668</v>
      </c>
    </row>
    <row r="5" spans="2:4" ht="12">
      <c r="B5" s="184" t="s">
        <v>240</v>
      </c>
      <c r="C5" s="184" t="s">
        <v>719</v>
      </c>
      <c r="D5" s="184" t="s">
        <v>724</v>
      </c>
    </row>
    <row r="6" spans="2:4" ht="12">
      <c r="B6" s="174" t="s">
        <v>388</v>
      </c>
      <c r="C6" s="178"/>
      <c r="D6" s="178"/>
    </row>
    <row r="7" spans="2:4" ht="12">
      <c r="B7" s="164" t="s">
        <v>389</v>
      </c>
      <c r="C7" s="178">
        <v>5883663</v>
      </c>
      <c r="D7" s="178">
        <v>1906468</v>
      </c>
    </row>
    <row r="8" spans="2:4" ht="12">
      <c r="B8" s="164" t="s">
        <v>220</v>
      </c>
      <c r="C8" s="178"/>
      <c r="D8" s="245"/>
    </row>
    <row r="9" spans="2:4" ht="12">
      <c r="B9" s="174" t="s">
        <v>357</v>
      </c>
      <c r="C9" s="186">
        <f>SUM(C7:C8)</f>
        <v>5883663</v>
      </c>
      <c r="D9" s="186">
        <f>SUM(D7:D8)</f>
        <v>1906468</v>
      </c>
    </row>
    <row r="10" spans="2:4" ht="12">
      <c r="B10" s="174" t="s">
        <v>390</v>
      </c>
      <c r="C10" s="178"/>
      <c r="D10" s="178"/>
    </row>
    <row r="11" spans="2:4" ht="12">
      <c r="B11" s="164" t="s">
        <v>391</v>
      </c>
      <c r="C11" s="245">
        <v>223357</v>
      </c>
      <c r="D11" s="178" t="s">
        <v>556</v>
      </c>
    </row>
    <row r="12" spans="2:4" ht="12">
      <c r="B12" s="164" t="s">
        <v>220</v>
      </c>
      <c r="C12" s="245">
        <v>109436769</v>
      </c>
      <c r="D12" s="245" t="s">
        <v>556</v>
      </c>
    </row>
    <row r="13" spans="2:4" ht="12">
      <c r="B13" s="174" t="s">
        <v>357</v>
      </c>
      <c r="C13" s="336">
        <f>SUM(C11:C12)</f>
        <v>109660126</v>
      </c>
      <c r="D13" s="186">
        <f>SUM(D11:D12)</f>
        <v>0</v>
      </c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B1:D11"/>
  <sheetViews>
    <sheetView showGridLines="0" zoomScalePageLayoutView="0" workbookViewId="0" topLeftCell="A1">
      <selection activeCell="G10" sqref="G10"/>
    </sheetView>
  </sheetViews>
  <sheetFormatPr defaultColWidth="11.421875" defaultRowHeight="15"/>
  <cols>
    <col min="1" max="1" width="11.421875" style="146" customWidth="1"/>
    <col min="2" max="2" width="37.7109375" style="146" bestFit="1" customWidth="1"/>
    <col min="3" max="3" width="13.7109375" style="146" bestFit="1" customWidth="1"/>
    <col min="4" max="4" width="13.28125" style="146" bestFit="1" customWidth="1"/>
    <col min="5" max="16384" width="11.421875" style="146" customWidth="1"/>
  </cols>
  <sheetData>
    <row r="1" ht="12">
      <c r="B1" s="158" t="s">
        <v>435</v>
      </c>
    </row>
    <row r="3" ht="12">
      <c r="B3" s="146" t="s">
        <v>669</v>
      </c>
    </row>
    <row r="5" spans="2:4" ht="12">
      <c r="B5" s="184" t="s">
        <v>240</v>
      </c>
      <c r="C5" s="184" t="s">
        <v>719</v>
      </c>
      <c r="D5" s="184" t="s">
        <v>724</v>
      </c>
    </row>
    <row r="6" spans="2:4" ht="12">
      <c r="B6" s="174" t="s">
        <v>392</v>
      </c>
      <c r="C6" s="174"/>
      <c r="D6" s="174"/>
    </row>
    <row r="7" spans="2:4" ht="12">
      <c r="B7" s="164" t="s">
        <v>393</v>
      </c>
      <c r="C7" s="340">
        <v>0</v>
      </c>
      <c r="D7" s="339">
        <v>0</v>
      </c>
    </row>
    <row r="8" spans="2:4" ht="12">
      <c r="B8" s="174" t="s">
        <v>357</v>
      </c>
      <c r="C8" s="341">
        <f>SUM(C7)</f>
        <v>0</v>
      </c>
      <c r="D8" s="341">
        <f>SUM(D7)</f>
        <v>0</v>
      </c>
    </row>
    <row r="9" spans="2:4" ht="12">
      <c r="B9" s="174" t="s">
        <v>394</v>
      </c>
      <c r="C9" s="174"/>
      <c r="D9" s="174"/>
    </row>
    <row r="10" spans="2:4" ht="12">
      <c r="B10" s="164" t="s">
        <v>395</v>
      </c>
      <c r="C10" s="340">
        <v>0</v>
      </c>
      <c r="D10" s="340">
        <v>0</v>
      </c>
    </row>
    <row r="11" spans="2:4" ht="12">
      <c r="B11" s="174" t="s">
        <v>357</v>
      </c>
      <c r="C11" s="341">
        <f>SUM(C10)</f>
        <v>0</v>
      </c>
      <c r="D11" s="341">
        <f>SUM(D10)</f>
        <v>0</v>
      </c>
    </row>
  </sheetData>
  <sheetProtection/>
  <hyperlinks>
    <hyperlink ref="B1" location="'Estado de Resultado Resol. 1'!A1" display="'Estado de Resultado Resol. 1'!A1"/>
  </hyperlink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C1:C20"/>
  <sheetViews>
    <sheetView showGridLines="0" zoomScale="138" zoomScaleNormal="138" zoomScalePageLayoutView="0" workbookViewId="0" topLeftCell="B4">
      <selection activeCell="C24" sqref="C24"/>
    </sheetView>
  </sheetViews>
  <sheetFormatPr defaultColWidth="11.421875" defaultRowHeight="15"/>
  <cols>
    <col min="3" max="3" width="93.140625" style="16" customWidth="1"/>
  </cols>
  <sheetData>
    <row r="1" ht="15">
      <c r="C1" s="38" t="s">
        <v>428</v>
      </c>
    </row>
    <row r="3" ht="15">
      <c r="C3" s="11" t="s">
        <v>396</v>
      </c>
    </row>
    <row r="4" ht="15">
      <c r="C4" s="8" t="s">
        <v>397</v>
      </c>
    </row>
    <row r="5" ht="15">
      <c r="C5" s="12" t="s">
        <v>398</v>
      </c>
    </row>
    <row r="6" ht="15">
      <c r="C6" s="8" t="s">
        <v>399</v>
      </c>
    </row>
    <row r="7" ht="15">
      <c r="C7" s="12" t="s">
        <v>398</v>
      </c>
    </row>
    <row r="8" ht="15">
      <c r="C8" s="8" t="s">
        <v>400</v>
      </c>
    </row>
    <row r="9" ht="18" customHeight="1">
      <c r="C9" s="451" t="s">
        <v>725</v>
      </c>
    </row>
    <row r="10" ht="15">
      <c r="C10" s="8" t="s">
        <v>401</v>
      </c>
    </row>
    <row r="11" ht="15">
      <c r="C11" s="12" t="s">
        <v>402</v>
      </c>
    </row>
    <row r="12" ht="15">
      <c r="C12" s="8" t="s">
        <v>403</v>
      </c>
    </row>
    <row r="13" ht="15">
      <c r="C13" s="12" t="s">
        <v>404</v>
      </c>
    </row>
    <row r="14" ht="15">
      <c r="C14" s="8" t="s">
        <v>405</v>
      </c>
    </row>
    <row r="15" ht="15">
      <c r="C15" s="12" t="s">
        <v>404</v>
      </c>
    </row>
    <row r="16" ht="15">
      <c r="C16" s="8" t="s">
        <v>406</v>
      </c>
    </row>
    <row r="17" ht="15">
      <c r="C17" s="12" t="s">
        <v>404</v>
      </c>
    </row>
    <row r="18" ht="15">
      <c r="C18" s="12"/>
    </row>
    <row r="19" ht="15">
      <c r="C19" s="8" t="s">
        <v>407</v>
      </c>
    </row>
    <row r="20" ht="15">
      <c r="C20" s="12" t="s">
        <v>408</v>
      </c>
    </row>
  </sheetData>
  <sheetProtection/>
  <hyperlinks>
    <hyperlink ref="C1" location="'Balance Gral. Resol. 1'!A1" display="'Balance Gral. Resol. 1'!A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C3:J111"/>
  <sheetViews>
    <sheetView showGridLines="0" zoomScale="156" zoomScaleNormal="156" zoomScalePageLayoutView="0" workbookViewId="0" topLeftCell="A1">
      <selection activeCell="C105" sqref="C105"/>
    </sheetView>
  </sheetViews>
  <sheetFormatPr defaultColWidth="11.421875" defaultRowHeight="15"/>
  <cols>
    <col min="1" max="2" width="11.421875" style="1" customWidth="1"/>
    <col min="3" max="3" width="43.421875" style="1" customWidth="1"/>
    <col min="4" max="4" width="0.2890625" style="1" customWidth="1"/>
    <col min="5" max="6" width="11.8515625" style="1" customWidth="1"/>
    <col min="7" max="7" width="14.57421875" style="1" bestFit="1" customWidth="1"/>
    <col min="8" max="8" width="14.57421875" style="5" bestFit="1" customWidth="1"/>
    <col min="9" max="9" width="12.28125" style="1" bestFit="1" customWidth="1"/>
    <col min="10" max="16384" width="11.421875" style="1" customWidth="1"/>
  </cols>
  <sheetData>
    <row r="3" spans="3:6" ht="15" customHeight="1">
      <c r="C3" s="469" t="s">
        <v>686</v>
      </c>
      <c r="D3" s="469"/>
      <c r="E3" s="469"/>
      <c r="F3" s="469"/>
    </row>
    <row r="4" spans="3:6" ht="15" customHeight="1">
      <c r="C4" s="469" t="s">
        <v>158</v>
      </c>
      <c r="D4" s="469"/>
      <c r="E4" s="469"/>
      <c r="F4" s="469"/>
    </row>
    <row r="5" spans="3:9" s="60" customFormat="1" ht="26.25" customHeight="1">
      <c r="C5" s="468" t="s">
        <v>735</v>
      </c>
      <c r="D5" s="468"/>
      <c r="E5" s="468"/>
      <c r="F5" s="468"/>
      <c r="G5" s="112"/>
      <c r="H5" s="112"/>
      <c r="I5" s="112"/>
    </row>
    <row r="6" ht="11.25">
      <c r="E6" s="113"/>
    </row>
    <row r="7" ht="11.25">
      <c r="E7" s="114" t="s">
        <v>159</v>
      </c>
    </row>
    <row r="9" spans="3:6" ht="9.75" customHeight="1">
      <c r="C9" s="342"/>
      <c r="D9" s="343"/>
      <c r="E9" s="344">
        <v>44286</v>
      </c>
      <c r="F9" s="345">
        <v>43921</v>
      </c>
    </row>
    <row r="10" spans="3:6" ht="9.75" customHeight="1">
      <c r="C10" s="346" t="s">
        <v>160</v>
      </c>
      <c r="D10" s="347"/>
      <c r="E10" s="349"/>
      <c r="F10" s="348"/>
    </row>
    <row r="11" spans="3:6" ht="9.75" customHeight="1">
      <c r="C11" s="346" t="s">
        <v>161</v>
      </c>
      <c r="D11" s="347"/>
      <c r="E11" s="349"/>
      <c r="F11" s="350" t="s">
        <v>556</v>
      </c>
    </row>
    <row r="12" spans="3:6" ht="9.75" customHeight="1">
      <c r="C12" s="351" t="s">
        <v>162</v>
      </c>
      <c r="D12" s="347"/>
      <c r="E12" s="126" t="s">
        <v>556</v>
      </c>
      <c r="F12" s="348" t="s">
        <v>556</v>
      </c>
    </row>
    <row r="13" spans="3:6" ht="9.75" customHeight="1">
      <c r="C13" s="351" t="s">
        <v>163</v>
      </c>
      <c r="D13" s="347"/>
      <c r="E13" s="126" t="s">
        <v>556</v>
      </c>
      <c r="F13" s="348" t="s">
        <v>556</v>
      </c>
    </row>
    <row r="14" spans="3:6" ht="9.75" customHeight="1">
      <c r="C14" s="351"/>
      <c r="D14" s="347"/>
      <c r="E14" s="126"/>
      <c r="F14" s="348" t="s">
        <v>556</v>
      </c>
    </row>
    <row r="15" spans="3:6" ht="9.75" customHeight="1">
      <c r="C15" s="346" t="s">
        <v>164</v>
      </c>
      <c r="D15" s="347"/>
      <c r="E15" s="126"/>
      <c r="F15" s="348"/>
    </row>
    <row r="16" spans="3:6" ht="9.75" customHeight="1">
      <c r="C16" s="351" t="s">
        <v>165</v>
      </c>
      <c r="D16" s="347"/>
      <c r="E16" s="126">
        <v>0</v>
      </c>
      <c r="F16" s="348">
        <v>0</v>
      </c>
    </row>
    <row r="17" spans="3:6" ht="9.75" customHeight="1">
      <c r="C17" s="351" t="s">
        <v>166</v>
      </c>
      <c r="D17" s="347"/>
      <c r="E17" s="126">
        <v>0</v>
      </c>
      <c r="F17" s="348">
        <v>0</v>
      </c>
    </row>
    <row r="18" spans="3:6" ht="9.75" customHeight="1">
      <c r="C18" s="351"/>
      <c r="D18" s="347"/>
      <c r="E18" s="126"/>
      <c r="F18" s="348"/>
    </row>
    <row r="19" spans="3:6" ht="9.75" customHeight="1">
      <c r="C19" s="346" t="s">
        <v>167</v>
      </c>
      <c r="D19" s="347"/>
      <c r="E19" s="126"/>
      <c r="F19" s="348"/>
    </row>
    <row r="20" spans="3:6" ht="9.75" customHeight="1">
      <c r="C20" s="351" t="s">
        <v>168</v>
      </c>
      <c r="D20" s="347"/>
      <c r="E20" s="126">
        <v>0</v>
      </c>
      <c r="F20" s="348">
        <v>0</v>
      </c>
    </row>
    <row r="21" spans="3:6" ht="9.75" customHeight="1">
      <c r="C21" s="351" t="s">
        <v>169</v>
      </c>
      <c r="D21" s="347"/>
      <c r="E21" s="126">
        <v>0</v>
      </c>
      <c r="F21" s="348">
        <v>0</v>
      </c>
    </row>
    <row r="22" spans="3:6" ht="9.75" customHeight="1">
      <c r="C22" s="351"/>
      <c r="D22" s="347"/>
      <c r="E22" s="126"/>
      <c r="F22" s="348"/>
    </row>
    <row r="23" spans="3:6" ht="9.75" customHeight="1">
      <c r="C23" s="346" t="s">
        <v>170</v>
      </c>
      <c r="D23" s="347"/>
      <c r="E23" s="126">
        <v>0</v>
      </c>
      <c r="F23" s="348">
        <v>0</v>
      </c>
    </row>
    <row r="24" spans="3:6" ht="9.75" customHeight="1">
      <c r="C24" s="346" t="s">
        <v>171</v>
      </c>
      <c r="D24" s="347"/>
      <c r="E24" s="126">
        <v>0</v>
      </c>
      <c r="F24" s="348">
        <v>0</v>
      </c>
    </row>
    <row r="25" spans="3:6" ht="9.75" customHeight="1">
      <c r="C25" s="346" t="s">
        <v>172</v>
      </c>
      <c r="D25" s="347"/>
      <c r="E25" s="349"/>
      <c r="F25" s="350" t="s">
        <v>556</v>
      </c>
    </row>
    <row r="26" spans="3:6" ht="9.75" customHeight="1">
      <c r="C26" s="346" t="s">
        <v>173</v>
      </c>
      <c r="D26" s="347"/>
      <c r="E26" s="349" t="s">
        <v>556</v>
      </c>
      <c r="F26" s="350" t="s">
        <v>556</v>
      </c>
    </row>
    <row r="27" spans="3:6" ht="9.75" customHeight="1">
      <c r="C27" s="346" t="s">
        <v>174</v>
      </c>
      <c r="D27" s="347"/>
      <c r="E27" s="349"/>
      <c r="F27" s="350" t="s">
        <v>556</v>
      </c>
    </row>
    <row r="28" spans="3:6" ht="9.75" customHeight="1">
      <c r="C28" s="346" t="s">
        <v>175</v>
      </c>
      <c r="D28" s="347"/>
      <c r="E28" s="126">
        <v>0</v>
      </c>
      <c r="F28" s="348">
        <v>0</v>
      </c>
    </row>
    <row r="29" spans="3:6" ht="9.75" customHeight="1">
      <c r="C29" s="346" t="s">
        <v>176</v>
      </c>
      <c r="D29" s="347"/>
      <c r="E29" s="126">
        <v>0</v>
      </c>
      <c r="F29" s="348">
        <v>0</v>
      </c>
    </row>
    <row r="30" spans="3:6" ht="9.75" customHeight="1">
      <c r="C30" s="351"/>
      <c r="D30" s="58"/>
      <c r="E30" s="126"/>
      <c r="F30" s="348"/>
    </row>
    <row r="31" spans="3:6" ht="9.75" customHeight="1">
      <c r="C31" s="346" t="s">
        <v>177</v>
      </c>
      <c r="D31" s="347"/>
      <c r="E31" s="126">
        <v>0</v>
      </c>
      <c r="F31" s="348">
        <v>0</v>
      </c>
    </row>
    <row r="32" spans="3:6" ht="9.75" customHeight="1">
      <c r="C32" s="346"/>
      <c r="D32" s="347"/>
      <c r="E32" s="126"/>
      <c r="F32" s="348"/>
    </row>
    <row r="33" spans="3:9" ht="9.75" customHeight="1">
      <c r="C33" s="346" t="s">
        <v>178</v>
      </c>
      <c r="D33" s="347"/>
      <c r="E33" s="349">
        <f>+E36</f>
        <v>0</v>
      </c>
      <c r="F33" s="350" t="s">
        <v>556</v>
      </c>
      <c r="G33" s="111"/>
      <c r="I33" s="111"/>
    </row>
    <row r="34" spans="3:7" ht="9.75" customHeight="1">
      <c r="C34" s="351" t="s">
        <v>179</v>
      </c>
      <c r="D34" s="347"/>
      <c r="E34" s="349" t="s">
        <v>556</v>
      </c>
      <c r="F34" s="348">
        <v>0</v>
      </c>
      <c r="G34" s="111"/>
    </row>
    <row r="35" spans="3:7" ht="9.75" customHeight="1">
      <c r="C35" s="352" t="s">
        <v>180</v>
      </c>
      <c r="D35" s="353"/>
      <c r="E35" s="126" t="s">
        <v>556</v>
      </c>
      <c r="F35" s="348" t="s">
        <v>556</v>
      </c>
      <c r="G35" s="111"/>
    </row>
    <row r="36" spans="3:7" ht="9.75" customHeight="1">
      <c r="C36" s="352" t="s">
        <v>181</v>
      </c>
      <c r="D36" s="353"/>
      <c r="E36" s="126"/>
      <c r="F36" s="348" t="s">
        <v>556</v>
      </c>
      <c r="G36" s="111"/>
    </row>
    <row r="37" spans="3:9" ht="9.75" customHeight="1">
      <c r="C37" s="351"/>
      <c r="D37" s="353"/>
      <c r="E37" s="126"/>
      <c r="F37" s="348"/>
      <c r="G37" s="111"/>
      <c r="I37" s="5"/>
    </row>
    <row r="38" spans="3:9" ht="9.75" customHeight="1">
      <c r="C38" s="346" t="s">
        <v>182</v>
      </c>
      <c r="D38" s="353"/>
      <c r="E38" s="349"/>
      <c r="F38" s="350" t="s">
        <v>556</v>
      </c>
      <c r="G38" s="111"/>
      <c r="I38" s="5"/>
    </row>
    <row r="39" spans="3:7" ht="9.75" customHeight="1">
      <c r="C39" s="351" t="s">
        <v>183</v>
      </c>
      <c r="D39" s="353"/>
      <c r="E39" s="126" t="s">
        <v>556</v>
      </c>
      <c r="F39" s="348" t="s">
        <v>556</v>
      </c>
      <c r="G39" s="111"/>
    </row>
    <row r="40" spans="3:7" ht="9.75" customHeight="1">
      <c r="C40" s="351" t="s">
        <v>184</v>
      </c>
      <c r="D40" s="353"/>
      <c r="E40" s="126" t="s">
        <v>556</v>
      </c>
      <c r="F40" s="348" t="s">
        <v>556</v>
      </c>
      <c r="G40" s="111"/>
    </row>
    <row r="41" spans="3:7" ht="9.75" customHeight="1">
      <c r="C41" s="351" t="s">
        <v>185</v>
      </c>
      <c r="D41" s="353"/>
      <c r="E41" s="126">
        <v>0</v>
      </c>
      <c r="F41" s="348">
        <v>0</v>
      </c>
      <c r="G41" s="111"/>
    </row>
    <row r="42" spans="3:7" ht="9.75" customHeight="1">
      <c r="C42" s="354"/>
      <c r="D42" s="118"/>
      <c r="E42" s="119"/>
      <c r="F42" s="355"/>
      <c r="G42" s="111"/>
    </row>
    <row r="43" spans="3:7" ht="15.75" customHeight="1">
      <c r="C43" s="127" t="s">
        <v>186</v>
      </c>
      <c r="D43" s="120"/>
      <c r="E43" s="121">
        <f>+E33</f>
        <v>0</v>
      </c>
      <c r="F43" s="129" t="s">
        <v>556</v>
      </c>
      <c r="G43" s="111"/>
    </row>
    <row r="44" spans="3:6" ht="9.75" customHeight="1">
      <c r="C44" s="351"/>
      <c r="D44" s="353"/>
      <c r="E44" s="126"/>
      <c r="F44" s="348"/>
    </row>
    <row r="45" spans="3:6" ht="9.75" customHeight="1">
      <c r="C45" s="356" t="s">
        <v>187</v>
      </c>
      <c r="D45" s="347"/>
      <c r="E45" s="349"/>
      <c r="F45" s="350" t="s">
        <v>556</v>
      </c>
    </row>
    <row r="46" spans="3:6" ht="9.75" customHeight="1">
      <c r="C46" s="352" t="s">
        <v>188</v>
      </c>
      <c r="D46" s="347"/>
      <c r="E46" s="126"/>
      <c r="F46" s="348" t="s">
        <v>556</v>
      </c>
    </row>
    <row r="47" spans="3:6" ht="9.75" customHeight="1">
      <c r="C47" s="352" t="s">
        <v>189</v>
      </c>
      <c r="D47" s="347"/>
      <c r="E47" s="126">
        <v>0</v>
      </c>
      <c r="F47" s="348">
        <v>0</v>
      </c>
    </row>
    <row r="48" spans="3:6" ht="9.75" customHeight="1">
      <c r="C48" s="352" t="s">
        <v>190</v>
      </c>
      <c r="D48" s="347"/>
      <c r="E48" s="126" t="s">
        <v>556</v>
      </c>
      <c r="F48" s="348">
        <v>0</v>
      </c>
    </row>
    <row r="49" spans="3:6" ht="9.75" customHeight="1">
      <c r="C49" s="352"/>
      <c r="D49" s="353"/>
      <c r="E49" s="126"/>
      <c r="F49" s="348"/>
    </row>
    <row r="50" spans="3:10" ht="9.75" customHeight="1">
      <c r="C50" s="356" t="s">
        <v>191</v>
      </c>
      <c r="D50" s="353"/>
      <c r="E50" s="349">
        <f>SUM(E58+E59+E63)</f>
        <v>28420983</v>
      </c>
      <c r="F50" s="350">
        <f>SUM(F51:F63)</f>
        <v>11209006</v>
      </c>
      <c r="G50" s="7"/>
      <c r="I50" s="111"/>
      <c r="J50" s="122"/>
    </row>
    <row r="51" spans="3:7" ht="9.75" customHeight="1">
      <c r="C51" s="352" t="s">
        <v>192</v>
      </c>
      <c r="D51" s="353"/>
      <c r="E51" s="126"/>
      <c r="F51" s="348" t="s">
        <v>556</v>
      </c>
      <c r="G51" s="111"/>
    </row>
    <row r="52" spans="3:7" ht="9.75" customHeight="1">
      <c r="C52" s="352" t="s">
        <v>193</v>
      </c>
      <c r="D52" s="353"/>
      <c r="E52" s="126"/>
      <c r="F52" s="442" t="s">
        <v>556</v>
      </c>
      <c r="G52" s="111"/>
    </row>
    <row r="53" spans="3:7" ht="9.75" customHeight="1">
      <c r="C53" s="352" t="s">
        <v>194</v>
      </c>
      <c r="D53" s="353"/>
      <c r="E53" s="126"/>
      <c r="F53" s="348" t="s">
        <v>556</v>
      </c>
      <c r="G53" s="111"/>
    </row>
    <row r="54" spans="3:7" ht="9.75" customHeight="1">
      <c r="C54" s="352" t="s">
        <v>195</v>
      </c>
      <c r="D54" s="353"/>
      <c r="E54" s="126"/>
      <c r="F54" s="348" t="s">
        <v>556</v>
      </c>
      <c r="G54" s="111"/>
    </row>
    <row r="55" spans="3:7" ht="9.75" customHeight="1">
      <c r="C55" s="352" t="s">
        <v>196</v>
      </c>
      <c r="D55" s="353"/>
      <c r="E55" s="126">
        <v>0</v>
      </c>
      <c r="F55" s="348" t="s">
        <v>556</v>
      </c>
      <c r="G55" s="111"/>
    </row>
    <row r="56" spans="3:7" ht="9.75" customHeight="1">
      <c r="C56" s="352" t="s">
        <v>197</v>
      </c>
      <c r="D56" s="353"/>
      <c r="E56" s="126">
        <v>0</v>
      </c>
      <c r="F56" s="348" t="s">
        <v>556</v>
      </c>
      <c r="G56" s="7"/>
    </row>
    <row r="57" spans="3:7" ht="9.75" customHeight="1">
      <c r="C57" s="352" t="s">
        <v>198</v>
      </c>
      <c r="D57" s="353"/>
      <c r="E57" s="126"/>
      <c r="F57" s="348">
        <v>0</v>
      </c>
      <c r="G57" s="7"/>
    </row>
    <row r="58" spans="3:7" ht="9.75" customHeight="1">
      <c r="C58" s="352" t="s">
        <v>199</v>
      </c>
      <c r="D58" s="353"/>
      <c r="E58" s="126">
        <v>4212535</v>
      </c>
      <c r="F58" s="348" t="s">
        <v>556</v>
      </c>
      <c r="G58" s="7"/>
    </row>
    <row r="59" spans="3:7" ht="9.75" customHeight="1">
      <c r="C59" s="352" t="s">
        <v>200</v>
      </c>
      <c r="D59" s="353"/>
      <c r="E59" s="126">
        <f>2311995+20000+185430</f>
        <v>2517425</v>
      </c>
      <c r="F59" s="348">
        <f>12273+190909</f>
        <v>203182</v>
      </c>
      <c r="G59" s="7"/>
    </row>
    <row r="60" spans="3:7" ht="9.75" customHeight="1">
      <c r="C60" s="352" t="s">
        <v>201</v>
      </c>
      <c r="D60" s="353"/>
      <c r="E60" s="126" t="s">
        <v>556</v>
      </c>
      <c r="F60" s="348" t="s">
        <v>556</v>
      </c>
      <c r="G60" s="7"/>
    </row>
    <row r="61" spans="3:7" ht="9.75" customHeight="1">
      <c r="C61" s="352" t="s">
        <v>202</v>
      </c>
      <c r="D61" s="353"/>
      <c r="E61" s="126" t="s">
        <v>556</v>
      </c>
      <c r="F61" s="348">
        <v>2056200</v>
      </c>
      <c r="G61" s="7"/>
    </row>
    <row r="62" spans="3:7" ht="9.75" customHeight="1">
      <c r="C62" s="352" t="s">
        <v>203</v>
      </c>
      <c r="D62" s="353"/>
      <c r="E62" s="126" t="s">
        <v>556</v>
      </c>
      <c r="F62" s="348" t="s">
        <v>556</v>
      </c>
      <c r="G62" s="7"/>
    </row>
    <row r="63" spans="3:7" ht="9.75" customHeight="1">
      <c r="C63" s="352" t="s">
        <v>204</v>
      </c>
      <c r="D63" s="353"/>
      <c r="E63" s="126">
        <v>21691023</v>
      </c>
      <c r="F63" s="348">
        <v>8949624</v>
      </c>
      <c r="G63" s="7"/>
    </row>
    <row r="64" spans="3:7" ht="9.75" customHeight="1">
      <c r="C64" s="352" t="s">
        <v>205</v>
      </c>
      <c r="D64" s="353"/>
      <c r="E64" s="126"/>
      <c r="F64" s="348">
        <v>0</v>
      </c>
      <c r="G64" s="7"/>
    </row>
    <row r="65" spans="3:7" ht="9.75" customHeight="1">
      <c r="C65" s="352" t="s">
        <v>206</v>
      </c>
      <c r="D65" s="353"/>
      <c r="E65" s="126"/>
      <c r="F65" s="348" t="s">
        <v>556</v>
      </c>
      <c r="G65" s="7"/>
    </row>
    <row r="66" spans="3:7" ht="9.75" customHeight="1">
      <c r="C66" s="352" t="s">
        <v>207</v>
      </c>
      <c r="D66" s="353"/>
      <c r="E66" s="126"/>
      <c r="F66" s="348" t="s">
        <v>556</v>
      </c>
      <c r="G66" s="7"/>
    </row>
    <row r="67" spans="3:7" ht="9.75" customHeight="1">
      <c r="C67" s="352" t="s">
        <v>208</v>
      </c>
      <c r="D67" s="353"/>
      <c r="E67" s="126"/>
      <c r="F67" s="348" t="s">
        <v>556</v>
      </c>
      <c r="G67" s="7"/>
    </row>
    <row r="68" spans="3:7" ht="9.75" customHeight="1">
      <c r="C68" s="352" t="s">
        <v>209</v>
      </c>
      <c r="D68" s="353"/>
      <c r="E68" s="126"/>
      <c r="F68" s="348">
        <v>0</v>
      </c>
      <c r="G68" s="7"/>
    </row>
    <row r="69" spans="3:7" ht="9.75" customHeight="1">
      <c r="C69" s="352" t="s">
        <v>210</v>
      </c>
      <c r="D69" s="353"/>
      <c r="E69" s="126">
        <v>0</v>
      </c>
      <c r="F69" s="348">
        <v>0</v>
      </c>
      <c r="G69" s="7"/>
    </row>
    <row r="70" spans="3:7" ht="9.75" customHeight="1">
      <c r="C70" s="352" t="s">
        <v>211</v>
      </c>
      <c r="D70" s="353"/>
      <c r="E70" s="126">
        <v>0</v>
      </c>
      <c r="F70" s="348">
        <v>0</v>
      </c>
      <c r="G70" s="7"/>
    </row>
    <row r="71" spans="3:7" ht="9.75" customHeight="1">
      <c r="C71" s="357" t="s">
        <v>212</v>
      </c>
      <c r="D71" s="118"/>
      <c r="E71" s="119"/>
      <c r="F71" s="355"/>
      <c r="G71" s="7"/>
    </row>
    <row r="72" spans="3:7" ht="15" customHeight="1">
      <c r="C72" s="127" t="s">
        <v>213</v>
      </c>
      <c r="D72" s="120"/>
      <c r="E72" s="121">
        <f>+E50</f>
        <v>28420983</v>
      </c>
      <c r="F72" s="129">
        <f>+F50</f>
        <v>11209006</v>
      </c>
      <c r="G72" s="7"/>
    </row>
    <row r="73" spans="3:7" ht="9.75" customHeight="1">
      <c r="C73" s="117"/>
      <c r="D73" s="7"/>
      <c r="E73" s="116"/>
      <c r="F73" s="116"/>
      <c r="G73" s="7"/>
    </row>
    <row r="74" spans="3:7" ht="9.75" customHeight="1">
      <c r="C74" s="358" t="s">
        <v>214</v>
      </c>
      <c r="D74" s="359"/>
      <c r="E74" s="360">
        <v>0</v>
      </c>
      <c r="F74" s="361">
        <v>0</v>
      </c>
      <c r="G74" s="115"/>
    </row>
    <row r="75" spans="3:7" ht="9.75" customHeight="1">
      <c r="C75" s="352" t="s">
        <v>215</v>
      </c>
      <c r="D75" s="347"/>
      <c r="E75" s="349"/>
      <c r="F75" s="350">
        <v>0</v>
      </c>
      <c r="G75" s="115"/>
    </row>
    <row r="76" spans="3:7" ht="9.75" customHeight="1">
      <c r="C76" s="352" t="s">
        <v>216</v>
      </c>
      <c r="D76" s="353"/>
      <c r="E76" s="123">
        <v>0</v>
      </c>
      <c r="F76" s="362">
        <v>0</v>
      </c>
      <c r="G76" s="115"/>
    </row>
    <row r="77" spans="3:6" ht="9.75" customHeight="1">
      <c r="C77" s="356"/>
      <c r="D77" s="353"/>
      <c r="E77" s="126"/>
      <c r="F77" s="348"/>
    </row>
    <row r="78" spans="3:6" ht="9.75" customHeight="1">
      <c r="C78" s="356" t="s">
        <v>217</v>
      </c>
      <c r="D78" s="353"/>
      <c r="E78" s="349"/>
      <c r="F78" s="350" t="s">
        <v>556</v>
      </c>
    </row>
    <row r="79" spans="3:6" ht="9.75" customHeight="1">
      <c r="C79" s="356"/>
      <c r="D79" s="353"/>
      <c r="E79" s="349"/>
      <c r="F79" s="350"/>
    </row>
    <row r="80" spans="3:6" ht="9.75" customHeight="1">
      <c r="C80" s="356" t="s">
        <v>218</v>
      </c>
      <c r="D80" s="353"/>
      <c r="E80" s="349">
        <f>+E81+E82</f>
        <v>5883663</v>
      </c>
      <c r="F80" s="350">
        <f>+F81</f>
        <v>1906468</v>
      </c>
    </row>
    <row r="81" spans="3:6" ht="9.75" customHeight="1">
      <c r="C81" s="352" t="s">
        <v>219</v>
      </c>
      <c r="D81" s="353"/>
      <c r="E81" s="126">
        <v>5883663</v>
      </c>
      <c r="F81" s="348">
        <v>1906468</v>
      </c>
    </row>
    <row r="82" spans="3:6" ht="9.75" customHeight="1">
      <c r="C82" s="352" t="s">
        <v>220</v>
      </c>
      <c r="D82" s="353"/>
      <c r="E82" s="126"/>
      <c r="F82" s="348" t="s">
        <v>556</v>
      </c>
    </row>
    <row r="83" spans="3:6" ht="9.75" customHeight="1">
      <c r="C83" s="356" t="s">
        <v>221</v>
      </c>
      <c r="D83" s="353"/>
      <c r="E83" s="349">
        <f>+E84+E85</f>
        <v>109660126</v>
      </c>
      <c r="F83" s="350" t="s">
        <v>556</v>
      </c>
    </row>
    <row r="84" spans="3:9" ht="9.75" customHeight="1">
      <c r="C84" s="352" t="s">
        <v>222</v>
      </c>
      <c r="D84" s="353"/>
      <c r="E84" s="126">
        <v>223357</v>
      </c>
      <c r="F84" s="348" t="s">
        <v>556</v>
      </c>
      <c r="G84" s="124"/>
      <c r="H84" s="125"/>
      <c r="I84" s="125"/>
    </row>
    <row r="85" spans="3:6" ht="9.75" customHeight="1">
      <c r="C85" s="352" t="s">
        <v>220</v>
      </c>
      <c r="D85" s="353"/>
      <c r="E85" s="126">
        <v>109436769</v>
      </c>
      <c r="F85" s="348" t="s">
        <v>556</v>
      </c>
    </row>
    <row r="86" spans="3:7" ht="9.75" customHeight="1">
      <c r="C86" s="352"/>
      <c r="D86" s="353"/>
      <c r="E86" s="126"/>
      <c r="F86" s="348"/>
      <c r="G86" s="111"/>
    </row>
    <row r="87" spans="3:7" ht="9.75" customHeight="1">
      <c r="C87" s="346" t="s">
        <v>223</v>
      </c>
      <c r="D87" s="347"/>
      <c r="E87" s="349">
        <v>0</v>
      </c>
      <c r="F87" s="350">
        <v>0</v>
      </c>
      <c r="G87" s="111"/>
    </row>
    <row r="88" spans="3:7" ht="9.75" customHeight="1">
      <c r="C88" s="351" t="s">
        <v>224</v>
      </c>
      <c r="D88" s="353"/>
      <c r="E88" s="126">
        <v>0</v>
      </c>
      <c r="F88" s="348">
        <v>0</v>
      </c>
      <c r="G88" s="111"/>
    </row>
    <row r="89" spans="3:6" ht="9.75" customHeight="1">
      <c r="C89" s="351" t="s">
        <v>225</v>
      </c>
      <c r="D89" s="353"/>
      <c r="E89" s="126">
        <v>0</v>
      </c>
      <c r="F89" s="348">
        <v>0</v>
      </c>
    </row>
    <row r="90" spans="3:6" ht="9.75" customHeight="1">
      <c r="C90" s="351"/>
      <c r="D90" s="353"/>
      <c r="E90" s="126"/>
      <c r="F90" s="348"/>
    </row>
    <row r="91" spans="3:6" ht="9.75" customHeight="1">
      <c r="C91" s="346" t="s">
        <v>226</v>
      </c>
      <c r="D91" s="347"/>
      <c r="E91" s="349">
        <v>0</v>
      </c>
      <c r="F91" s="350">
        <v>0</v>
      </c>
    </row>
    <row r="92" spans="3:6" ht="9.75" customHeight="1">
      <c r="C92" s="351" t="s">
        <v>227</v>
      </c>
      <c r="D92" s="353"/>
      <c r="E92" s="126">
        <v>0</v>
      </c>
      <c r="F92" s="348">
        <v>0</v>
      </c>
    </row>
    <row r="93" spans="3:6" ht="9.75" customHeight="1">
      <c r="C93" s="351" t="s">
        <v>228</v>
      </c>
      <c r="D93" s="353"/>
      <c r="E93" s="126"/>
      <c r="F93" s="348"/>
    </row>
    <row r="94" spans="3:6" ht="9.75" customHeight="1">
      <c r="C94" s="351"/>
      <c r="D94" s="353"/>
      <c r="E94" s="126"/>
      <c r="F94" s="348"/>
    </row>
    <row r="95" spans="3:7" ht="11.25">
      <c r="C95" s="127" t="s">
        <v>229</v>
      </c>
      <c r="D95" s="128"/>
      <c r="E95" s="129">
        <f>+E80-E83-E72</f>
        <v>-132197446</v>
      </c>
      <c r="F95" s="129">
        <f>+F80-F72</f>
        <v>-9302538</v>
      </c>
      <c r="G95" s="111"/>
    </row>
    <row r="96" spans="3:6" ht="11.25">
      <c r="C96" s="351"/>
      <c r="D96" s="353"/>
      <c r="E96" s="126"/>
      <c r="F96" s="348"/>
    </row>
    <row r="97" spans="3:6" ht="11.25">
      <c r="C97" s="346" t="s">
        <v>230</v>
      </c>
      <c r="D97" s="347"/>
      <c r="E97" s="126">
        <v>0</v>
      </c>
      <c r="F97" s="348">
        <v>0</v>
      </c>
    </row>
    <row r="98" spans="3:7" ht="11.25">
      <c r="C98" s="346" t="s">
        <v>95</v>
      </c>
      <c r="D98" s="353"/>
      <c r="E98" s="126">
        <v>0</v>
      </c>
      <c r="F98" s="348">
        <v>0</v>
      </c>
      <c r="G98" s="111"/>
    </row>
    <row r="99" spans="3:7" ht="10.5" customHeight="1" thickBot="1">
      <c r="C99" s="346" t="s">
        <v>231</v>
      </c>
      <c r="D99" s="347"/>
      <c r="E99" s="130"/>
      <c r="F99" s="363" t="s">
        <v>556</v>
      </c>
      <c r="G99" s="7"/>
    </row>
    <row r="100" spans="3:6" ht="9.75" customHeight="1" thickTop="1">
      <c r="C100" s="364"/>
      <c r="D100" s="54"/>
      <c r="E100" s="365">
        <f>+E95</f>
        <v>-132197446</v>
      </c>
      <c r="F100" s="366">
        <f>+F95</f>
        <v>-9302538</v>
      </c>
    </row>
    <row r="101" spans="5:6" ht="9.75" customHeight="1">
      <c r="E101" s="131"/>
      <c r="F101" s="131"/>
    </row>
    <row r="103" ht="9.75" customHeight="1">
      <c r="E103" s="132"/>
    </row>
    <row r="111" ht="11.25">
      <c r="H111" s="5" t="s">
        <v>684</v>
      </c>
    </row>
  </sheetData>
  <sheetProtection/>
  <mergeCells count="3">
    <mergeCell ref="C5:F5"/>
    <mergeCell ref="C4:F4"/>
    <mergeCell ref="C3:F3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D1:J59"/>
  <sheetViews>
    <sheetView showGridLines="0" zoomScale="131" zoomScaleNormal="131" zoomScalePageLayoutView="0" workbookViewId="0" topLeftCell="D40">
      <selection activeCell="E56" sqref="E56"/>
    </sheetView>
  </sheetViews>
  <sheetFormatPr defaultColWidth="11.421875" defaultRowHeight="15"/>
  <cols>
    <col min="1" max="1" width="11.421875" style="1" customWidth="1"/>
    <col min="2" max="4" width="8.140625" style="1" customWidth="1"/>
    <col min="5" max="5" width="65.421875" style="1" bestFit="1" customWidth="1"/>
    <col min="6" max="6" width="16.421875" style="1" customWidth="1"/>
    <col min="7" max="7" width="15.57421875" style="1" customWidth="1"/>
    <col min="8" max="8" width="14.28125" style="1" bestFit="1" customWidth="1"/>
    <col min="9" max="16384" width="11.421875" style="1" customWidth="1"/>
  </cols>
  <sheetData>
    <row r="1" spans="5:7" ht="11.25">
      <c r="E1" s="471" t="s">
        <v>686</v>
      </c>
      <c r="F1" s="471"/>
      <c r="G1" s="471"/>
    </row>
    <row r="2" spans="5:7" ht="11.25">
      <c r="E2" s="471" t="s">
        <v>514</v>
      </c>
      <c r="F2" s="471"/>
      <c r="G2" s="471"/>
    </row>
    <row r="3" spans="4:10" ht="23.25" customHeight="1">
      <c r="D3" s="56"/>
      <c r="E3" s="470" t="s">
        <v>694</v>
      </c>
      <c r="F3" s="470"/>
      <c r="G3" s="470"/>
      <c r="H3" s="470"/>
      <c r="I3" s="470"/>
      <c r="J3" s="470"/>
    </row>
    <row r="4" spans="5:7" ht="11.25">
      <c r="E4" s="472" t="s">
        <v>1</v>
      </c>
      <c r="F4" s="472"/>
      <c r="G4" s="472"/>
    </row>
    <row r="5" spans="5:7" ht="33.75">
      <c r="E5" s="133"/>
      <c r="F5" s="512" t="s">
        <v>692</v>
      </c>
      <c r="G5" s="512" t="s">
        <v>689</v>
      </c>
    </row>
    <row r="6" spans="5:7" ht="11.25">
      <c r="E6" s="134" t="s">
        <v>515</v>
      </c>
      <c r="F6" s="135"/>
      <c r="G6" s="135"/>
    </row>
    <row r="7" spans="5:7" ht="11.25">
      <c r="E7" s="136"/>
      <c r="F7" s="137"/>
      <c r="G7" s="137"/>
    </row>
    <row r="8" spans="5:7" ht="11.25">
      <c r="E8" s="136" t="s">
        <v>516</v>
      </c>
      <c r="F8" s="138"/>
      <c r="G8" s="138"/>
    </row>
    <row r="9" spans="5:7" ht="11.25">
      <c r="E9" s="136" t="s">
        <v>517</v>
      </c>
      <c r="F9" s="138"/>
      <c r="G9" s="138"/>
    </row>
    <row r="10" spans="5:8" ht="11.25">
      <c r="E10" s="136" t="s">
        <v>518</v>
      </c>
      <c r="F10" s="138">
        <v>-105854260</v>
      </c>
      <c r="G10" s="138">
        <v>-1352902226</v>
      </c>
      <c r="H10" s="7"/>
    </row>
    <row r="11" spans="5:8" ht="11.25">
      <c r="E11" s="136"/>
      <c r="F11" s="138"/>
      <c r="G11" s="138"/>
      <c r="H11" s="7"/>
    </row>
    <row r="12" spans="5:7" ht="12" customHeight="1">
      <c r="E12" s="139" t="s">
        <v>519</v>
      </c>
      <c r="F12" s="140"/>
      <c r="G12" s="140"/>
    </row>
    <row r="13" spans="5:7" ht="11.25">
      <c r="E13" s="139" t="s">
        <v>520</v>
      </c>
      <c r="F13" s="144">
        <f>SUM(F8:F11)</f>
        <v>-105854260</v>
      </c>
      <c r="G13" s="144">
        <f>SUM(G8:G11)</f>
        <v>-1352902226</v>
      </c>
    </row>
    <row r="14" spans="5:7" ht="11.25">
      <c r="E14" s="141"/>
      <c r="F14" s="140"/>
      <c r="G14" s="140"/>
    </row>
    <row r="15" spans="5:7" ht="11.25">
      <c r="E15" s="139" t="s">
        <v>521</v>
      </c>
      <c r="F15" s="140"/>
      <c r="G15" s="140"/>
    </row>
    <row r="16" spans="5:7" ht="11.25">
      <c r="E16" s="141"/>
      <c r="F16" s="140"/>
      <c r="G16" s="140"/>
    </row>
    <row r="17" spans="5:7" ht="11.25">
      <c r="E17" s="141" t="s">
        <v>522</v>
      </c>
      <c r="F17" s="140">
        <v>0</v>
      </c>
      <c r="G17" s="140">
        <v>0</v>
      </c>
    </row>
    <row r="18" spans="5:7" ht="11.25">
      <c r="E18" s="141"/>
      <c r="F18" s="144">
        <f>SUM(F16:F17)</f>
        <v>0</v>
      </c>
      <c r="G18" s="144">
        <v>0</v>
      </c>
    </row>
    <row r="19" spans="5:7" ht="11.25">
      <c r="E19" s="139" t="s">
        <v>523</v>
      </c>
      <c r="F19" s="140"/>
      <c r="G19" s="140"/>
    </row>
    <row r="20" spans="5:7" ht="11.25">
      <c r="E20" s="141" t="s">
        <v>524</v>
      </c>
      <c r="F20" s="140">
        <v>0</v>
      </c>
      <c r="G20" s="140">
        <v>0</v>
      </c>
    </row>
    <row r="21" spans="5:7" ht="11.25">
      <c r="E21" s="141"/>
      <c r="F21" s="140"/>
      <c r="G21" s="140"/>
    </row>
    <row r="22" spans="5:7" ht="11.25">
      <c r="E22" s="139" t="s">
        <v>525</v>
      </c>
      <c r="F22" s="144">
        <f>F13+F18+F20</f>
        <v>-105854260</v>
      </c>
      <c r="G22" s="144">
        <f>G13+G18+G20</f>
        <v>-1352902226</v>
      </c>
    </row>
    <row r="23" spans="5:7" ht="11.25">
      <c r="E23" s="141"/>
      <c r="F23" s="140"/>
      <c r="G23" s="140"/>
    </row>
    <row r="24" spans="5:7" ht="11.25">
      <c r="E24" s="141" t="s">
        <v>230</v>
      </c>
      <c r="F24" s="140"/>
      <c r="G24" s="140">
        <v>0</v>
      </c>
    </row>
    <row r="25" spans="5:7" ht="11.25">
      <c r="E25" s="141"/>
      <c r="F25" s="140"/>
      <c r="G25" s="140"/>
    </row>
    <row r="26" spans="5:7" ht="11.25">
      <c r="E26" s="139" t="s">
        <v>526</v>
      </c>
      <c r="F26" s="144">
        <f>+F22+F24</f>
        <v>-105854260</v>
      </c>
      <c r="G26" s="144">
        <f>+G22+G24</f>
        <v>-1352902226</v>
      </c>
    </row>
    <row r="27" spans="5:7" ht="11.25">
      <c r="E27" s="139"/>
      <c r="F27" s="142"/>
      <c r="G27" s="142"/>
    </row>
    <row r="28" spans="5:7" ht="11.25">
      <c r="E28" s="139" t="s">
        <v>527</v>
      </c>
      <c r="F28" s="140"/>
      <c r="G28" s="140"/>
    </row>
    <row r="29" spans="5:7" ht="11.25">
      <c r="E29" s="139"/>
      <c r="F29" s="140"/>
      <c r="G29" s="140"/>
    </row>
    <row r="30" spans="5:7" ht="11.25">
      <c r="E30" s="141" t="s">
        <v>528</v>
      </c>
      <c r="F30" s="140">
        <v>0</v>
      </c>
      <c r="G30" s="140"/>
    </row>
    <row r="31" spans="5:7" ht="11.25">
      <c r="E31" s="141" t="s">
        <v>20</v>
      </c>
      <c r="F31" s="140">
        <v>0</v>
      </c>
      <c r="G31" s="140">
        <v>0</v>
      </c>
    </row>
    <row r="32" spans="5:7" ht="11.25">
      <c r="E32" s="141" t="s">
        <v>529</v>
      </c>
      <c r="F32" s="140">
        <v>0</v>
      </c>
      <c r="G32" s="140">
        <v>0</v>
      </c>
    </row>
    <row r="33" spans="5:7" ht="11.25">
      <c r="E33" s="141" t="s">
        <v>530</v>
      </c>
      <c r="F33" s="140"/>
      <c r="G33" s="140"/>
    </row>
    <row r="34" spans="5:7" ht="11.25">
      <c r="E34" s="141" t="s">
        <v>531</v>
      </c>
      <c r="F34" s="140"/>
      <c r="G34" s="140"/>
    </row>
    <row r="35" spans="5:7" ht="11.25">
      <c r="E35" s="141" t="s">
        <v>532</v>
      </c>
      <c r="F35" s="140"/>
      <c r="G35" s="140">
        <v>0</v>
      </c>
    </row>
    <row r="36" spans="5:7" ht="11.25">
      <c r="E36" s="141" t="s">
        <v>533</v>
      </c>
      <c r="F36" s="140"/>
      <c r="G36" s="140">
        <v>0</v>
      </c>
    </row>
    <row r="37" spans="5:7" ht="11.25">
      <c r="E37" s="141"/>
      <c r="F37" s="140"/>
      <c r="G37" s="140"/>
    </row>
    <row r="38" spans="5:7" ht="11.25">
      <c r="E38" s="139" t="s">
        <v>534</v>
      </c>
      <c r="F38" s="144">
        <f>SUM(F30:F36)</f>
        <v>0</v>
      </c>
      <c r="G38" s="144">
        <f>SUM(G30:G36)</f>
        <v>0</v>
      </c>
    </row>
    <row r="39" spans="5:7" ht="11.25">
      <c r="E39" s="139"/>
      <c r="F39" s="142"/>
      <c r="G39" s="142"/>
    </row>
    <row r="40" spans="5:7" ht="11.25">
      <c r="E40" s="139" t="s">
        <v>535</v>
      </c>
      <c r="F40" s="140"/>
      <c r="G40" s="140"/>
    </row>
    <row r="41" spans="5:7" ht="11.25">
      <c r="E41" s="139"/>
      <c r="F41" s="140"/>
      <c r="G41" s="140"/>
    </row>
    <row r="42" spans="5:7" ht="11.25">
      <c r="E42" s="141" t="s">
        <v>536</v>
      </c>
      <c r="F42" s="444" t="s">
        <v>556</v>
      </c>
      <c r="G42" s="140">
        <v>0</v>
      </c>
    </row>
    <row r="43" spans="5:7" ht="11.25">
      <c r="E43" s="141" t="s">
        <v>537</v>
      </c>
      <c r="F43" s="140"/>
      <c r="G43" s="140"/>
    </row>
    <row r="44" spans="5:7" ht="11.25">
      <c r="E44" s="141" t="s">
        <v>538</v>
      </c>
      <c r="F44" s="140">
        <v>0</v>
      </c>
      <c r="G44" s="140">
        <v>0</v>
      </c>
    </row>
    <row r="45" spans="5:7" ht="11.25">
      <c r="E45" s="141" t="s">
        <v>222</v>
      </c>
      <c r="F45" s="140">
        <v>0</v>
      </c>
      <c r="G45" s="140">
        <v>0</v>
      </c>
    </row>
    <row r="46" spans="5:7" ht="11.25">
      <c r="E46" s="141"/>
      <c r="F46" s="140"/>
      <c r="G46" s="140"/>
    </row>
    <row r="47" spans="5:7" ht="11.25">
      <c r="E47" s="139" t="s">
        <v>539</v>
      </c>
      <c r="F47" s="144">
        <f>SUM(F42:F46)</f>
        <v>0</v>
      </c>
      <c r="G47" s="144">
        <f>SUM(G42:G46)</f>
        <v>0</v>
      </c>
    </row>
    <row r="48" spans="5:7" ht="12.75" customHeight="1">
      <c r="E48" s="141"/>
      <c r="F48" s="140"/>
      <c r="G48" s="140"/>
    </row>
    <row r="49" spans="5:7" ht="12.75" customHeight="1">
      <c r="E49" s="139" t="s">
        <v>540</v>
      </c>
      <c r="F49" s="140"/>
      <c r="G49" s="140"/>
    </row>
    <row r="50" spans="5:9" ht="12.75" customHeight="1">
      <c r="E50" s="139"/>
      <c r="F50" s="140"/>
      <c r="G50" s="140"/>
      <c r="I50" s="58"/>
    </row>
    <row r="51" spans="5:9" ht="11.25">
      <c r="E51" s="141" t="s">
        <v>541</v>
      </c>
      <c r="F51" s="142">
        <f>+F22+F24+F38+F47</f>
        <v>-105854260</v>
      </c>
      <c r="G51" s="142">
        <f>+G22+G24+G38+G47</f>
        <v>-1352902226</v>
      </c>
      <c r="I51" s="450"/>
    </row>
    <row r="52" spans="5:9" ht="11.25">
      <c r="E52" s="141" t="s">
        <v>542</v>
      </c>
      <c r="F52" s="140">
        <v>2188104899</v>
      </c>
      <c r="G52" s="140">
        <f>2211830835+672162104+650471000</f>
        <v>3534463939</v>
      </c>
      <c r="I52" s="58"/>
    </row>
    <row r="53" spans="5:9" ht="11.25">
      <c r="E53" s="143" t="s">
        <v>543</v>
      </c>
      <c r="F53" s="367">
        <f>F51+F52</f>
        <v>2082250639</v>
      </c>
      <c r="G53" s="367">
        <f>G51+G52</f>
        <v>2181561713</v>
      </c>
      <c r="I53" s="450"/>
    </row>
    <row r="54" spans="5:9" ht="16.5" customHeight="1">
      <c r="E54" s="43"/>
      <c r="F54" s="44"/>
      <c r="G54" s="45"/>
      <c r="H54" s="46"/>
      <c r="I54" s="450"/>
    </row>
    <row r="55" spans="5:9" ht="12.75">
      <c r="E55" s="47"/>
      <c r="F55" s="145"/>
      <c r="G55" s="57"/>
      <c r="I55" s="450"/>
    </row>
    <row r="56" spans="5:9" ht="12.75">
      <c r="E56" s="47"/>
      <c r="F56" s="48"/>
      <c r="G56" s="47"/>
      <c r="I56" s="447"/>
    </row>
    <row r="57" spans="5:7" ht="12.75">
      <c r="E57" s="47"/>
      <c r="F57" s="47"/>
      <c r="G57" s="48"/>
    </row>
    <row r="58" spans="5:7" ht="12.75">
      <c r="E58" s="47"/>
      <c r="F58" s="47"/>
      <c r="G58" s="47"/>
    </row>
    <row r="59" spans="5:7" ht="12.75">
      <c r="E59" s="47"/>
      <c r="F59" s="47"/>
      <c r="G59" s="47"/>
    </row>
  </sheetData>
  <sheetProtection/>
  <mergeCells count="5">
    <mergeCell ref="E3:G3"/>
    <mergeCell ref="E1:G1"/>
    <mergeCell ref="E2:G2"/>
    <mergeCell ref="E4:G4"/>
    <mergeCell ref="H3:J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2:T29"/>
  <sheetViews>
    <sheetView showGridLines="0" zoomScale="90" zoomScaleNormal="90" zoomScalePageLayoutView="0" workbookViewId="0" topLeftCell="C1">
      <selection activeCell="L22" sqref="L22"/>
    </sheetView>
  </sheetViews>
  <sheetFormatPr defaultColWidth="11.421875" defaultRowHeight="15"/>
  <cols>
    <col min="1" max="1" width="11.421875" style="149" customWidth="1"/>
    <col min="2" max="2" width="23.421875" style="149" customWidth="1"/>
    <col min="3" max="3" width="16.7109375" style="150" customWidth="1"/>
    <col min="4" max="4" width="18.00390625" style="150" customWidth="1"/>
    <col min="5" max="5" width="15.00390625" style="150" customWidth="1"/>
    <col min="6" max="6" width="17.421875" style="150" bestFit="1" customWidth="1"/>
    <col min="7" max="7" width="13.00390625" style="150" customWidth="1"/>
    <col min="8" max="8" width="16.28125" style="150" customWidth="1"/>
    <col min="9" max="9" width="14.8515625" style="149" bestFit="1" customWidth="1"/>
    <col min="10" max="10" width="17.421875" style="149" bestFit="1" customWidth="1"/>
    <col min="11" max="11" width="16.7109375" style="149" customWidth="1"/>
    <col min="12" max="16384" width="11.421875" style="149" customWidth="1"/>
  </cols>
  <sheetData>
    <row r="2" ht="11.25">
      <c r="G2" s="151" t="s">
        <v>686</v>
      </c>
    </row>
    <row r="3" ht="11.25">
      <c r="G3" s="151" t="s">
        <v>544</v>
      </c>
    </row>
    <row r="4" spans="3:11" ht="11.25">
      <c r="C4" s="152" t="s">
        <v>693</v>
      </c>
      <c r="D4" s="440"/>
      <c r="E4" s="440"/>
      <c r="G4" s="151"/>
      <c r="J4" s="441"/>
      <c r="K4" s="441"/>
    </row>
    <row r="5" ht="11.25">
      <c r="G5" s="153" t="s">
        <v>1</v>
      </c>
    </row>
    <row r="6" spans="2:3" ht="12" thickBot="1">
      <c r="B6" s="3"/>
      <c r="C6" s="154"/>
    </row>
    <row r="7" spans="2:11" s="157" customFormat="1" ht="13.5" thickBot="1">
      <c r="B7" s="368"/>
      <c r="C7" s="473" t="s">
        <v>232</v>
      </c>
      <c r="D7" s="474"/>
      <c r="E7" s="473" t="s">
        <v>545</v>
      </c>
      <c r="F7" s="474"/>
      <c r="G7" s="475"/>
      <c r="H7" s="474" t="s">
        <v>546</v>
      </c>
      <c r="I7" s="476"/>
      <c r="J7" s="477" t="s">
        <v>547</v>
      </c>
      <c r="K7" s="475"/>
    </row>
    <row r="8" spans="2:20" s="157" customFormat="1" ht="39" thickBot="1">
      <c r="B8" s="369" t="s">
        <v>233</v>
      </c>
      <c r="C8" s="370" t="s">
        <v>548</v>
      </c>
      <c r="D8" s="371" t="s">
        <v>549</v>
      </c>
      <c r="E8" s="370" t="s">
        <v>550</v>
      </c>
      <c r="F8" s="372" t="s">
        <v>551</v>
      </c>
      <c r="G8" s="371" t="s">
        <v>552</v>
      </c>
      <c r="H8" s="370" t="s">
        <v>553</v>
      </c>
      <c r="I8" s="373" t="s">
        <v>554</v>
      </c>
      <c r="J8" s="513" t="s">
        <v>702</v>
      </c>
      <c r="K8" s="514" t="s">
        <v>701</v>
      </c>
      <c r="L8" s="150"/>
      <c r="M8" s="150"/>
      <c r="N8" s="150"/>
      <c r="O8" s="150"/>
      <c r="P8" s="150"/>
      <c r="Q8" s="150"/>
      <c r="R8" s="149"/>
      <c r="S8" s="149"/>
      <c r="T8" s="149"/>
    </row>
    <row r="9" spans="2:20" s="156" customFormat="1" ht="12.75">
      <c r="B9" s="374"/>
      <c r="C9" s="375"/>
      <c r="D9" s="376"/>
      <c r="E9" s="375"/>
      <c r="F9" s="377"/>
      <c r="G9" s="376"/>
      <c r="H9" s="375"/>
      <c r="I9" s="376"/>
      <c r="J9" s="375"/>
      <c r="K9" s="376"/>
      <c r="L9" s="150"/>
      <c r="M9" s="150"/>
      <c r="N9" s="150"/>
      <c r="O9" s="150"/>
      <c r="P9" s="151"/>
      <c r="Q9" s="150"/>
      <c r="R9" s="149"/>
      <c r="S9" s="149"/>
      <c r="T9" s="149"/>
    </row>
    <row r="10" spans="2:20" s="156" customFormat="1" ht="24" customHeight="1">
      <c r="B10" s="374" t="s">
        <v>555</v>
      </c>
      <c r="C10" s="378"/>
      <c r="D10" s="379">
        <v>2500000000</v>
      </c>
      <c r="E10" s="378">
        <v>2618753</v>
      </c>
      <c r="F10" s="380">
        <v>680771806</v>
      </c>
      <c r="G10" s="379">
        <v>135396</v>
      </c>
      <c r="H10" s="381">
        <v>-49005675</v>
      </c>
      <c r="I10" s="379"/>
      <c r="J10" s="382">
        <f>SUM(C10:I10)</f>
        <v>3134520280</v>
      </c>
      <c r="K10" s="439">
        <v>2995329534</v>
      </c>
      <c r="L10" s="150"/>
      <c r="M10" s="150"/>
      <c r="N10" s="150"/>
      <c r="O10" s="150"/>
      <c r="P10" s="151"/>
      <c r="Q10" s="150"/>
      <c r="R10" s="149"/>
      <c r="S10" s="149"/>
      <c r="T10" s="149"/>
    </row>
    <row r="11" spans="2:20" s="156" customFormat="1" ht="24" customHeight="1">
      <c r="B11" s="374"/>
      <c r="C11" s="378"/>
      <c r="D11" s="379"/>
      <c r="E11" s="378"/>
      <c r="F11" s="380"/>
      <c r="G11" s="379"/>
      <c r="H11" s="381"/>
      <c r="I11" s="379"/>
      <c r="J11" s="382">
        <f>SUM(C11:I11)</f>
        <v>0</v>
      </c>
      <c r="K11" s="383">
        <v>0</v>
      </c>
      <c r="L11" s="152"/>
      <c r="M11" s="440"/>
      <c r="N11" s="440"/>
      <c r="O11" s="150"/>
      <c r="P11" s="151"/>
      <c r="Q11" s="150"/>
      <c r="R11" s="149"/>
      <c r="S11" s="441"/>
      <c r="T11" s="441"/>
    </row>
    <row r="12" spans="2:20" s="156" customFormat="1" ht="24" customHeight="1">
      <c r="B12" s="384" t="s">
        <v>557</v>
      </c>
      <c r="C12" s="378"/>
      <c r="D12" s="379"/>
      <c r="E12" s="378"/>
      <c r="F12" s="385"/>
      <c r="G12" s="386"/>
      <c r="H12" s="381"/>
      <c r="I12" s="379"/>
      <c r="J12" s="382">
        <f>SUM(C12:I12)</f>
        <v>0</v>
      </c>
      <c r="K12" s="383">
        <v>0</v>
      </c>
      <c r="L12" s="150"/>
      <c r="M12" s="150"/>
      <c r="N12" s="150"/>
      <c r="O12" s="150"/>
      <c r="P12" s="153"/>
      <c r="Q12" s="150"/>
      <c r="R12" s="149"/>
      <c r="S12" s="149"/>
      <c r="T12" s="149"/>
    </row>
    <row r="13" spans="2:11" s="156" customFormat="1" ht="24" customHeight="1">
      <c r="B13" s="374"/>
      <c r="C13" s="378"/>
      <c r="D13" s="379"/>
      <c r="E13" s="378"/>
      <c r="F13" s="385"/>
      <c r="G13" s="386"/>
      <c r="H13" s="381"/>
      <c r="I13" s="379"/>
      <c r="J13" s="382">
        <f>SUM(C13:I13)</f>
        <v>0</v>
      </c>
      <c r="K13" s="383">
        <v>0</v>
      </c>
    </row>
    <row r="14" spans="2:11" s="156" customFormat="1" ht="24" customHeight="1">
      <c r="B14" s="374" t="s">
        <v>558</v>
      </c>
      <c r="C14" s="378" t="s">
        <v>556</v>
      </c>
      <c r="D14" s="379" t="s">
        <v>556</v>
      </c>
      <c r="E14" s="381"/>
      <c r="F14" s="385">
        <v>0</v>
      </c>
      <c r="G14" s="386" t="s">
        <v>556</v>
      </c>
      <c r="H14" s="381" t="s">
        <v>556</v>
      </c>
      <c r="I14" s="379" t="s">
        <v>556</v>
      </c>
      <c r="J14" s="382">
        <f>SUM(C14:I14)</f>
        <v>0</v>
      </c>
      <c r="K14" s="383"/>
    </row>
    <row r="15" spans="2:11" s="156" customFormat="1" ht="24" customHeight="1">
      <c r="B15" s="374"/>
      <c r="C15" s="378"/>
      <c r="D15" s="379"/>
      <c r="E15" s="381"/>
      <c r="F15" s="385"/>
      <c r="G15" s="386"/>
      <c r="H15" s="381"/>
      <c r="I15" s="379"/>
      <c r="J15" s="382">
        <f aca="true" t="shared" si="0" ref="J15:J23">SUM(C15:I15)</f>
        <v>0</v>
      </c>
      <c r="K15" s="383">
        <v>0</v>
      </c>
    </row>
    <row r="16" spans="2:11" s="156" customFormat="1" ht="24" customHeight="1">
      <c r="B16" s="374" t="s">
        <v>559</v>
      </c>
      <c r="C16" s="378" t="s">
        <v>556</v>
      </c>
      <c r="D16" s="379" t="s">
        <v>556</v>
      </c>
      <c r="E16" s="381" t="s">
        <v>556</v>
      </c>
      <c r="F16" s="387" t="s">
        <v>556</v>
      </c>
      <c r="G16" s="386"/>
      <c r="H16" s="381" t="s">
        <v>556</v>
      </c>
      <c r="I16" s="379" t="s">
        <v>556</v>
      </c>
      <c r="J16" s="382">
        <f t="shared" si="0"/>
        <v>0</v>
      </c>
      <c r="K16" s="383"/>
    </row>
    <row r="17" spans="2:11" s="156" customFormat="1" ht="24" customHeight="1">
      <c r="B17" s="374"/>
      <c r="C17" s="378"/>
      <c r="D17" s="379"/>
      <c r="E17" s="381"/>
      <c r="F17" s="385"/>
      <c r="G17" s="386"/>
      <c r="H17" s="381"/>
      <c r="I17" s="379"/>
      <c r="J17" s="382">
        <f t="shared" si="0"/>
        <v>0</v>
      </c>
      <c r="K17" s="383">
        <v>0</v>
      </c>
    </row>
    <row r="18" spans="2:11" s="156" customFormat="1" ht="24" customHeight="1">
      <c r="B18" s="374" t="s">
        <v>106</v>
      </c>
      <c r="C18" s="378" t="s">
        <v>556</v>
      </c>
      <c r="D18" s="379" t="s">
        <v>556</v>
      </c>
      <c r="E18" s="381" t="s">
        <v>556</v>
      </c>
      <c r="F18" s="387" t="s">
        <v>556</v>
      </c>
      <c r="G18" s="386" t="s">
        <v>556</v>
      </c>
      <c r="H18" s="381" t="s">
        <v>556</v>
      </c>
      <c r="I18" s="379" t="s">
        <v>556</v>
      </c>
      <c r="J18" s="382">
        <f t="shared" si="0"/>
        <v>0</v>
      </c>
      <c r="K18" s="383">
        <v>0</v>
      </c>
    </row>
    <row r="19" spans="2:11" s="156" customFormat="1" ht="24" customHeight="1">
      <c r="B19" s="374"/>
      <c r="C19" s="378"/>
      <c r="D19" s="379"/>
      <c r="E19" s="381"/>
      <c r="F19" s="387"/>
      <c r="G19" s="386"/>
      <c r="H19" s="381"/>
      <c r="I19" s="379"/>
      <c r="J19" s="382">
        <f t="shared" si="0"/>
        <v>0</v>
      </c>
      <c r="K19" s="383">
        <v>0</v>
      </c>
    </row>
    <row r="20" spans="2:11" s="156" customFormat="1" ht="24" customHeight="1">
      <c r="B20" s="374" t="s">
        <v>560</v>
      </c>
      <c r="C20" s="378">
        <f>+C26-C10</f>
        <v>0</v>
      </c>
      <c r="D20" s="379" t="s">
        <v>556</v>
      </c>
      <c r="E20" s="381">
        <v>0</v>
      </c>
      <c r="F20" s="387" t="s">
        <v>556</v>
      </c>
      <c r="G20" s="386" t="s">
        <v>556</v>
      </c>
      <c r="H20" s="381" t="s">
        <v>556</v>
      </c>
      <c r="I20" s="379" t="s">
        <v>556</v>
      </c>
      <c r="J20" s="382">
        <f t="shared" si="0"/>
        <v>0</v>
      </c>
      <c r="K20" s="383"/>
    </row>
    <row r="21" spans="2:11" s="156" customFormat="1" ht="24" customHeight="1">
      <c r="B21" s="374"/>
      <c r="C21" s="378"/>
      <c r="D21" s="379"/>
      <c r="E21" s="381"/>
      <c r="F21" s="387"/>
      <c r="G21" s="386"/>
      <c r="H21" s="381"/>
      <c r="I21" s="379"/>
      <c r="J21" s="382">
        <f t="shared" si="0"/>
        <v>0</v>
      </c>
      <c r="K21" s="383">
        <v>0</v>
      </c>
    </row>
    <row r="22" spans="2:11" s="156" customFormat="1" ht="24" customHeight="1">
      <c r="B22" s="374" t="s">
        <v>561</v>
      </c>
      <c r="C22" s="378" t="s">
        <v>556</v>
      </c>
      <c r="D22" s="379" t="s">
        <v>556</v>
      </c>
      <c r="E22" s="381" t="s">
        <v>556</v>
      </c>
      <c r="F22" s="387" t="s">
        <v>556</v>
      </c>
      <c r="G22" s="386" t="s">
        <v>556</v>
      </c>
      <c r="H22" s="381" t="s">
        <v>556</v>
      </c>
      <c r="I22" s="379" t="s">
        <v>556</v>
      </c>
      <c r="J22" s="382">
        <f t="shared" si="0"/>
        <v>0</v>
      </c>
      <c r="K22" s="383">
        <v>0</v>
      </c>
    </row>
    <row r="23" spans="2:11" s="156" customFormat="1" ht="24" customHeight="1">
      <c r="B23" s="374"/>
      <c r="C23" s="378"/>
      <c r="D23" s="379"/>
      <c r="E23" s="381"/>
      <c r="F23" s="385"/>
      <c r="G23" s="386"/>
      <c r="H23" s="381"/>
      <c r="I23" s="379"/>
      <c r="J23" s="382">
        <f t="shared" si="0"/>
        <v>0</v>
      </c>
      <c r="K23" s="383">
        <v>0</v>
      </c>
    </row>
    <row r="24" spans="2:11" s="156" customFormat="1" ht="24" customHeight="1">
      <c r="B24" s="374" t="s">
        <v>562</v>
      </c>
      <c r="C24" s="378">
        <v>0</v>
      </c>
      <c r="D24" s="379"/>
      <c r="E24" s="381">
        <v>0</v>
      </c>
      <c r="F24" s="387"/>
      <c r="G24" s="386"/>
      <c r="H24" s="381"/>
      <c r="I24" s="379"/>
      <c r="J24" s="382">
        <f>SUM(C24:I24)</f>
        <v>0</v>
      </c>
      <c r="K24" s="383"/>
    </row>
    <row r="25" spans="2:11" s="156" customFormat="1" ht="24" customHeight="1" thickBot="1">
      <c r="B25" s="374" t="s">
        <v>108</v>
      </c>
      <c r="C25" s="388" t="s">
        <v>556</v>
      </c>
      <c r="D25" s="389" t="s">
        <v>556</v>
      </c>
      <c r="E25" s="388" t="s">
        <v>556</v>
      </c>
      <c r="F25" s="390" t="s">
        <v>556</v>
      </c>
      <c r="G25" s="389" t="s">
        <v>556</v>
      </c>
      <c r="H25" s="391"/>
      <c r="I25" s="389">
        <v>-132197446</v>
      </c>
      <c r="J25" s="392"/>
      <c r="K25" s="393">
        <v>-9302538</v>
      </c>
    </row>
    <row r="26" spans="2:11" s="156" customFormat="1" ht="24" customHeight="1" thickBot="1">
      <c r="B26" s="394" t="s">
        <v>687</v>
      </c>
      <c r="C26" s="395">
        <f>+'[2]Balance Gral. Resol. 6'!G55</f>
        <v>0</v>
      </c>
      <c r="D26" s="396">
        <f>SUM(D10:D25)</f>
        <v>2500000000</v>
      </c>
      <c r="E26" s="397">
        <f>SUM(E10:E25)</f>
        <v>2618753</v>
      </c>
      <c r="F26" s="396">
        <f>SUM(F10:F25)</f>
        <v>680771806</v>
      </c>
      <c r="G26" s="398">
        <f>SUM(G10:G25)</f>
        <v>135396</v>
      </c>
      <c r="H26" s="436">
        <f>SUM(H10:H25)</f>
        <v>-49005675</v>
      </c>
      <c r="I26" s="396">
        <f>SUM(I25)</f>
        <v>-132197446</v>
      </c>
      <c r="J26" s="399">
        <f>SUM(C26:I26)</f>
        <v>3002322834</v>
      </c>
      <c r="K26" s="438">
        <f>SUM(K10:K25)</f>
        <v>2986026996</v>
      </c>
    </row>
    <row r="27" spans="2:13" s="156" customFormat="1" ht="24" customHeight="1" thickBot="1">
      <c r="B27" s="400" t="s">
        <v>685</v>
      </c>
      <c r="C27" s="401" t="s">
        <v>556</v>
      </c>
      <c r="D27" s="402">
        <v>2500000000</v>
      </c>
      <c r="E27" s="403">
        <v>2618753</v>
      </c>
      <c r="F27" s="402">
        <v>530771806</v>
      </c>
      <c r="G27" s="404">
        <v>135396</v>
      </c>
      <c r="H27" s="405">
        <v>-38196421</v>
      </c>
      <c r="I27" s="402">
        <v>-9302538</v>
      </c>
      <c r="J27" s="399">
        <f>SUM(C27:I27)</f>
        <v>2986026996</v>
      </c>
      <c r="K27" s="406"/>
      <c r="M27" s="443"/>
    </row>
    <row r="29" spans="10:11" ht="11.25">
      <c r="J29" s="155"/>
      <c r="K29" s="155"/>
    </row>
  </sheetData>
  <sheetProtection/>
  <mergeCells count="4">
    <mergeCell ref="C7:D7"/>
    <mergeCell ref="E7:G7"/>
    <mergeCell ref="H7:I7"/>
    <mergeCell ref="J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B1:E49"/>
  <sheetViews>
    <sheetView showGridLines="0" zoomScale="143" zoomScaleNormal="143" zoomScalePageLayoutView="0" workbookViewId="0" topLeftCell="A1">
      <selection activeCell="C30" sqref="C30"/>
    </sheetView>
  </sheetViews>
  <sheetFormatPr defaultColWidth="11.421875" defaultRowHeight="15"/>
  <cols>
    <col min="3" max="3" width="68.8515625" style="0" customWidth="1"/>
    <col min="4" max="4" width="8.8515625" style="0" customWidth="1"/>
  </cols>
  <sheetData>
    <row r="1" ht="15">
      <c r="C1" s="49" t="s">
        <v>563</v>
      </c>
    </row>
    <row r="2" spans="2:3" ht="15">
      <c r="B2" s="49"/>
      <c r="C2" s="8"/>
    </row>
    <row r="3" spans="2:5" ht="15">
      <c r="B3" s="8"/>
      <c r="C3" s="8" t="s">
        <v>564</v>
      </c>
      <c r="D3" s="8"/>
      <c r="E3" s="8"/>
    </row>
    <row r="4" spans="2:3" ht="15">
      <c r="B4" s="8"/>
      <c r="C4" s="8"/>
    </row>
    <row r="5" spans="2:3" ht="38.25">
      <c r="B5" s="8"/>
      <c r="C5" s="9" t="s">
        <v>688</v>
      </c>
    </row>
    <row r="6" spans="2:3" ht="15">
      <c r="B6" s="9"/>
      <c r="C6" s="9"/>
    </row>
    <row r="7" spans="2:5" ht="15">
      <c r="B7" s="9"/>
      <c r="C7" s="8" t="s">
        <v>565</v>
      </c>
      <c r="D7" s="8"/>
      <c r="E7" s="8"/>
    </row>
    <row r="8" spans="2:3" ht="15">
      <c r="B8" s="8"/>
      <c r="C8" s="9"/>
    </row>
    <row r="9" spans="2:3" ht="15">
      <c r="B9" s="9"/>
      <c r="C9" s="10" t="s">
        <v>566</v>
      </c>
    </row>
    <row r="10" spans="2:3" ht="15">
      <c r="B10" s="10"/>
      <c r="C10" s="10"/>
    </row>
    <row r="11" spans="2:3" ht="86.25" customHeight="1">
      <c r="B11" s="10"/>
      <c r="C11" s="445" t="s">
        <v>703</v>
      </c>
    </row>
    <row r="12" spans="2:3" ht="15">
      <c r="B12" s="10"/>
      <c r="C12" s="446"/>
    </row>
    <row r="13" spans="2:3" ht="15">
      <c r="B13" s="9"/>
      <c r="C13" s="437" t="s">
        <v>736</v>
      </c>
    </row>
    <row r="14" spans="2:3" ht="15">
      <c r="B14" s="9"/>
      <c r="C14" s="9"/>
    </row>
    <row r="15" spans="2:5" ht="15">
      <c r="B15" s="9"/>
      <c r="C15" s="9" t="s">
        <v>567</v>
      </c>
      <c r="E15" s="9"/>
    </row>
    <row r="16" spans="2:3" ht="12.75" customHeight="1">
      <c r="B16" s="9"/>
      <c r="C16" s="9"/>
    </row>
    <row r="17" spans="2:3" ht="86.25" customHeight="1">
      <c r="B17" s="9"/>
      <c r="C17" s="437" t="s">
        <v>704</v>
      </c>
    </row>
    <row r="18" spans="2:3" ht="15">
      <c r="B18" s="9"/>
      <c r="C18" s="437"/>
    </row>
    <row r="19" spans="2:3" ht="89.25">
      <c r="B19" s="9"/>
      <c r="C19" s="446" t="s">
        <v>705</v>
      </c>
    </row>
    <row r="20" spans="2:3" ht="15">
      <c r="B20" s="9"/>
      <c r="C20" s="10"/>
    </row>
    <row r="21" spans="2:3" ht="15">
      <c r="B21" s="10"/>
      <c r="C21" s="10" t="s">
        <v>568</v>
      </c>
    </row>
    <row r="22" spans="2:3" ht="15">
      <c r="B22" s="10"/>
      <c r="C22" s="50"/>
    </row>
    <row r="23" spans="2:3" ht="15">
      <c r="B23" s="50"/>
      <c r="C23" s="9" t="s">
        <v>690</v>
      </c>
    </row>
    <row r="24" spans="2:3" ht="15">
      <c r="B24" s="9"/>
      <c r="C24" s="9"/>
    </row>
    <row r="25" spans="2:3" ht="15">
      <c r="B25" s="9"/>
      <c r="C25" s="9"/>
    </row>
    <row r="26" spans="2:5" ht="15">
      <c r="B26" s="9"/>
      <c r="C26" s="8" t="s">
        <v>569</v>
      </c>
      <c r="D26" s="8"/>
      <c r="E26" s="8"/>
    </row>
    <row r="27" spans="2:3" ht="15">
      <c r="B27" s="8"/>
      <c r="C27" s="9"/>
    </row>
    <row r="28" spans="2:3" ht="15">
      <c r="B28" s="9"/>
      <c r="C28" s="10" t="s">
        <v>570</v>
      </c>
    </row>
    <row r="29" spans="2:3" ht="38.25" customHeight="1">
      <c r="B29" s="10"/>
      <c r="C29" s="446" t="s">
        <v>571</v>
      </c>
    </row>
    <row r="30" spans="2:3" ht="15">
      <c r="B30" s="9"/>
      <c r="C30" s="446"/>
    </row>
    <row r="31" spans="2:3" ht="15">
      <c r="B31" s="9"/>
      <c r="C31" s="445" t="s">
        <v>572</v>
      </c>
    </row>
    <row r="32" spans="2:3" ht="38.25">
      <c r="B32" s="10"/>
      <c r="C32" s="446" t="s">
        <v>573</v>
      </c>
    </row>
    <row r="33" spans="2:3" ht="15">
      <c r="B33" s="9"/>
      <c r="C33" s="9"/>
    </row>
    <row r="34" spans="2:3" ht="15">
      <c r="B34" s="9"/>
      <c r="C34" s="10" t="s">
        <v>574</v>
      </c>
    </row>
    <row r="35" spans="2:3" ht="15">
      <c r="B35" s="10"/>
      <c r="C35" s="9" t="s">
        <v>575</v>
      </c>
    </row>
    <row r="36" spans="2:3" ht="15">
      <c r="B36" s="9"/>
      <c r="C36" s="10"/>
    </row>
    <row r="37" spans="2:3" ht="15">
      <c r="B37" s="10"/>
      <c r="C37" s="10" t="s">
        <v>576</v>
      </c>
    </row>
    <row r="38" spans="2:3" ht="38.25" customHeight="1">
      <c r="B38" s="10"/>
      <c r="C38" s="9" t="s">
        <v>577</v>
      </c>
    </row>
    <row r="39" spans="2:3" ht="25.5">
      <c r="B39" s="9"/>
      <c r="C39" s="9" t="s">
        <v>578</v>
      </c>
    </row>
    <row r="40" spans="2:3" ht="15">
      <c r="B40" s="9"/>
      <c r="C40" s="9"/>
    </row>
    <row r="41" spans="2:3" ht="15">
      <c r="B41" s="9"/>
      <c r="C41" s="10" t="s">
        <v>579</v>
      </c>
    </row>
    <row r="42" spans="2:3" ht="38.25">
      <c r="B42" s="10"/>
      <c r="C42" s="9" t="s">
        <v>580</v>
      </c>
    </row>
    <row r="43" spans="2:3" ht="15">
      <c r="B43" s="9"/>
      <c r="C43" s="9"/>
    </row>
    <row r="44" spans="2:3" ht="15">
      <c r="B44" s="9"/>
      <c r="C44" s="10" t="s">
        <v>581</v>
      </c>
    </row>
    <row r="45" spans="2:3" ht="38.25">
      <c r="B45" s="10"/>
      <c r="C45" s="9" t="s">
        <v>582</v>
      </c>
    </row>
    <row r="46" spans="2:3" ht="15">
      <c r="B46" s="9"/>
      <c r="C46" s="11"/>
    </row>
    <row r="47" spans="2:5" ht="15">
      <c r="B47" s="11"/>
      <c r="C47" s="11" t="s">
        <v>583</v>
      </c>
      <c r="D47" s="11"/>
      <c r="E47" s="11"/>
    </row>
    <row r="48" spans="2:3" ht="15">
      <c r="B48" s="11"/>
      <c r="C48" s="12" t="s">
        <v>584</v>
      </c>
    </row>
    <row r="49" ht="15">
      <c r="B49" s="12"/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C1:K110"/>
  <sheetViews>
    <sheetView showGridLines="0" zoomScalePageLayoutView="0" workbookViewId="0" topLeftCell="A76">
      <selection activeCell="C85" sqref="C85:G91"/>
    </sheetView>
  </sheetViews>
  <sheetFormatPr defaultColWidth="11.421875" defaultRowHeight="15"/>
  <cols>
    <col min="1" max="2" width="11.421875" style="146" customWidth="1"/>
    <col min="3" max="3" width="47.57421875" style="146" bestFit="1" customWidth="1"/>
    <col min="4" max="4" width="11.8515625" style="146" bestFit="1" customWidth="1"/>
    <col min="5" max="5" width="15.421875" style="146" bestFit="1" customWidth="1"/>
    <col min="6" max="6" width="9.8515625" style="146" bestFit="1" customWidth="1"/>
    <col min="7" max="7" width="13.140625" style="146" bestFit="1" customWidth="1"/>
    <col min="8" max="8" width="12.57421875" style="146" customWidth="1"/>
    <col min="9" max="9" width="14.57421875" style="146" customWidth="1"/>
    <col min="10" max="10" width="14.140625" style="146" bestFit="1" customWidth="1"/>
    <col min="11" max="16384" width="11.421875" style="146" customWidth="1"/>
  </cols>
  <sheetData>
    <row r="1" ht="12">
      <c r="C1" s="158" t="s">
        <v>428</v>
      </c>
    </row>
    <row r="3" spans="3:4" ht="12">
      <c r="C3" s="159" t="s">
        <v>585</v>
      </c>
      <c r="D3" s="159"/>
    </row>
    <row r="4" ht="18.75" customHeight="1">
      <c r="C4" s="160" t="s">
        <v>646</v>
      </c>
    </row>
    <row r="5" ht="12">
      <c r="C5" s="161"/>
    </row>
    <row r="6" spans="3:5" ht="12">
      <c r="C6" s="162" t="s">
        <v>586</v>
      </c>
      <c r="D6" s="182">
        <v>44286</v>
      </c>
      <c r="E6" s="182">
        <v>43920</v>
      </c>
    </row>
    <row r="7" spans="3:5" ht="12">
      <c r="C7" s="163" t="s">
        <v>587</v>
      </c>
      <c r="D7" s="454">
        <v>6277.54</v>
      </c>
      <c r="E7" s="454">
        <v>6554.28</v>
      </c>
    </row>
    <row r="8" spans="3:5" ht="12">
      <c r="C8" s="164" t="s">
        <v>588</v>
      </c>
      <c r="D8" s="454">
        <v>6351.33</v>
      </c>
      <c r="E8" s="454">
        <v>6197.68</v>
      </c>
    </row>
    <row r="10" ht="12">
      <c r="C10" s="160" t="s">
        <v>647</v>
      </c>
    </row>
    <row r="11" ht="12">
      <c r="C11" s="160"/>
    </row>
    <row r="12" ht="12">
      <c r="C12" s="165" t="s">
        <v>589</v>
      </c>
    </row>
    <row r="14" ht="10.5" customHeight="1"/>
    <row r="15" spans="3:9" ht="57" customHeight="1">
      <c r="C15" s="162" t="s">
        <v>590</v>
      </c>
      <c r="D15" s="51" t="s">
        <v>591</v>
      </c>
      <c r="E15" s="51" t="s">
        <v>592</v>
      </c>
      <c r="F15" s="51" t="s">
        <v>726</v>
      </c>
      <c r="G15" s="51" t="s">
        <v>591</v>
      </c>
      <c r="H15" s="51" t="s">
        <v>592</v>
      </c>
      <c r="I15" s="51" t="s">
        <v>727</v>
      </c>
    </row>
    <row r="16" spans="3:9" ht="12">
      <c r="C16" s="166" t="s">
        <v>2</v>
      </c>
      <c r="D16" s="167"/>
      <c r="E16" s="455"/>
      <c r="F16" s="455"/>
      <c r="G16" s="455"/>
      <c r="H16" s="455"/>
      <c r="I16" s="455"/>
    </row>
    <row r="17" spans="3:9" ht="12">
      <c r="C17" s="166" t="s">
        <v>593</v>
      </c>
      <c r="D17" s="167"/>
      <c r="E17" s="455"/>
      <c r="F17" s="455"/>
      <c r="G17" s="455"/>
      <c r="H17" s="455"/>
      <c r="I17" s="455"/>
    </row>
    <row r="18" spans="3:10" ht="12">
      <c r="C18" s="166" t="s">
        <v>594</v>
      </c>
      <c r="D18" s="167"/>
      <c r="E18" s="456">
        <v>601860.2215198947</v>
      </c>
      <c r="F18" s="455"/>
      <c r="G18" s="455"/>
      <c r="H18" s="456">
        <v>332845.3488407575</v>
      </c>
      <c r="I18" s="455"/>
      <c r="J18" s="147"/>
    </row>
    <row r="19" spans="3:9" ht="12">
      <c r="C19" s="167" t="s">
        <v>10</v>
      </c>
      <c r="D19" s="168" t="s">
        <v>595</v>
      </c>
      <c r="E19" s="458">
        <v>270478.62952685286</v>
      </c>
      <c r="F19" s="459">
        <v>6277.54</v>
      </c>
      <c r="G19" s="457" t="s">
        <v>595</v>
      </c>
      <c r="H19" s="458">
        <v>230144.32096279075</v>
      </c>
      <c r="I19" s="459">
        <v>6554.28</v>
      </c>
    </row>
    <row r="20" spans="3:9" ht="12">
      <c r="C20" s="167" t="s">
        <v>15</v>
      </c>
      <c r="D20" s="168" t="s">
        <v>595</v>
      </c>
      <c r="E20" s="458">
        <v>331381.59199304186</v>
      </c>
      <c r="F20" s="459">
        <v>6277.54</v>
      </c>
      <c r="G20" s="457" t="s">
        <v>595</v>
      </c>
      <c r="H20" s="458">
        <v>102701.02787796677</v>
      </c>
      <c r="I20" s="459">
        <v>6554.28</v>
      </c>
    </row>
    <row r="21" spans="3:9" ht="12">
      <c r="C21" s="166" t="s">
        <v>76</v>
      </c>
      <c r="D21" s="167"/>
      <c r="E21" s="458">
        <v>4099.411871529293</v>
      </c>
      <c r="F21" s="460"/>
      <c r="G21" s="455"/>
      <c r="H21" s="458">
        <v>2614.277998498691</v>
      </c>
      <c r="I21" s="455"/>
    </row>
    <row r="22" spans="3:9" ht="12">
      <c r="C22" s="167" t="s">
        <v>32</v>
      </c>
      <c r="D22" s="168" t="s">
        <v>595</v>
      </c>
      <c r="E22" s="458"/>
      <c r="F22" s="459">
        <v>6277.54</v>
      </c>
      <c r="G22" s="457" t="s">
        <v>595</v>
      </c>
      <c r="H22" s="458"/>
      <c r="I22" s="459">
        <v>6554.28</v>
      </c>
    </row>
    <row r="23" spans="3:9" ht="12">
      <c r="C23" s="167" t="s">
        <v>596</v>
      </c>
      <c r="D23" s="168" t="s">
        <v>595</v>
      </c>
      <c r="E23" s="458">
        <v>4099.411871529293</v>
      </c>
      <c r="F23" s="459">
        <v>6277.54</v>
      </c>
      <c r="G23" s="457" t="s">
        <v>595</v>
      </c>
      <c r="H23" s="458">
        <v>2614.277998498691</v>
      </c>
      <c r="I23" s="459">
        <v>6554.28</v>
      </c>
    </row>
    <row r="24" spans="3:9" ht="12">
      <c r="C24" s="167" t="s">
        <v>597</v>
      </c>
      <c r="D24" s="168" t="s">
        <v>595</v>
      </c>
      <c r="E24" s="458">
        <v>0</v>
      </c>
      <c r="F24" s="459">
        <v>6277.54</v>
      </c>
      <c r="G24" s="457" t="s">
        <v>595</v>
      </c>
      <c r="H24" s="458">
        <v>0</v>
      </c>
      <c r="I24" s="459">
        <v>6554.28</v>
      </c>
    </row>
    <row r="25" spans="3:9" ht="12">
      <c r="C25" s="167" t="s">
        <v>598</v>
      </c>
      <c r="D25" s="168" t="s">
        <v>595</v>
      </c>
      <c r="E25" s="458">
        <v>0</v>
      </c>
      <c r="F25" s="459">
        <v>6277.54</v>
      </c>
      <c r="G25" s="457" t="s">
        <v>595</v>
      </c>
      <c r="H25" s="458">
        <v>0</v>
      </c>
      <c r="I25" s="459">
        <v>6554.28</v>
      </c>
    </row>
    <row r="26" spans="3:9" ht="12">
      <c r="C26" s="167" t="s">
        <v>40</v>
      </c>
      <c r="D26" s="168" t="s">
        <v>595</v>
      </c>
      <c r="E26" s="458"/>
      <c r="F26" s="459">
        <v>6277.54</v>
      </c>
      <c r="G26" s="457" t="s">
        <v>595</v>
      </c>
      <c r="H26" s="458">
        <v>0</v>
      </c>
      <c r="I26" s="459">
        <v>6554.28</v>
      </c>
    </row>
    <row r="27" spans="3:9" ht="12">
      <c r="C27" s="167" t="s">
        <v>599</v>
      </c>
      <c r="D27" s="168" t="s">
        <v>595</v>
      </c>
      <c r="E27" s="458">
        <v>0</v>
      </c>
      <c r="F27" s="459">
        <v>6277.54</v>
      </c>
      <c r="G27" s="457" t="s">
        <v>595</v>
      </c>
      <c r="H27" s="458">
        <v>0</v>
      </c>
      <c r="I27" s="459">
        <v>6554.28</v>
      </c>
    </row>
    <row r="28" spans="3:9" ht="12">
      <c r="C28" s="166" t="s">
        <v>600</v>
      </c>
      <c r="D28" s="167"/>
      <c r="E28" s="458"/>
      <c r="F28" s="460"/>
      <c r="G28" s="455"/>
      <c r="H28" s="458"/>
      <c r="I28" s="455"/>
    </row>
    <row r="29" spans="3:9" ht="12">
      <c r="C29" s="167" t="s">
        <v>234</v>
      </c>
      <c r="D29" s="168" t="s">
        <v>595</v>
      </c>
      <c r="E29" s="458">
        <v>0</v>
      </c>
      <c r="F29" s="459">
        <v>6277.54</v>
      </c>
      <c r="G29" s="457" t="s">
        <v>595</v>
      </c>
      <c r="H29" s="458">
        <v>0</v>
      </c>
      <c r="I29" s="459">
        <v>6554.28</v>
      </c>
    </row>
    <row r="30" spans="3:9" ht="12">
      <c r="C30" s="167" t="s">
        <v>601</v>
      </c>
      <c r="D30" s="168" t="s">
        <v>595</v>
      </c>
      <c r="E30" s="458">
        <v>0</v>
      </c>
      <c r="F30" s="459">
        <v>6277.54</v>
      </c>
      <c r="G30" s="457" t="s">
        <v>595</v>
      </c>
      <c r="H30" s="458">
        <v>0</v>
      </c>
      <c r="I30" s="459">
        <v>6554.28</v>
      </c>
    </row>
    <row r="31" spans="3:9" ht="12">
      <c r="C31" s="166" t="s">
        <v>44</v>
      </c>
      <c r="D31" s="167"/>
      <c r="E31" s="458">
        <v>6947.831475386855</v>
      </c>
      <c r="F31" s="460"/>
      <c r="G31" s="455"/>
      <c r="H31" s="458">
        <v>10129.714781791441</v>
      </c>
      <c r="I31" s="455"/>
    </row>
    <row r="32" spans="3:9" ht="12">
      <c r="C32" s="167" t="s">
        <v>235</v>
      </c>
      <c r="D32" s="168" t="s">
        <v>595</v>
      </c>
      <c r="E32" s="458">
        <v>6947.831475386855</v>
      </c>
      <c r="F32" s="459">
        <v>6277.54</v>
      </c>
      <c r="G32" s="457" t="s">
        <v>595</v>
      </c>
      <c r="H32" s="458">
        <v>10129.714781791441</v>
      </c>
      <c r="I32" s="459">
        <v>6554.28</v>
      </c>
    </row>
    <row r="33" spans="3:9" ht="12">
      <c r="C33" s="167" t="s">
        <v>236</v>
      </c>
      <c r="D33" s="168" t="s">
        <v>595</v>
      </c>
      <c r="E33" s="458">
        <v>0</v>
      </c>
      <c r="F33" s="459">
        <v>6277.54</v>
      </c>
      <c r="G33" s="457" t="s">
        <v>595</v>
      </c>
      <c r="H33" s="458">
        <v>0</v>
      </c>
      <c r="I33" s="459">
        <v>6554.28</v>
      </c>
    </row>
    <row r="34" spans="3:9" ht="12">
      <c r="C34" s="169" t="s">
        <v>61</v>
      </c>
      <c r="D34" s="168"/>
      <c r="E34" s="458"/>
      <c r="F34" s="459"/>
      <c r="G34" s="457"/>
      <c r="H34" s="458"/>
      <c r="I34" s="459">
        <v>6554.28</v>
      </c>
    </row>
    <row r="35" spans="3:9" ht="12">
      <c r="C35" s="170" t="s">
        <v>76</v>
      </c>
      <c r="D35" s="171"/>
      <c r="E35" s="458"/>
      <c r="F35" s="460"/>
      <c r="G35" s="171"/>
      <c r="H35" s="458"/>
      <c r="I35" s="171"/>
    </row>
    <row r="36" spans="3:9" ht="14.25" customHeight="1">
      <c r="C36" s="171" t="s">
        <v>237</v>
      </c>
      <c r="D36" s="172" t="s">
        <v>595</v>
      </c>
      <c r="E36" s="458">
        <v>0</v>
      </c>
      <c r="F36" s="459">
        <v>6277.54</v>
      </c>
      <c r="G36" s="172" t="s">
        <v>595</v>
      </c>
      <c r="H36" s="458">
        <v>0</v>
      </c>
      <c r="I36" s="459">
        <v>6554.28</v>
      </c>
    </row>
    <row r="37" spans="3:9" ht="12">
      <c r="C37" s="170" t="s">
        <v>602</v>
      </c>
      <c r="D37" s="171"/>
      <c r="E37" s="458">
        <v>143368.26208992695</v>
      </c>
      <c r="F37" s="460"/>
      <c r="G37" s="171"/>
      <c r="H37" s="458">
        <v>114429.04483787694</v>
      </c>
      <c r="I37" s="171"/>
    </row>
    <row r="38" spans="3:9" ht="12">
      <c r="C38" s="171" t="s">
        <v>603</v>
      </c>
      <c r="D38" s="172" t="s">
        <v>595</v>
      </c>
      <c r="E38" s="458">
        <v>0</v>
      </c>
      <c r="F38" s="459">
        <v>6277.54</v>
      </c>
      <c r="G38" s="172" t="s">
        <v>595</v>
      </c>
      <c r="H38" s="458">
        <v>0</v>
      </c>
      <c r="I38" s="459">
        <v>6554.28</v>
      </c>
    </row>
    <row r="39" spans="3:9" ht="12">
      <c r="C39" s="171" t="s">
        <v>604</v>
      </c>
      <c r="D39" s="172" t="s">
        <v>595</v>
      </c>
      <c r="E39" s="458"/>
      <c r="F39" s="459">
        <v>6277.54</v>
      </c>
      <c r="G39" s="172" t="s">
        <v>595</v>
      </c>
      <c r="H39" s="458"/>
      <c r="I39" s="459">
        <v>6554.28</v>
      </c>
    </row>
    <row r="40" spans="3:9" ht="12">
      <c r="C40" s="171" t="s">
        <v>605</v>
      </c>
      <c r="D40" s="172" t="s">
        <v>595</v>
      </c>
      <c r="E40" s="458">
        <v>143368.26208992695</v>
      </c>
      <c r="F40" s="459">
        <v>6277.54</v>
      </c>
      <c r="G40" s="172" t="s">
        <v>595</v>
      </c>
      <c r="H40" s="458">
        <v>114429.04483787694</v>
      </c>
      <c r="I40" s="459">
        <v>6554.28</v>
      </c>
    </row>
    <row r="41" spans="3:9" ht="12">
      <c r="C41" s="170" t="s">
        <v>606</v>
      </c>
      <c r="D41" s="171"/>
      <c r="E41" s="458">
        <v>7428.700573791645</v>
      </c>
      <c r="F41" s="459"/>
      <c r="G41" s="171"/>
      <c r="H41" s="458">
        <v>4731.724003246733</v>
      </c>
      <c r="I41" s="460"/>
    </row>
    <row r="42" spans="3:9" ht="12">
      <c r="C42" s="171" t="s">
        <v>607</v>
      </c>
      <c r="D42" s="172" t="s">
        <v>595</v>
      </c>
      <c r="E42" s="458">
        <v>7973.901719463357</v>
      </c>
      <c r="F42" s="459">
        <v>6277.54</v>
      </c>
      <c r="G42" s="172" t="s">
        <v>595</v>
      </c>
      <c r="H42" s="458">
        <v>4882.879584027536</v>
      </c>
      <c r="I42" s="459">
        <v>6554.28</v>
      </c>
    </row>
    <row r="43" spans="3:9" ht="12">
      <c r="C43" s="171" t="s">
        <v>608</v>
      </c>
      <c r="D43" s="172" t="s">
        <v>595</v>
      </c>
      <c r="E43" s="458">
        <v>-545.2011456717122</v>
      </c>
      <c r="F43" s="459">
        <v>6277.54</v>
      </c>
      <c r="G43" s="172" t="s">
        <v>595</v>
      </c>
      <c r="H43" s="458">
        <v>-151.15558078080278</v>
      </c>
      <c r="I43" s="459">
        <v>6554.28</v>
      </c>
    </row>
    <row r="44" spans="3:9" ht="12">
      <c r="C44" s="170" t="s">
        <v>609</v>
      </c>
      <c r="D44" s="171"/>
      <c r="E44" s="458"/>
      <c r="F44" s="460"/>
      <c r="G44" s="171"/>
      <c r="H44" s="458"/>
      <c r="I44" s="460"/>
    </row>
    <row r="45" spans="3:9" ht="12">
      <c r="C45" s="171" t="s">
        <v>101</v>
      </c>
      <c r="D45" s="172" t="s">
        <v>595</v>
      </c>
      <c r="E45" s="458">
        <v>0</v>
      </c>
      <c r="F45" s="459">
        <v>6277.54</v>
      </c>
      <c r="G45" s="172" t="s">
        <v>595</v>
      </c>
      <c r="H45" s="458">
        <v>0</v>
      </c>
      <c r="I45" s="459">
        <v>6554.28</v>
      </c>
    </row>
    <row r="46" spans="3:9" ht="12">
      <c r="C46" s="171" t="s">
        <v>102</v>
      </c>
      <c r="D46" s="172" t="s">
        <v>595</v>
      </c>
      <c r="E46" s="458">
        <v>0</v>
      </c>
      <c r="F46" s="459">
        <v>6277.54</v>
      </c>
      <c r="G46" s="172" t="s">
        <v>595</v>
      </c>
      <c r="H46" s="458">
        <v>0</v>
      </c>
      <c r="I46" s="459">
        <v>6554.28</v>
      </c>
    </row>
    <row r="47" spans="3:9" ht="12">
      <c r="C47" s="171" t="s">
        <v>105</v>
      </c>
      <c r="D47" s="172" t="s">
        <v>595</v>
      </c>
      <c r="E47" s="458">
        <v>0</v>
      </c>
      <c r="F47" s="459">
        <v>6277.54</v>
      </c>
      <c r="G47" s="172" t="s">
        <v>595</v>
      </c>
      <c r="H47" s="458">
        <v>0</v>
      </c>
      <c r="I47" s="459">
        <v>6554.28</v>
      </c>
    </row>
    <row r="48" spans="3:9" ht="12">
      <c r="C48" s="171" t="s">
        <v>610</v>
      </c>
      <c r="D48" s="172" t="s">
        <v>595</v>
      </c>
      <c r="E48" s="458">
        <v>0</v>
      </c>
      <c r="F48" s="459">
        <v>6277.54</v>
      </c>
      <c r="G48" s="172" t="s">
        <v>595</v>
      </c>
      <c r="H48" s="458">
        <v>0</v>
      </c>
      <c r="I48" s="459">
        <v>6554.28</v>
      </c>
    </row>
    <row r="49" spans="3:9" ht="12">
      <c r="C49" s="171" t="s">
        <v>107</v>
      </c>
      <c r="D49" s="172" t="s">
        <v>595</v>
      </c>
      <c r="E49" s="458">
        <v>0</v>
      </c>
      <c r="F49" s="459">
        <v>6277.54</v>
      </c>
      <c r="G49" s="172" t="s">
        <v>595</v>
      </c>
      <c r="H49" s="458">
        <v>0</v>
      </c>
      <c r="I49" s="459">
        <v>6554.28</v>
      </c>
    </row>
    <row r="50" spans="3:9" ht="12">
      <c r="C50" s="169" t="s">
        <v>44</v>
      </c>
      <c r="D50" s="173"/>
      <c r="E50" s="458"/>
      <c r="F50" s="462"/>
      <c r="G50" s="461"/>
      <c r="H50" s="458"/>
      <c r="I50" s="462"/>
    </row>
    <row r="51" spans="3:9" ht="12">
      <c r="C51" s="171" t="s">
        <v>238</v>
      </c>
      <c r="D51" s="172" t="s">
        <v>595</v>
      </c>
      <c r="E51" s="458">
        <v>0</v>
      </c>
      <c r="F51" s="459">
        <v>6277.54</v>
      </c>
      <c r="G51" s="172" t="s">
        <v>595</v>
      </c>
      <c r="H51" s="458">
        <v>0</v>
      </c>
      <c r="I51" s="459">
        <v>6554.28</v>
      </c>
    </row>
    <row r="55" spans="3:9" ht="60">
      <c r="C55" s="162" t="s">
        <v>590</v>
      </c>
      <c r="D55" s="51" t="s">
        <v>591</v>
      </c>
      <c r="E55" s="51" t="s">
        <v>592</v>
      </c>
      <c r="F55" s="51" t="str">
        <f>+F15</f>
        <v>CAMBIO CIERRE PERIODO ACTUAL 31/03/2021</v>
      </c>
      <c r="G55" s="51" t="s">
        <v>591</v>
      </c>
      <c r="H55" s="51" t="s">
        <v>592</v>
      </c>
      <c r="I55" s="51" t="s">
        <v>727</v>
      </c>
    </row>
    <row r="56" spans="3:9" ht="12">
      <c r="C56" s="169" t="s">
        <v>3</v>
      </c>
      <c r="D56" s="173"/>
      <c r="E56" s="461"/>
      <c r="F56" s="461"/>
      <c r="G56" s="461"/>
      <c r="H56" s="461"/>
      <c r="I56" s="461"/>
    </row>
    <row r="57" spans="3:9" ht="12">
      <c r="C57" s="169" t="s">
        <v>5</v>
      </c>
      <c r="D57" s="173"/>
      <c r="E57" s="461"/>
      <c r="F57" s="461"/>
      <c r="G57" s="461"/>
      <c r="H57" s="461"/>
      <c r="I57" s="461"/>
    </row>
    <row r="58" spans="3:9" ht="12">
      <c r="C58" s="166" t="s">
        <v>611</v>
      </c>
      <c r="D58" s="167"/>
      <c r="E58" s="456">
        <f>E59</f>
        <v>8330.172647247171</v>
      </c>
      <c r="F58" s="453"/>
      <c r="G58" s="455"/>
      <c r="H58" s="463"/>
      <c r="I58" s="453">
        <f>+E7</f>
        <v>6554.28</v>
      </c>
    </row>
    <row r="59" spans="3:9" ht="12">
      <c r="C59" s="167" t="s">
        <v>612</v>
      </c>
      <c r="D59" s="168" t="s">
        <v>595</v>
      </c>
      <c r="E59" s="458">
        <f>52292992/F59</f>
        <v>8330.172647247171</v>
      </c>
      <c r="F59" s="453">
        <f>+D7</f>
        <v>6277.54</v>
      </c>
      <c r="G59" s="457" t="s">
        <v>595</v>
      </c>
      <c r="H59" s="458"/>
      <c r="I59" s="453">
        <f>+E7</f>
        <v>6554.28</v>
      </c>
    </row>
    <row r="60" spans="3:9" ht="12">
      <c r="C60" s="167" t="s">
        <v>613</v>
      </c>
      <c r="D60" s="168" t="s">
        <v>595</v>
      </c>
      <c r="E60" s="458"/>
      <c r="F60" s="453">
        <f>+D7</f>
        <v>6277.54</v>
      </c>
      <c r="G60" s="457" t="s">
        <v>595</v>
      </c>
      <c r="H60" s="458"/>
      <c r="I60" s="453">
        <f>+E7</f>
        <v>6554.28</v>
      </c>
    </row>
    <row r="61" spans="3:9" ht="12">
      <c r="C61" s="167" t="s">
        <v>614</v>
      </c>
      <c r="D61" s="168" t="s">
        <v>595</v>
      </c>
      <c r="E61" s="458">
        <v>0</v>
      </c>
      <c r="F61" s="453">
        <f>+D7</f>
        <v>6277.54</v>
      </c>
      <c r="G61" s="457" t="s">
        <v>595</v>
      </c>
      <c r="H61" s="458">
        <v>0</v>
      </c>
      <c r="I61" s="453">
        <f>+E7</f>
        <v>6554.28</v>
      </c>
    </row>
    <row r="62" spans="3:9" ht="12">
      <c r="C62" s="167" t="s">
        <v>615</v>
      </c>
      <c r="D62" s="168" t="s">
        <v>595</v>
      </c>
      <c r="E62" s="458">
        <v>0</v>
      </c>
      <c r="F62" s="453">
        <f>+D7</f>
        <v>6277.54</v>
      </c>
      <c r="G62" s="457" t="s">
        <v>595</v>
      </c>
      <c r="H62" s="458">
        <v>0</v>
      </c>
      <c r="I62" s="453">
        <f>+E7</f>
        <v>6554.28</v>
      </c>
    </row>
    <row r="63" spans="3:9" ht="12">
      <c r="C63" s="166" t="s">
        <v>64</v>
      </c>
      <c r="D63" s="167"/>
      <c r="E63" s="458"/>
      <c r="F63" s="453"/>
      <c r="G63" s="455"/>
      <c r="H63" s="458"/>
      <c r="I63" s="453"/>
    </row>
    <row r="64" spans="3:9" ht="12">
      <c r="C64" s="167" t="s">
        <v>616</v>
      </c>
      <c r="D64" s="168" t="s">
        <v>595</v>
      </c>
      <c r="E64" s="458">
        <v>0</v>
      </c>
      <c r="F64" s="453">
        <f>+D7</f>
        <v>6277.54</v>
      </c>
      <c r="G64" s="457" t="s">
        <v>595</v>
      </c>
      <c r="H64" s="458">
        <v>0</v>
      </c>
      <c r="I64" s="453">
        <f>+E7</f>
        <v>6554.28</v>
      </c>
    </row>
    <row r="65" spans="3:9" ht="12">
      <c r="C65" s="167" t="s">
        <v>617</v>
      </c>
      <c r="D65" s="168" t="s">
        <v>595</v>
      </c>
      <c r="E65" s="464">
        <v>0</v>
      </c>
      <c r="F65" s="453">
        <f>+D7</f>
        <v>6277.54</v>
      </c>
      <c r="G65" s="457" t="s">
        <v>595</v>
      </c>
      <c r="H65" s="458">
        <v>0</v>
      </c>
      <c r="I65" s="453">
        <f>+E7</f>
        <v>6554.28</v>
      </c>
    </row>
    <row r="66" spans="3:9" ht="12">
      <c r="C66" s="167" t="s">
        <v>23</v>
      </c>
      <c r="D66" s="168" t="s">
        <v>595</v>
      </c>
      <c r="E66" s="458"/>
      <c r="F66" s="453">
        <f>+D7</f>
        <v>6277.54</v>
      </c>
      <c r="G66" s="457" t="s">
        <v>595</v>
      </c>
      <c r="H66" s="458">
        <v>0</v>
      </c>
      <c r="I66" s="453">
        <f>+E7</f>
        <v>6554.28</v>
      </c>
    </row>
    <row r="67" spans="3:9" ht="12">
      <c r="C67" s="166" t="s">
        <v>31</v>
      </c>
      <c r="D67" s="167"/>
      <c r="E67" s="458"/>
      <c r="F67" s="453"/>
      <c r="G67" s="455"/>
      <c r="H67" s="458"/>
      <c r="I67" s="453"/>
    </row>
    <row r="68" spans="3:9" ht="12">
      <c r="C68" s="167" t="s">
        <v>239</v>
      </c>
      <c r="D68" s="168" t="s">
        <v>595</v>
      </c>
      <c r="E68" s="458">
        <v>0</v>
      </c>
      <c r="F68" s="453">
        <f>+D7</f>
        <v>6277.54</v>
      </c>
      <c r="G68" s="457" t="s">
        <v>595</v>
      </c>
      <c r="H68" s="458">
        <v>0</v>
      </c>
      <c r="I68" s="453">
        <f>+E7</f>
        <v>6554.28</v>
      </c>
    </row>
    <row r="69" spans="3:9" ht="12">
      <c r="C69" s="167" t="s">
        <v>618</v>
      </c>
      <c r="D69" s="168" t="s">
        <v>595</v>
      </c>
      <c r="E69" s="458">
        <v>0</v>
      </c>
      <c r="F69" s="453">
        <f>+D7</f>
        <v>6277.54</v>
      </c>
      <c r="G69" s="457" t="s">
        <v>595</v>
      </c>
      <c r="H69" s="458">
        <v>0</v>
      </c>
      <c r="I69" s="453">
        <f>+E7</f>
        <v>6554.28</v>
      </c>
    </row>
    <row r="70" spans="3:9" ht="12">
      <c r="C70" s="167" t="s">
        <v>39</v>
      </c>
      <c r="D70" s="168" t="s">
        <v>595</v>
      </c>
      <c r="E70" s="458">
        <v>0</v>
      </c>
      <c r="F70" s="453">
        <f>+D7</f>
        <v>6277.54</v>
      </c>
      <c r="G70" s="457" t="s">
        <v>595</v>
      </c>
      <c r="H70" s="458">
        <v>0</v>
      </c>
      <c r="I70" s="453">
        <f>+E7</f>
        <v>6554.28</v>
      </c>
    </row>
    <row r="71" spans="3:9" ht="12">
      <c r="C71" s="167" t="s">
        <v>53</v>
      </c>
      <c r="D71" s="168" t="s">
        <v>595</v>
      </c>
      <c r="E71" s="458">
        <v>0</v>
      </c>
      <c r="F71" s="453">
        <f>+D7</f>
        <v>6277.54</v>
      </c>
      <c r="G71" s="457" t="s">
        <v>595</v>
      </c>
      <c r="H71" s="458">
        <v>0</v>
      </c>
      <c r="I71" s="453">
        <f>+E7</f>
        <v>6554.28</v>
      </c>
    </row>
    <row r="72" spans="3:9" ht="12">
      <c r="C72" s="167" t="s">
        <v>619</v>
      </c>
      <c r="D72" s="168" t="s">
        <v>595</v>
      </c>
      <c r="E72" s="458">
        <v>0</v>
      </c>
      <c r="F72" s="453">
        <f>+D7</f>
        <v>6277.54</v>
      </c>
      <c r="G72" s="457" t="s">
        <v>595</v>
      </c>
      <c r="H72" s="458">
        <v>0</v>
      </c>
      <c r="I72" s="453">
        <f>+E7</f>
        <v>6554.28</v>
      </c>
    </row>
    <row r="73" spans="3:9" ht="12">
      <c r="C73" s="169" t="s">
        <v>620</v>
      </c>
      <c r="D73" s="173"/>
      <c r="E73" s="458"/>
      <c r="F73" s="453"/>
      <c r="G73" s="461"/>
      <c r="H73" s="458"/>
      <c r="I73" s="453"/>
    </row>
    <row r="74" spans="3:9" ht="12">
      <c r="C74" s="166" t="s">
        <v>64</v>
      </c>
      <c r="D74" s="167"/>
      <c r="E74" s="458"/>
      <c r="F74" s="453"/>
      <c r="G74" s="455"/>
      <c r="H74" s="458"/>
      <c r="I74" s="453"/>
    </row>
    <row r="75" spans="3:9" ht="12">
      <c r="C75" s="167" t="s">
        <v>616</v>
      </c>
      <c r="D75" s="168" t="s">
        <v>595</v>
      </c>
      <c r="E75" s="458">
        <v>0</v>
      </c>
      <c r="F75" s="453">
        <f>+D7</f>
        <v>6277.54</v>
      </c>
      <c r="G75" s="457" t="s">
        <v>595</v>
      </c>
      <c r="H75" s="458">
        <v>0</v>
      </c>
      <c r="I75" s="453">
        <f>+E7</f>
        <v>6554.28</v>
      </c>
    </row>
    <row r="76" spans="3:9" ht="12">
      <c r="C76" s="167" t="s">
        <v>617</v>
      </c>
      <c r="D76" s="168" t="s">
        <v>595</v>
      </c>
      <c r="E76" s="458">
        <v>0</v>
      </c>
      <c r="F76" s="453">
        <f>+D7</f>
        <v>6277.54</v>
      </c>
      <c r="G76" s="457" t="s">
        <v>595</v>
      </c>
      <c r="H76" s="458">
        <v>0</v>
      </c>
      <c r="I76" s="453">
        <f>+E7</f>
        <v>6554.28</v>
      </c>
    </row>
    <row r="77" spans="3:9" ht="12">
      <c r="C77" s="166" t="s">
        <v>45</v>
      </c>
      <c r="D77" s="167"/>
      <c r="E77" s="458"/>
      <c r="F77" s="453"/>
      <c r="G77" s="455"/>
      <c r="H77" s="458"/>
      <c r="I77" s="453"/>
    </row>
    <row r="78" spans="3:9" ht="12">
      <c r="C78" s="167" t="s">
        <v>27</v>
      </c>
      <c r="D78" s="168" t="s">
        <v>595</v>
      </c>
      <c r="E78" s="458">
        <f>43615290/F78</f>
        <v>6947.831475386855</v>
      </c>
      <c r="F78" s="453">
        <f>+D7</f>
        <v>6277.54</v>
      </c>
      <c r="G78" s="457" t="s">
        <v>595</v>
      </c>
      <c r="H78" s="458">
        <f>43615290/I78</f>
        <v>6654.47463336934</v>
      </c>
      <c r="I78" s="453">
        <f>+E7</f>
        <v>6554.28</v>
      </c>
    </row>
    <row r="79" spans="3:9" ht="12">
      <c r="C79" s="167" t="s">
        <v>621</v>
      </c>
      <c r="D79" s="168" t="s">
        <v>595</v>
      </c>
      <c r="E79" s="458">
        <v>0</v>
      </c>
      <c r="F79" s="453">
        <f>+D7</f>
        <v>6277.54</v>
      </c>
      <c r="G79" s="457" t="s">
        <v>595</v>
      </c>
      <c r="H79" s="458">
        <v>0</v>
      </c>
      <c r="I79" s="453">
        <f>+E7</f>
        <v>6554.28</v>
      </c>
    </row>
    <row r="80" spans="3:9" ht="12">
      <c r="C80" s="167" t="s">
        <v>622</v>
      </c>
      <c r="D80" s="168" t="s">
        <v>595</v>
      </c>
      <c r="E80" s="458">
        <v>0</v>
      </c>
      <c r="F80" s="453">
        <f>+D7</f>
        <v>6277.54</v>
      </c>
      <c r="G80" s="457" t="s">
        <v>595</v>
      </c>
      <c r="H80" s="458">
        <v>0</v>
      </c>
      <c r="I80" s="453">
        <v>6554.28</v>
      </c>
    </row>
    <row r="83" ht="12">
      <c r="C83" s="160" t="s">
        <v>648</v>
      </c>
    </row>
    <row r="85" spans="3:7" ht="12">
      <c r="C85" s="174"/>
      <c r="D85" s="478">
        <v>44286</v>
      </c>
      <c r="E85" s="479"/>
      <c r="F85" s="478">
        <v>43921</v>
      </c>
      <c r="G85" s="479"/>
    </row>
    <row r="86" spans="3:7" ht="48">
      <c r="C86" s="51" t="s">
        <v>240</v>
      </c>
      <c r="D86" s="175" t="s">
        <v>623</v>
      </c>
      <c r="E86" s="175" t="s">
        <v>624</v>
      </c>
      <c r="F86" s="175" t="s">
        <v>625</v>
      </c>
      <c r="G86" s="175" t="s">
        <v>626</v>
      </c>
    </row>
    <row r="87" spans="3:9" ht="25.5" customHeight="1">
      <c r="C87" s="176" t="s">
        <v>627</v>
      </c>
      <c r="D87" s="177">
        <f>+D7</f>
        <v>6277.54</v>
      </c>
      <c r="E87" s="465">
        <v>109436769</v>
      </c>
      <c r="F87" s="177">
        <f>+E7</f>
        <v>6554.28</v>
      </c>
      <c r="G87" s="465"/>
      <c r="I87" s="148"/>
    </row>
    <row r="88" spans="3:7" ht="25.5" customHeight="1">
      <c r="C88" s="176" t="s">
        <v>628</v>
      </c>
      <c r="D88" s="177">
        <f>+D8</f>
        <v>6351.33</v>
      </c>
      <c r="E88" s="465"/>
      <c r="F88" s="177">
        <f>+E8</f>
        <v>6197.68</v>
      </c>
      <c r="G88" s="465"/>
    </row>
    <row r="89" spans="3:7" ht="25.5" customHeight="1">
      <c r="C89" s="176" t="s">
        <v>629</v>
      </c>
      <c r="D89" s="177">
        <f>+D87</f>
        <v>6277.54</v>
      </c>
      <c r="E89" s="465"/>
      <c r="F89" s="177">
        <f>+E7</f>
        <v>6554.28</v>
      </c>
      <c r="G89" s="465"/>
    </row>
    <row r="90" spans="3:7" ht="25.5" customHeight="1">
      <c r="C90" s="176" t="s">
        <v>630</v>
      </c>
      <c r="D90" s="177">
        <f>+D88</f>
        <v>6351.33</v>
      </c>
      <c r="E90" s="465">
        <v>0</v>
      </c>
      <c r="F90" s="177">
        <f>+E8</f>
        <v>6197.68</v>
      </c>
      <c r="G90" s="465"/>
    </row>
    <row r="91" spans="3:7" ht="12">
      <c r="C91" s="174" t="s">
        <v>631</v>
      </c>
      <c r="D91" s="466"/>
      <c r="E91" s="466">
        <f>+E87+E88-E89-E90</f>
        <v>109436769</v>
      </c>
      <c r="F91" s="466"/>
      <c r="G91" s="466">
        <f>+G87+G88-G89-G90</f>
        <v>0</v>
      </c>
    </row>
    <row r="100" s="417" customFormat="1" ht="12"/>
    <row r="101" s="417" customFormat="1" ht="12"/>
    <row r="102" s="417" customFormat="1" ht="12"/>
    <row r="103" s="417" customFormat="1" ht="12.75" thickBot="1"/>
    <row r="104" spans="4:11" s="417" customFormat="1" ht="36.75" thickBot="1">
      <c r="D104" s="420" t="s">
        <v>670</v>
      </c>
      <c r="E104" s="421" t="s">
        <v>671</v>
      </c>
      <c r="F104" s="421" t="s">
        <v>672</v>
      </c>
      <c r="G104" s="422" t="s">
        <v>673</v>
      </c>
      <c r="H104" s="422" t="s">
        <v>674</v>
      </c>
      <c r="I104" s="421" t="s">
        <v>675</v>
      </c>
      <c r="J104" s="423" t="s">
        <v>676</v>
      </c>
      <c r="K104" s="424" t="s">
        <v>677</v>
      </c>
    </row>
    <row r="105" spans="4:11" s="417" customFormat="1" ht="12.75" thickBot="1">
      <c r="D105" s="425">
        <v>1</v>
      </c>
      <c r="E105" s="507" t="s">
        <v>728</v>
      </c>
      <c r="F105" s="508" t="s">
        <v>556</v>
      </c>
      <c r="G105" s="509" t="s">
        <v>729</v>
      </c>
      <c r="H105" s="509" t="s">
        <v>730</v>
      </c>
      <c r="I105" s="510">
        <v>1000</v>
      </c>
      <c r="J105" s="510">
        <v>1000000000</v>
      </c>
      <c r="K105" s="511">
        <v>0.4</v>
      </c>
    </row>
    <row r="106" spans="4:11" s="417" customFormat="1" ht="12.75" thickBot="1">
      <c r="D106" s="426">
        <v>2</v>
      </c>
      <c r="E106" s="507" t="s">
        <v>731</v>
      </c>
      <c r="F106" s="508" t="s">
        <v>556</v>
      </c>
      <c r="G106" s="509" t="s">
        <v>732</v>
      </c>
      <c r="H106" s="509" t="s">
        <v>730</v>
      </c>
      <c r="I106" s="510">
        <v>1000</v>
      </c>
      <c r="J106" s="510">
        <v>1000000000</v>
      </c>
      <c r="K106" s="511">
        <v>0.4</v>
      </c>
    </row>
    <row r="107" spans="4:11" s="417" customFormat="1" ht="12.75" thickBot="1">
      <c r="D107" s="426">
        <v>3</v>
      </c>
      <c r="E107" s="507" t="s">
        <v>733</v>
      </c>
      <c r="F107" s="508" t="s">
        <v>556</v>
      </c>
      <c r="G107" s="509" t="s">
        <v>734</v>
      </c>
      <c r="H107" s="509" t="s">
        <v>730</v>
      </c>
      <c r="I107" s="509">
        <v>500</v>
      </c>
      <c r="J107" s="510">
        <v>500000000</v>
      </c>
      <c r="K107" s="511">
        <v>0.2</v>
      </c>
    </row>
    <row r="108" spans="4:11" s="417" customFormat="1" ht="12">
      <c r="D108" s="426"/>
      <c r="E108" s="430"/>
      <c r="F108" s="415"/>
      <c r="G108" s="418"/>
      <c r="H108" s="418"/>
      <c r="I108" s="419"/>
      <c r="J108" s="419"/>
      <c r="K108" s="434"/>
    </row>
    <row r="109" spans="4:11" s="417" customFormat="1" ht="12.75" thickBot="1">
      <c r="D109" s="428"/>
      <c r="E109" s="298"/>
      <c r="F109" s="431"/>
      <c r="G109" s="429"/>
      <c r="H109" s="429"/>
      <c r="I109" s="427"/>
      <c r="J109" s="427"/>
      <c r="K109" s="435"/>
    </row>
    <row r="110" spans="4:11" ht="12.75" thickBot="1">
      <c r="D110" s="480" t="s">
        <v>678</v>
      </c>
      <c r="E110" s="481"/>
      <c r="F110" s="481"/>
      <c r="G110" s="481"/>
      <c r="H110" s="482"/>
      <c r="I110" s="432">
        <f>SUM(I105:I109)</f>
        <v>2500</v>
      </c>
      <c r="J110" s="432">
        <f>SUM(J105:J109)</f>
        <v>2500000000</v>
      </c>
      <c r="K110" s="433">
        <f>SUM(K105:K109)</f>
        <v>1</v>
      </c>
    </row>
  </sheetData>
  <sheetProtection/>
  <mergeCells count="3">
    <mergeCell ref="D85:E85"/>
    <mergeCell ref="F85:G85"/>
    <mergeCell ref="D110:H110"/>
  </mergeCells>
  <hyperlinks>
    <hyperlink ref="C1" location="'Estado de Resultado Resol. 1'!A1" display="Balance Gral. Resol. 1'!A1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99FF"/>
  </sheetPr>
  <dimension ref="B1:F58"/>
  <sheetViews>
    <sheetView showGridLines="0" showRowColHeaders="0" zoomScale="125" zoomScaleNormal="125" zoomScalePageLayoutView="0" workbookViewId="0" topLeftCell="A1">
      <selection activeCell="D16" sqref="D16"/>
    </sheetView>
  </sheetViews>
  <sheetFormatPr defaultColWidth="11.421875" defaultRowHeight="15"/>
  <cols>
    <col min="1" max="1" width="11.421875" style="146" customWidth="1"/>
    <col min="2" max="2" width="47.7109375" style="146" customWidth="1"/>
    <col min="3" max="3" width="14.7109375" style="183" bestFit="1" customWidth="1"/>
    <col min="4" max="4" width="14.140625" style="183" bestFit="1" customWidth="1"/>
    <col min="5" max="5" width="37.421875" style="146" bestFit="1" customWidth="1"/>
    <col min="6" max="6" width="14.7109375" style="147" bestFit="1" customWidth="1"/>
    <col min="7" max="16384" width="11.421875" style="146" customWidth="1"/>
  </cols>
  <sheetData>
    <row r="1" ht="12">
      <c r="B1" s="158" t="s">
        <v>428</v>
      </c>
    </row>
    <row r="4" ht="12">
      <c r="B4" s="160" t="s">
        <v>649</v>
      </c>
    </row>
    <row r="5" ht="24">
      <c r="B5" s="161" t="s">
        <v>706</v>
      </c>
    </row>
    <row r="6" spans="2:4" ht="12">
      <c r="B6" s="407"/>
      <c r="C6" s="408">
        <v>44285</v>
      </c>
      <c r="D6" s="409">
        <v>44196</v>
      </c>
    </row>
    <row r="7" spans="2:4" ht="12">
      <c r="B7" s="180" t="s">
        <v>241</v>
      </c>
      <c r="C7" s="410"/>
      <c r="D7" s="181"/>
    </row>
    <row r="8" spans="2:4" ht="12">
      <c r="B8" s="411" t="s">
        <v>691</v>
      </c>
      <c r="C8" s="412">
        <v>1986440</v>
      </c>
      <c r="D8" s="412">
        <v>1508598480</v>
      </c>
    </row>
    <row r="9" spans="2:4" ht="12">
      <c r="B9" s="411" t="s">
        <v>695</v>
      </c>
      <c r="C9" s="412">
        <v>1391065199</v>
      </c>
      <c r="D9" s="412">
        <v>22660293</v>
      </c>
    </row>
    <row r="10" spans="2:4" ht="12">
      <c r="B10" s="411" t="s">
        <v>696</v>
      </c>
      <c r="C10" s="413">
        <v>689196000</v>
      </c>
      <c r="D10" s="413">
        <v>650471000</v>
      </c>
    </row>
    <row r="11" spans="2:4" ht="12">
      <c r="B11" s="411"/>
      <c r="C11" s="413"/>
      <c r="D11" s="413"/>
    </row>
    <row r="12" spans="2:6" ht="12">
      <c r="B12" s="180" t="s">
        <v>242</v>
      </c>
      <c r="C12" s="414">
        <f>SUM(C8:C11)</f>
        <v>2082247639</v>
      </c>
      <c r="D12" s="252">
        <f>+D8+D9+D10</f>
        <v>2181729773</v>
      </c>
      <c r="F12" s="146"/>
    </row>
    <row r="13" ht="12">
      <c r="F13" s="146"/>
    </row>
    <row r="14" ht="12">
      <c r="F14" s="146"/>
    </row>
    <row r="15" ht="12">
      <c r="F15" s="146"/>
    </row>
    <row r="16" ht="12">
      <c r="F16" s="146"/>
    </row>
    <row r="17" ht="12">
      <c r="F17" s="146"/>
    </row>
    <row r="22" ht="12">
      <c r="B22" s="146" t="s">
        <v>634</v>
      </c>
    </row>
    <row r="23" ht="12">
      <c r="B23" s="146" t="s">
        <v>634</v>
      </c>
    </row>
    <row r="24" ht="12">
      <c r="B24" s="146" t="s">
        <v>634</v>
      </c>
    </row>
    <row r="25" ht="12">
      <c r="B25" s="146" t="s">
        <v>634</v>
      </c>
    </row>
    <row r="26" ht="12">
      <c r="B26" s="146" t="s">
        <v>634</v>
      </c>
    </row>
    <row r="27" ht="12">
      <c r="B27" s="146" t="s">
        <v>634</v>
      </c>
    </row>
    <row r="28" ht="12">
      <c r="B28" s="146" t="s">
        <v>634</v>
      </c>
    </row>
    <row r="29" ht="12">
      <c r="B29" s="146" t="s">
        <v>634</v>
      </c>
    </row>
    <row r="30" ht="12">
      <c r="B30" s="146" t="s">
        <v>634</v>
      </c>
    </row>
    <row r="31" ht="12">
      <c r="B31" s="146" t="s">
        <v>634</v>
      </c>
    </row>
    <row r="32" ht="12">
      <c r="B32" s="146" t="s">
        <v>634</v>
      </c>
    </row>
    <row r="33" ht="12">
      <c r="B33" s="146" t="s">
        <v>634</v>
      </c>
    </row>
    <row r="34" ht="12">
      <c r="B34" s="146" t="s">
        <v>634</v>
      </c>
    </row>
    <row r="35" ht="12">
      <c r="B35" s="146" t="s">
        <v>634</v>
      </c>
    </row>
    <row r="36" ht="12">
      <c r="B36" s="146" t="s">
        <v>634</v>
      </c>
    </row>
    <row r="37" ht="12">
      <c r="B37" s="146" t="s">
        <v>634</v>
      </c>
    </row>
    <row r="38" ht="12">
      <c r="B38" s="146" t="s">
        <v>634</v>
      </c>
    </row>
    <row r="39" ht="12">
      <c r="B39" s="146" t="s">
        <v>634</v>
      </c>
    </row>
    <row r="40" ht="12">
      <c r="B40" s="146" t="s">
        <v>634</v>
      </c>
    </row>
    <row r="57" ht="12">
      <c r="E57" s="146" t="s">
        <v>634</v>
      </c>
    </row>
    <row r="58" ht="12">
      <c r="E58" s="146" t="s">
        <v>634</v>
      </c>
    </row>
  </sheetData>
  <sheetProtection/>
  <hyperlinks>
    <hyperlink ref="B1" location="'Balance Gral. Resol. 1'!A1" display="'Balance Gral. Resol. 1'!A1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C1:J60"/>
  <sheetViews>
    <sheetView showGridLines="0" showRowColHeaders="0" zoomScalePageLayoutView="0" workbookViewId="0" topLeftCell="A40">
      <selection activeCell="G7" sqref="G7"/>
    </sheetView>
  </sheetViews>
  <sheetFormatPr defaultColWidth="11.421875" defaultRowHeight="15"/>
  <cols>
    <col min="1" max="1" width="11.421875" style="146" customWidth="1"/>
    <col min="2" max="2" width="22.8515625" style="146" bestFit="1" customWidth="1"/>
    <col min="3" max="3" width="39.421875" style="146" bestFit="1" customWidth="1"/>
    <col min="4" max="4" width="14.8515625" style="146" bestFit="1" customWidth="1"/>
    <col min="5" max="5" width="19.421875" style="146" bestFit="1" customWidth="1"/>
    <col min="6" max="6" width="14.7109375" style="146" bestFit="1" customWidth="1"/>
    <col min="7" max="7" width="16.140625" style="146" bestFit="1" customWidth="1"/>
    <col min="8" max="8" width="16.7109375" style="146" bestFit="1" customWidth="1"/>
    <col min="9" max="9" width="15.140625" style="146" bestFit="1" customWidth="1"/>
    <col min="10" max="10" width="16.7109375" style="146" bestFit="1" customWidth="1"/>
    <col min="11" max="16384" width="11.421875" style="146" customWidth="1"/>
  </cols>
  <sheetData>
    <row r="1" ht="12">
      <c r="C1" s="158"/>
    </row>
    <row r="3" ht="12">
      <c r="C3" s="161"/>
    </row>
    <row r="4" ht="44.25" customHeight="1">
      <c r="C4" s="160" t="s">
        <v>650</v>
      </c>
    </row>
    <row r="5" ht="12">
      <c r="C5" s="160"/>
    </row>
    <row r="6" ht="12">
      <c r="C6" s="188" t="s">
        <v>651</v>
      </c>
    </row>
    <row r="10" spans="3:10" ht="12">
      <c r="C10" s="484" t="s">
        <v>243</v>
      </c>
      <c r="D10" s="485"/>
      <c r="E10" s="485"/>
      <c r="F10" s="486"/>
      <c r="G10" s="487" t="s">
        <v>708</v>
      </c>
      <c r="H10" s="487"/>
      <c r="I10" s="487"/>
      <c r="J10" s="487"/>
    </row>
    <row r="11" spans="3:10" ht="12">
      <c r="C11" s="484" t="s">
        <v>244</v>
      </c>
      <c r="D11" s="485"/>
      <c r="E11" s="485"/>
      <c r="F11" s="485"/>
      <c r="G11" s="485"/>
      <c r="H11" s="485"/>
      <c r="I11" s="485"/>
      <c r="J11" s="486"/>
    </row>
    <row r="12" spans="3:10" ht="12">
      <c r="C12" s="189"/>
      <c r="D12" s="190" t="s">
        <v>245</v>
      </c>
      <c r="E12" s="190" t="s">
        <v>246</v>
      </c>
      <c r="F12" s="190" t="s">
        <v>247</v>
      </c>
      <c r="G12" s="190" t="s">
        <v>247</v>
      </c>
      <c r="H12" s="190" t="s">
        <v>232</v>
      </c>
      <c r="I12" s="190" t="s">
        <v>248</v>
      </c>
      <c r="J12" s="190" t="s">
        <v>249</v>
      </c>
    </row>
    <row r="13" spans="3:10" ht="12">
      <c r="C13" s="191" t="s">
        <v>250</v>
      </c>
      <c r="D13" s="191" t="s">
        <v>251</v>
      </c>
      <c r="E13" s="191" t="s">
        <v>252</v>
      </c>
      <c r="F13" s="191" t="s">
        <v>253</v>
      </c>
      <c r="G13" s="191" t="s">
        <v>254</v>
      </c>
      <c r="H13" s="192"/>
      <c r="I13" s="192"/>
      <c r="J13" s="192"/>
    </row>
    <row r="14" spans="3:10" ht="12">
      <c r="C14" s="171" t="s">
        <v>707</v>
      </c>
      <c r="D14" s="171" t="s">
        <v>255</v>
      </c>
      <c r="E14" s="193"/>
      <c r="F14" s="194">
        <v>650471000</v>
      </c>
      <c r="G14" s="194">
        <f>+F14</f>
        <v>650471000</v>
      </c>
      <c r="H14" s="195"/>
      <c r="I14" s="195"/>
      <c r="J14" s="195"/>
    </row>
    <row r="15" spans="3:10" ht="12">
      <c r="C15" s="522" t="s">
        <v>697</v>
      </c>
      <c r="D15" s="197"/>
      <c r="E15" s="197"/>
      <c r="F15" s="198">
        <v>650471000</v>
      </c>
      <c r="G15" s="198">
        <v>650471000</v>
      </c>
      <c r="H15" s="199"/>
      <c r="I15" s="199"/>
      <c r="J15" s="199"/>
    </row>
    <row r="16" spans="3:10" ht="12">
      <c r="C16" s="521" t="s">
        <v>709</v>
      </c>
      <c r="D16" s="200"/>
      <c r="E16" s="200"/>
      <c r="F16" s="201">
        <v>689196000</v>
      </c>
      <c r="G16" s="201">
        <f>+F16</f>
        <v>689196000</v>
      </c>
      <c r="H16" s="202"/>
      <c r="I16" s="202"/>
      <c r="J16" s="202"/>
    </row>
    <row r="17" spans="3:10" ht="12">
      <c r="C17" s="203"/>
      <c r="D17" s="204"/>
      <c r="E17" s="203"/>
      <c r="F17" s="205"/>
      <c r="G17" s="205"/>
      <c r="H17" s="206"/>
      <c r="I17" s="206"/>
      <c r="J17" s="206"/>
    </row>
    <row r="18" spans="3:10" ht="12">
      <c r="C18" s="207"/>
      <c r="D18" s="208"/>
      <c r="E18" s="207"/>
      <c r="F18" s="205"/>
      <c r="G18" s="207"/>
      <c r="H18" s="207"/>
      <c r="I18" s="207"/>
      <c r="J18" s="207"/>
    </row>
    <row r="19" spans="3:10" ht="12">
      <c r="C19" s="484" t="s">
        <v>243</v>
      </c>
      <c r="D19" s="485"/>
      <c r="E19" s="485"/>
      <c r="F19" s="490"/>
      <c r="G19" s="491" t="str">
        <f>+G10</f>
        <v> INFORMACION SOBRE EL EMISOR AL 31/03/2021</v>
      </c>
      <c r="H19" s="485"/>
      <c r="I19" s="485"/>
      <c r="J19" s="486"/>
    </row>
    <row r="20" spans="3:10" ht="12">
      <c r="C20" s="484" t="s">
        <v>244</v>
      </c>
      <c r="D20" s="485"/>
      <c r="E20" s="485"/>
      <c r="F20" s="485"/>
      <c r="G20" s="485"/>
      <c r="H20" s="485"/>
      <c r="I20" s="485"/>
      <c r="J20" s="490"/>
    </row>
    <row r="21" spans="3:10" ht="15" customHeight="1">
      <c r="C21" s="209"/>
      <c r="D21" s="210" t="s">
        <v>245</v>
      </c>
      <c r="E21" s="210" t="s">
        <v>246</v>
      </c>
      <c r="F21" s="210" t="s">
        <v>247</v>
      </c>
      <c r="G21" s="210" t="s">
        <v>247</v>
      </c>
      <c r="H21" s="210" t="s">
        <v>232</v>
      </c>
      <c r="I21" s="210" t="s">
        <v>248</v>
      </c>
      <c r="J21" s="210" t="s">
        <v>249</v>
      </c>
    </row>
    <row r="22" spans="3:10" ht="12">
      <c r="C22" s="211" t="s">
        <v>250</v>
      </c>
      <c r="D22" s="212" t="s">
        <v>251</v>
      </c>
      <c r="E22" s="212" t="s">
        <v>252</v>
      </c>
      <c r="F22" s="212" t="s">
        <v>253</v>
      </c>
      <c r="G22" s="212" t="s">
        <v>254</v>
      </c>
      <c r="H22" s="217" t="s">
        <v>556</v>
      </c>
      <c r="I22" s="216" t="s">
        <v>556</v>
      </c>
      <c r="J22" s="216" t="s">
        <v>556</v>
      </c>
    </row>
    <row r="23" spans="3:10" ht="12">
      <c r="C23" s="171"/>
      <c r="D23" s="213" t="s">
        <v>556</v>
      </c>
      <c r="E23" s="214" t="s">
        <v>556</v>
      </c>
      <c r="F23" s="215" t="s">
        <v>556</v>
      </c>
      <c r="G23" s="215" t="s">
        <v>556</v>
      </c>
      <c r="H23" s="216" t="s">
        <v>556</v>
      </c>
      <c r="I23" s="216" t="s">
        <v>556</v>
      </c>
      <c r="J23" s="216" t="s">
        <v>556</v>
      </c>
    </row>
    <row r="24" spans="3:10" ht="12">
      <c r="C24" s="522" t="s">
        <v>712</v>
      </c>
      <c r="D24" s="213" t="s">
        <v>556</v>
      </c>
      <c r="E24" s="214" t="s">
        <v>556</v>
      </c>
      <c r="F24" s="215" t="s">
        <v>556</v>
      </c>
      <c r="G24" s="215" t="s">
        <v>556</v>
      </c>
      <c r="H24" s="217" t="s">
        <v>556</v>
      </c>
      <c r="I24" s="217" t="s">
        <v>556</v>
      </c>
      <c r="J24" s="217" t="s">
        <v>556</v>
      </c>
    </row>
    <row r="25" spans="3:10" ht="12">
      <c r="C25" s="515" t="s">
        <v>709</v>
      </c>
      <c r="D25" s="213" t="s">
        <v>556</v>
      </c>
      <c r="E25" s="214" t="s">
        <v>556</v>
      </c>
      <c r="F25" s="215" t="s">
        <v>556</v>
      </c>
      <c r="G25" s="215" t="s">
        <v>556</v>
      </c>
      <c r="H25" s="217" t="s">
        <v>556</v>
      </c>
      <c r="I25" s="217" t="s">
        <v>556</v>
      </c>
      <c r="J25" s="217" t="s">
        <v>556</v>
      </c>
    </row>
    <row r="26" spans="3:10" ht="12">
      <c r="C26" s="207"/>
      <c r="D26" s="207"/>
      <c r="E26" s="207"/>
      <c r="F26" s="218"/>
      <c r="G26" s="218"/>
      <c r="H26" s="207"/>
      <c r="I26" s="207"/>
      <c r="J26" s="207"/>
    </row>
    <row r="27" spans="3:10" ht="12">
      <c r="C27" s="207"/>
      <c r="D27" s="207"/>
      <c r="E27" s="207"/>
      <c r="F27" s="207"/>
      <c r="G27" s="207"/>
      <c r="H27" s="207"/>
      <c r="I27" s="207"/>
      <c r="J27" s="207"/>
    </row>
    <row r="28" spans="3:10" ht="12">
      <c r="C28" s="487" t="s">
        <v>261</v>
      </c>
      <c r="D28" s="487"/>
      <c r="E28" s="487"/>
      <c r="F28" s="487"/>
      <c r="G28" s="487"/>
      <c r="H28" s="487"/>
      <c r="I28" s="487"/>
      <c r="J28" s="207"/>
    </row>
    <row r="29" spans="3:10" ht="24">
      <c r="C29" s="15" t="s">
        <v>262</v>
      </c>
      <c r="D29" s="15" t="s">
        <v>263</v>
      </c>
      <c r="E29" s="15" t="s">
        <v>259</v>
      </c>
      <c r="F29" s="219" t="s">
        <v>264</v>
      </c>
      <c r="G29" s="15" t="s">
        <v>265</v>
      </c>
      <c r="H29" s="15" t="s">
        <v>248</v>
      </c>
      <c r="I29" s="15" t="s">
        <v>249</v>
      </c>
      <c r="J29" s="207"/>
    </row>
    <row r="30" spans="3:10" ht="12.75">
      <c r="C30" s="452" t="s">
        <v>710</v>
      </c>
      <c r="D30" s="516" t="s">
        <v>711</v>
      </c>
      <c r="E30" s="517">
        <v>200000000</v>
      </c>
      <c r="F30" s="517">
        <v>369164803</v>
      </c>
      <c r="G30" s="517">
        <v>900000000</v>
      </c>
      <c r="H30" s="220"/>
      <c r="I30" s="220"/>
      <c r="J30" s="207"/>
    </row>
    <row r="31" spans="3:10" ht="12.75">
      <c r="C31" s="521" t="s">
        <v>712</v>
      </c>
      <c r="D31" s="518"/>
      <c r="E31" s="517">
        <v>200000000</v>
      </c>
      <c r="F31" s="517">
        <v>369164803</v>
      </c>
      <c r="G31" s="517">
        <v>900000000</v>
      </c>
      <c r="H31" s="222"/>
      <c r="I31" s="222"/>
      <c r="J31" s="207"/>
    </row>
    <row r="32" spans="3:10" ht="12">
      <c r="C32" s="521" t="s">
        <v>709</v>
      </c>
      <c r="D32" s="518"/>
      <c r="E32" s="519">
        <v>200000000</v>
      </c>
      <c r="F32" s="519">
        <v>369164803</v>
      </c>
      <c r="G32" s="520">
        <v>750000000</v>
      </c>
      <c r="H32" s="222"/>
      <c r="I32" s="222"/>
      <c r="J32" s="207"/>
    </row>
    <row r="33" spans="3:10" ht="12">
      <c r="C33" s="223"/>
      <c r="D33" s="223"/>
      <c r="E33" s="224"/>
      <c r="F33" s="224"/>
      <c r="G33" s="205"/>
      <c r="H33" s="205"/>
      <c r="I33" s="205"/>
      <c r="J33" s="207"/>
    </row>
    <row r="34" spans="3:10" ht="12">
      <c r="C34" s="203"/>
      <c r="D34" s="225"/>
      <c r="E34" s="225"/>
      <c r="F34" s="226"/>
      <c r="G34" s="226"/>
      <c r="H34" s="227"/>
      <c r="I34" s="227"/>
      <c r="J34" s="227"/>
    </row>
    <row r="35" spans="3:10" ht="12">
      <c r="C35" s="203"/>
      <c r="D35" s="225"/>
      <c r="E35" s="225"/>
      <c r="F35" s="226"/>
      <c r="G35" s="226"/>
      <c r="H35" s="227"/>
      <c r="I35" s="227"/>
      <c r="J35" s="227"/>
    </row>
    <row r="36" spans="3:10" ht="12">
      <c r="C36" s="203"/>
      <c r="D36" s="225"/>
      <c r="E36" s="225"/>
      <c r="F36" s="226"/>
      <c r="G36" s="226"/>
      <c r="H36" s="227"/>
      <c r="I36" s="227"/>
      <c r="J36" s="227"/>
    </row>
    <row r="37" spans="3:10" ht="12">
      <c r="C37" s="483" t="s">
        <v>267</v>
      </c>
      <c r="D37" s="483"/>
      <c r="E37" s="483"/>
      <c r="F37" s="483"/>
      <c r="G37" s="483"/>
      <c r="H37" s="483"/>
      <c r="I37" s="483"/>
      <c r="J37" s="207"/>
    </row>
    <row r="38" spans="3:10" ht="24">
      <c r="C38" s="15" t="s">
        <v>262</v>
      </c>
      <c r="D38" s="15" t="s">
        <v>263</v>
      </c>
      <c r="E38" s="15" t="s">
        <v>259</v>
      </c>
      <c r="F38" s="15" t="s">
        <v>264</v>
      </c>
      <c r="G38" s="15" t="s">
        <v>265</v>
      </c>
      <c r="H38" s="15" t="s">
        <v>248</v>
      </c>
      <c r="I38" s="15" t="s">
        <v>249</v>
      </c>
      <c r="J38" s="207"/>
    </row>
    <row r="39" spans="3:10" ht="36">
      <c r="C39" s="189"/>
      <c r="D39" s="228" t="s">
        <v>638</v>
      </c>
      <c r="E39" s="221"/>
      <c r="F39" s="221"/>
      <c r="G39" s="229" t="s">
        <v>266</v>
      </c>
      <c r="H39" s="229" t="s">
        <v>268</v>
      </c>
      <c r="I39" s="229" t="s">
        <v>268</v>
      </c>
      <c r="J39" s="207"/>
    </row>
    <row r="40" spans="3:10" ht="12">
      <c r="C40" s="230"/>
      <c r="D40" s="231" t="s">
        <v>556</v>
      </c>
      <c r="E40" s="523" t="s">
        <v>556</v>
      </c>
      <c r="F40" s="523" t="s">
        <v>556</v>
      </c>
      <c r="G40" s="523" t="s">
        <v>556</v>
      </c>
      <c r="H40" s="523" t="s">
        <v>556</v>
      </c>
      <c r="I40" s="523" t="s">
        <v>556</v>
      </c>
      <c r="J40" s="207"/>
    </row>
    <row r="41" spans="3:10" ht="12">
      <c r="C41" s="230"/>
      <c r="D41" s="231"/>
      <c r="E41" s="221"/>
      <c r="F41" s="221"/>
      <c r="G41" s="229"/>
      <c r="H41" s="229"/>
      <c r="I41" s="229"/>
      <c r="J41" s="207"/>
    </row>
    <row r="42" spans="3:10" ht="12">
      <c r="C42" s="521" t="str">
        <f>+C31</f>
        <v>total 31/03/2021</v>
      </c>
      <c r="D42" s="200"/>
      <c r="E42" s="232"/>
      <c r="F42" s="232"/>
      <c r="G42" s="232"/>
      <c r="H42" s="233"/>
      <c r="I42" s="233"/>
      <c r="J42" s="227"/>
    </row>
    <row r="43" spans="3:10" ht="12">
      <c r="C43" s="521" t="s">
        <v>709</v>
      </c>
      <c r="D43" s="234"/>
      <c r="E43" s="234"/>
      <c r="F43" s="232"/>
      <c r="G43" s="232"/>
      <c r="H43" s="233"/>
      <c r="I43" s="233"/>
      <c r="J43" s="227"/>
    </row>
    <row r="44" spans="3:10" ht="12">
      <c r="C44" s="207"/>
      <c r="D44" s="207"/>
      <c r="E44" s="207"/>
      <c r="F44" s="207"/>
      <c r="G44" s="207"/>
      <c r="H44" s="207"/>
      <c r="I44" s="207"/>
      <c r="J44" s="207"/>
    </row>
    <row r="45" spans="3:10" ht="12">
      <c r="C45" s="207"/>
      <c r="D45" s="207"/>
      <c r="E45" s="207"/>
      <c r="F45" s="207"/>
      <c r="G45" s="207"/>
      <c r="H45" s="207"/>
      <c r="I45" s="207"/>
      <c r="J45" s="207"/>
    </row>
    <row r="46" spans="3:10" ht="12">
      <c r="C46" s="484" t="s">
        <v>256</v>
      </c>
      <c r="D46" s="485"/>
      <c r="E46" s="485"/>
      <c r="F46" s="486"/>
      <c r="G46" s="484" t="str">
        <f>+G19</f>
        <v> INFORMACION SOBRE EL EMISOR AL 31/03/2021</v>
      </c>
      <c r="H46" s="485"/>
      <c r="I46" s="485"/>
      <c r="J46" s="486"/>
    </row>
    <row r="47" spans="3:10" ht="12">
      <c r="C47" s="484" t="s">
        <v>269</v>
      </c>
      <c r="D47" s="485"/>
      <c r="E47" s="485"/>
      <c r="F47" s="485"/>
      <c r="G47" s="485"/>
      <c r="H47" s="485"/>
      <c r="I47" s="485"/>
      <c r="J47" s="486"/>
    </row>
    <row r="48" spans="3:10" ht="12">
      <c r="C48" s="487" t="s">
        <v>250</v>
      </c>
      <c r="D48" s="488" t="s">
        <v>257</v>
      </c>
      <c r="E48" s="488" t="s">
        <v>258</v>
      </c>
      <c r="F48" s="488" t="s">
        <v>259</v>
      </c>
      <c r="G48" s="488" t="s">
        <v>260</v>
      </c>
      <c r="H48" s="489" t="s">
        <v>232</v>
      </c>
      <c r="I48" s="489" t="s">
        <v>248</v>
      </c>
      <c r="J48" s="489" t="s">
        <v>249</v>
      </c>
    </row>
    <row r="49" spans="3:10" ht="12">
      <c r="C49" s="487"/>
      <c r="D49" s="488"/>
      <c r="E49" s="488"/>
      <c r="F49" s="488"/>
      <c r="G49" s="488"/>
      <c r="H49" s="489"/>
      <c r="I49" s="489"/>
      <c r="J49" s="489"/>
    </row>
    <row r="50" spans="3:10" ht="12">
      <c r="C50" s="167"/>
      <c r="D50" s="167" t="s">
        <v>556</v>
      </c>
      <c r="E50" s="167" t="s">
        <v>556</v>
      </c>
      <c r="F50" s="168" t="s">
        <v>556</v>
      </c>
      <c r="G50" s="168" t="s">
        <v>556</v>
      </c>
      <c r="H50" s="235" t="s">
        <v>556</v>
      </c>
      <c r="I50" s="235" t="s">
        <v>556</v>
      </c>
      <c r="J50" s="235" t="s">
        <v>556</v>
      </c>
    </row>
    <row r="51" spans="3:10" ht="12">
      <c r="C51" s="521" t="s">
        <v>697</v>
      </c>
      <c r="D51" s="200" t="s">
        <v>556</v>
      </c>
      <c r="E51" s="200" t="s">
        <v>556</v>
      </c>
      <c r="F51" s="232">
        <f>SUM(F50:F50)</f>
        <v>0</v>
      </c>
      <c r="G51" s="232">
        <f>SUM(G50:G50)</f>
        <v>0</v>
      </c>
      <c r="H51" s="233"/>
      <c r="I51" s="233"/>
      <c r="J51" s="233"/>
    </row>
    <row r="52" spans="3:10" ht="12">
      <c r="C52" s="521" t="s">
        <v>709</v>
      </c>
      <c r="D52" s="234"/>
      <c r="E52" s="234"/>
      <c r="F52" s="232"/>
      <c r="G52" s="232"/>
      <c r="H52" s="233"/>
      <c r="I52" s="233"/>
      <c r="J52" s="233"/>
    </row>
    <row r="53" spans="3:10" ht="12">
      <c r="C53" s="207"/>
      <c r="D53" s="207"/>
      <c r="E53" s="207"/>
      <c r="F53" s="207"/>
      <c r="G53" s="207"/>
      <c r="H53" s="207"/>
      <c r="I53" s="207"/>
      <c r="J53" s="207"/>
    </row>
    <row r="54" spans="3:10" ht="12.75" thickBot="1">
      <c r="C54" s="237" t="s">
        <v>270</v>
      </c>
      <c r="D54" s="238"/>
      <c r="E54" s="238"/>
      <c r="F54" s="239"/>
      <c r="G54" s="239"/>
      <c r="H54" s="238"/>
      <c r="I54" s="238"/>
      <c r="J54" s="238"/>
    </row>
    <row r="55" ht="12.75" thickTop="1">
      <c r="G55" s="240"/>
    </row>
    <row r="57" spans="3:6" ht="12">
      <c r="C57" s="484" t="s">
        <v>641</v>
      </c>
      <c r="D57" s="485"/>
      <c r="E57" s="485"/>
      <c r="F57" s="486"/>
    </row>
    <row r="58" spans="3:6" ht="12">
      <c r="C58" s="146" t="s">
        <v>642</v>
      </c>
      <c r="F58" s="196">
        <v>650471000</v>
      </c>
    </row>
    <row r="59" spans="3:6" ht="12">
      <c r="C59" s="146" t="s">
        <v>643</v>
      </c>
      <c r="F59" s="241">
        <f>+G31+F42+G51</f>
        <v>900000000</v>
      </c>
    </row>
    <row r="60" spans="3:6" ht="12.75" thickBot="1">
      <c r="C60" s="237" t="s">
        <v>644</v>
      </c>
      <c r="D60" s="239">
        <f>+D59+D58</f>
        <v>0</v>
      </c>
      <c r="E60" s="239">
        <f>+E59+E58</f>
        <v>0</v>
      </c>
      <c r="F60" s="239">
        <f>+F59+F58</f>
        <v>1550471000</v>
      </c>
    </row>
    <row r="61" ht="12.75" thickTop="1"/>
  </sheetData>
  <sheetProtection/>
  <mergeCells count="20">
    <mergeCell ref="C57:F57"/>
    <mergeCell ref="C20:J20"/>
    <mergeCell ref="C10:F10"/>
    <mergeCell ref="G10:J10"/>
    <mergeCell ref="C11:J11"/>
    <mergeCell ref="C19:F19"/>
    <mergeCell ref="G19:J19"/>
    <mergeCell ref="C28:I28"/>
    <mergeCell ref="I48:I49"/>
    <mergeCell ref="J48:J49"/>
    <mergeCell ref="C37:I37"/>
    <mergeCell ref="C46:F46"/>
    <mergeCell ref="G46:J46"/>
    <mergeCell ref="C47:J47"/>
    <mergeCell ref="C48:C49"/>
    <mergeCell ref="D48:D49"/>
    <mergeCell ref="E48:E49"/>
    <mergeCell ref="F48:F49"/>
    <mergeCell ref="G48:G49"/>
    <mergeCell ref="H48:H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Usuario</cp:lastModifiedBy>
  <cp:lastPrinted>2021-05-28T18:18:58Z</cp:lastPrinted>
  <dcterms:created xsi:type="dcterms:W3CDTF">2019-11-21T14:06:50Z</dcterms:created>
  <dcterms:modified xsi:type="dcterms:W3CDTF">2021-05-28T20:38:12Z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