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https://cadiem-my.sharepoint.com/personal/jugarte_cadiem_com_py/Documents/Contabilidad/13 CNV/01 Informe/01 CASA DE BOLSA/2021/03 Marzo/"/>
    </mc:Choice>
  </mc:AlternateContent>
  <xr:revisionPtr revIDLastSave="1367" documentId="8_{4921A1A9-EF47-46FC-8B65-0D44E93FEBFF}" xr6:coauthVersionLast="47" xr6:coauthVersionMax="47" xr10:uidLastSave="{05D005C1-EF04-48D4-B50D-ACCC0643C2DB}"/>
  <bookViews>
    <workbookView xWindow="-120" yWindow="-120" windowWidth="20730" windowHeight="11160" tabRatio="626" activeTab="4" xr2:uid="{00000000-000D-0000-FFFF-FFFF00000000}"/>
  </bookViews>
  <sheets>
    <sheet name="CARATULA" sheetId="1" r:id="rId1"/>
    <sheet name="ÍNDICE" sheetId="2" r:id="rId2"/>
    <sheet name="01" sheetId="3" r:id="rId3"/>
    <sheet name="02" sheetId="4" r:id="rId4"/>
    <sheet name="03" sheetId="20" r:id="rId5"/>
    <sheet name="04" sheetId="19" r:id="rId6"/>
    <sheet name="05" sheetId="7" r:id="rId7"/>
    <sheet name="06" sheetId="8" r:id="rId8"/>
    <sheet name="07" sheetId="14" r:id="rId9"/>
    <sheet name="08" sheetId="15" r:id="rId10"/>
    <sheet name="09" sheetId="16" r:id="rId11"/>
    <sheet name="10" sheetId="18" r:id="rId12"/>
    <sheet name="11" sheetId="12" r:id="rId13"/>
    <sheet name="12" sheetId="9" r:id="rId14"/>
    <sheet name="13" sheetId="21" r:id="rId15"/>
    <sheet name="14" sheetId="11"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0" i="12" l="1"/>
  <c r="D90" i="12"/>
  <c r="C90" i="12"/>
  <c r="F83" i="12"/>
  <c r="D83" i="12"/>
  <c r="C83" i="12"/>
  <c r="D140" i="14"/>
  <c r="D139" i="14"/>
  <c r="N541" i="11"/>
  <c r="M541" i="11"/>
  <c r="L541" i="11"/>
  <c r="J541" i="11"/>
  <c r="G541" i="11"/>
  <c r="L11" i="21"/>
  <c r="G11" i="21"/>
  <c r="M11" i="21" s="1"/>
  <c r="K10" i="21"/>
  <c r="J10" i="21"/>
  <c r="I10" i="21"/>
  <c r="F10" i="21"/>
  <c r="E10" i="21"/>
  <c r="L10" i="21"/>
  <c r="H10" i="21"/>
  <c r="M9" i="21"/>
  <c r="C10" i="21"/>
  <c r="G16" i="9"/>
  <c r="M16" i="9" s="1"/>
  <c r="D16" i="9"/>
  <c r="K15" i="9"/>
  <c r="J15" i="9"/>
  <c r="I15" i="9"/>
  <c r="F15" i="9"/>
  <c r="E15" i="9"/>
  <c r="M14" i="9"/>
  <c r="M13" i="9"/>
  <c r="M12" i="9"/>
  <c r="M11" i="9"/>
  <c r="M10" i="9"/>
  <c r="L15" i="9"/>
  <c r="H15" i="9"/>
  <c r="G15" i="9"/>
  <c r="M15" i="9" s="1"/>
  <c r="C15" i="9"/>
  <c r="E97" i="12"/>
  <c r="D97" i="12"/>
  <c r="F89" i="12"/>
  <c r="D89" i="12"/>
  <c r="C89" i="12"/>
  <c r="D80" i="12"/>
  <c r="F79" i="12"/>
  <c r="F81" i="12" s="1"/>
  <c r="F82" i="12" s="1"/>
  <c r="D79" i="12"/>
  <c r="D81" i="12" s="1"/>
  <c r="D82" i="12" s="1"/>
  <c r="C79" i="12"/>
  <c r="C81" i="12" s="1"/>
  <c r="C82" i="12" s="1"/>
  <c r="F67" i="12"/>
  <c r="D67" i="12"/>
  <c r="C67" i="12"/>
  <c r="B46" i="12"/>
  <c r="B83" i="12" s="1"/>
  <c r="B90" i="12" s="1"/>
  <c r="C98" i="12" s="1"/>
  <c r="F45" i="12"/>
  <c r="B45" i="12"/>
  <c r="B82" i="12" s="1"/>
  <c r="B89" i="12" s="1"/>
  <c r="C97" i="12" s="1"/>
  <c r="F37" i="12"/>
  <c r="F38" i="12" s="1"/>
  <c r="F35" i="12"/>
  <c r="F24" i="12"/>
  <c r="F12" i="12"/>
  <c r="D11" i="12"/>
  <c r="F113" i="16"/>
  <c r="E113" i="16"/>
  <c r="D113" i="16"/>
  <c r="C113" i="16"/>
  <c r="G26" i="15"/>
  <c r="D78" i="20"/>
  <c r="D76" i="20"/>
  <c r="E72" i="20"/>
  <c r="D72" i="20"/>
  <c r="E60" i="20"/>
  <c r="D60" i="20"/>
  <c r="E64" i="20"/>
  <c r="D64" i="20"/>
  <c r="E61" i="20"/>
  <c r="D61" i="20"/>
  <c r="E56" i="20"/>
  <c r="D56" i="20"/>
  <c r="D54" i="20"/>
  <c r="D44" i="20"/>
  <c r="E44" i="20"/>
  <c r="E39" i="20"/>
  <c r="D39" i="20"/>
  <c r="E37" i="20"/>
  <c r="E54" i="20" s="1"/>
  <c r="D37" i="20"/>
  <c r="E33" i="20"/>
  <c r="D33" i="20"/>
  <c r="E10" i="20"/>
  <c r="D10" i="20"/>
  <c r="E41" i="4"/>
  <c r="I41" i="4" s="1"/>
  <c r="I7" i="4"/>
  <c r="H7" i="4"/>
  <c r="E29" i="4"/>
  <c r="D29" i="4"/>
  <c r="E35" i="4"/>
  <c r="D35" i="4"/>
  <c r="E32" i="4"/>
  <c r="D32" i="4"/>
  <c r="E76" i="20" l="1"/>
  <c r="E78" i="20" s="1"/>
  <c r="G10" i="21"/>
  <c r="M10" i="21" s="1"/>
  <c r="D9" i="21"/>
  <c r="D10" i="21" s="1"/>
  <c r="D9" i="9"/>
  <c r="M9" i="9"/>
  <c r="D11" i="9"/>
  <c r="D13" i="9"/>
  <c r="D10" i="9"/>
  <c r="D12" i="9"/>
  <c r="D14" i="9"/>
  <c r="C139" i="14"/>
  <c r="C134" i="14"/>
  <c r="C140" i="14" s="1"/>
  <c r="D134" i="14"/>
  <c r="D15" i="9" l="1"/>
  <c r="F36" i="19"/>
  <c r="E36" i="19"/>
  <c r="F28" i="19"/>
  <c r="E28" i="19"/>
  <c r="F12" i="19"/>
  <c r="E12" i="19"/>
  <c r="F14" i="19"/>
  <c r="E14" i="19"/>
  <c r="F11" i="19"/>
  <c r="E11" i="19"/>
  <c r="E16" i="19" s="1"/>
  <c r="E18" i="19" s="1"/>
  <c r="F16" i="19" l="1"/>
  <c r="F18" i="19" s="1"/>
  <c r="F38" i="19" s="1"/>
  <c r="F40" i="19" s="1"/>
  <c r="E38" i="19"/>
  <c r="E40" i="19" s="1"/>
  <c r="C175" i="16" l="1"/>
  <c r="D175" i="16"/>
  <c r="G13" i="15" l="1"/>
  <c r="G16" i="15" s="1"/>
  <c r="C91" i="14"/>
  <c r="M19" i="7"/>
  <c r="B19" i="7"/>
  <c r="I18" i="7"/>
  <c r="H18" i="7"/>
  <c r="G18" i="7"/>
  <c r="F18" i="7"/>
  <c r="B18" i="7"/>
  <c r="L16" i="7"/>
  <c r="L15" i="7"/>
  <c r="J14" i="7"/>
  <c r="L14" i="7" s="1"/>
  <c r="L13" i="7"/>
  <c r="L12" i="7"/>
  <c r="E18" i="7"/>
  <c r="K10" i="7"/>
  <c r="I36" i="4"/>
  <c r="I23" i="4"/>
  <c r="I18" i="4"/>
  <c r="I13" i="4"/>
  <c r="I9" i="4"/>
  <c r="H36" i="4"/>
  <c r="H23" i="4"/>
  <c r="H18" i="4"/>
  <c r="H13" i="4"/>
  <c r="H9" i="4"/>
  <c r="E26" i="4"/>
  <c r="E37" i="4" s="1"/>
  <c r="E22" i="4"/>
  <c r="E17" i="4"/>
  <c r="E12" i="4"/>
  <c r="E9" i="4"/>
  <c r="D26" i="4"/>
  <c r="D37" i="4" s="1"/>
  <c r="D22" i="4"/>
  <c r="D17" i="4"/>
  <c r="D12" i="4"/>
  <c r="D9" i="4"/>
  <c r="E44" i="19" s="1"/>
  <c r="E24" i="4" l="1"/>
  <c r="E38" i="4" s="1"/>
  <c r="H26" i="4"/>
  <c r="H27" i="4" s="1"/>
  <c r="H38" i="4" s="1"/>
  <c r="I26" i="4"/>
  <c r="I27" i="4" s="1"/>
  <c r="I38" i="4" s="1"/>
  <c r="J11" i="7"/>
  <c r="J18" i="7" s="1"/>
  <c r="D18" i="7"/>
  <c r="L11" i="7"/>
  <c r="D24" i="4"/>
  <c r="D38" i="4" s="1"/>
  <c r="D138" i="16" l="1"/>
  <c r="N20" i="7"/>
  <c r="F82" i="16" l="1"/>
  <c r="D55" i="3" l="1"/>
  <c r="D120" i="16" l="1"/>
  <c r="C120" i="16"/>
  <c r="I44" i="4"/>
  <c r="I43" i="4"/>
  <c r="I42" i="4"/>
  <c r="H43" i="4"/>
  <c r="D64" i="14" l="1"/>
  <c r="C64" i="14"/>
  <c r="D56" i="14"/>
  <c r="C56" i="14"/>
  <c r="D44" i="14"/>
  <c r="C44" i="14"/>
  <c r="C59" i="14" s="1"/>
  <c r="D66" i="14" l="1"/>
  <c r="D72" i="14"/>
  <c r="D78" i="14" s="1"/>
  <c r="D59" i="14"/>
  <c r="C72" i="14"/>
  <c r="C78" i="14" s="1"/>
  <c r="C88" i="14" s="1"/>
  <c r="C98" i="14" s="1"/>
  <c r="C111" i="14" s="1"/>
  <c r="C122" i="14" l="1"/>
  <c r="F16" i="15"/>
  <c r="I40" i="16"/>
  <c r="H40" i="16"/>
  <c r="D148" i="16" l="1"/>
  <c r="C148" i="16"/>
  <c r="C138" i="16"/>
  <c r="G82" i="16"/>
  <c r="D52" i="16"/>
  <c r="C52" i="16"/>
  <c r="G22" i="15"/>
  <c r="G24" i="15" s="1"/>
  <c r="C125" i="14"/>
  <c r="D119" i="14"/>
  <c r="C119" i="14"/>
  <c r="C84" i="14"/>
  <c r="C74" i="14"/>
  <c r="C66" i="14"/>
  <c r="L272" i="11" l="1"/>
  <c r="H44" i="4" l="1"/>
  <c r="D101" i="16" l="1"/>
  <c r="D103" i="14" l="1"/>
  <c r="C103" i="14"/>
  <c r="D20" i="16" l="1"/>
  <c r="C20" i="16"/>
  <c r="D14" i="16"/>
  <c r="C14" i="16"/>
  <c r="D125" i="14"/>
  <c r="D84" i="14"/>
  <c r="C11" i="16" l="1"/>
  <c r="C18" i="16" s="1"/>
  <c r="H26" i="16" s="1"/>
  <c r="C47" i="16" s="1"/>
  <c r="F56" i="16" s="1"/>
  <c r="C126" i="16" s="1"/>
  <c r="C133" i="16" s="1"/>
  <c r="C143" i="16" s="1"/>
  <c r="C151" i="16" s="1"/>
  <c r="C159" i="16" s="1"/>
  <c r="C171" i="16" s="1"/>
  <c r="C178" i="16" s="1"/>
  <c r="D11" i="16"/>
  <c r="D18" i="16" s="1"/>
  <c r="I26" i="16" s="1"/>
  <c r="D47" i="16" s="1"/>
  <c r="G56" i="16" s="1"/>
  <c r="D126" i="16" s="1"/>
  <c r="D133" i="16" s="1"/>
  <c r="D143" i="16" s="1"/>
  <c r="D151" i="16" s="1"/>
  <c r="D159" i="16" s="1"/>
  <c r="D171" i="16" s="1"/>
  <c r="D178" i="16" s="1"/>
  <c r="D41" i="4"/>
  <c r="H41" i="4" s="1"/>
  <c r="H42" i="4" l="1"/>
  <c r="D181" i="16" l="1"/>
  <c r="D166" i="16"/>
  <c r="C166" i="16"/>
  <c r="D156" i="16"/>
  <c r="C156" i="16"/>
  <c r="D123" i="16"/>
  <c r="C123" i="16"/>
  <c r="C101" i="16"/>
  <c r="D88" i="14"/>
  <c r="C131" i="14"/>
  <c r="D74" i="14"/>
  <c r="D98" i="14" l="1"/>
  <c r="D111" i="14" s="1"/>
  <c r="D122" i="14" l="1"/>
  <c r="D131" i="14" s="1"/>
  <c r="B18" i="15"/>
  <c r="F26" i="15" s="1"/>
  <c r="D51" i="3"/>
  <c r="M272" i="11" l="1"/>
  <c r="J272" i="11" l="1"/>
  <c r="G272" i="11"/>
  <c r="N272" i="11" l="1"/>
  <c r="G65" i="3" l="1"/>
  <c r="H64" i="3" s="1"/>
  <c r="D64" i="3"/>
  <c r="D63" i="3"/>
  <c r="D62" i="3"/>
  <c r="D61" i="3"/>
  <c r="F61" i="3" s="1"/>
  <c r="D60" i="3"/>
  <c r="F60" i="3" s="1"/>
  <c r="G56" i="3"/>
  <c r="H55" i="3" s="1"/>
  <c r="D54" i="3"/>
  <c r="D53" i="3"/>
  <c r="D52" i="3"/>
  <c r="F52" i="3" s="1"/>
  <c r="F51" i="3"/>
  <c r="F56" i="3" l="1"/>
  <c r="H61" i="3"/>
  <c r="H62" i="3"/>
  <c r="H63" i="3"/>
  <c r="H60" i="3"/>
  <c r="H52" i="3"/>
  <c r="H53" i="3"/>
  <c r="D56" i="3"/>
  <c r="H54" i="3"/>
  <c r="F65" i="3"/>
  <c r="H51" i="3"/>
  <c r="D65" i="3"/>
  <c r="H65" i="3" l="1"/>
  <c r="H56" i="3"/>
  <c r="L17" i="7" l="1"/>
  <c r="K18" i="7"/>
  <c r="L18" i="7" s="1"/>
</calcChain>
</file>

<file path=xl/sharedStrings.xml><?xml version="1.0" encoding="utf-8"?>
<sst xmlns="http://schemas.openxmlformats.org/spreadsheetml/2006/main" count="2145" uniqueCount="715">
  <si>
    <t>INDICE</t>
  </si>
  <si>
    <t>INFORMACIÓN GENERAL DE LA ENTIDAD</t>
  </si>
  <si>
    <t>01</t>
  </si>
  <si>
    <t>BALANCE GENERAL</t>
  </si>
  <si>
    <t>02</t>
  </si>
  <si>
    <t>ESTADO DE RESULTADO</t>
  </si>
  <si>
    <t>03</t>
  </si>
  <si>
    <t>04</t>
  </si>
  <si>
    <t>EVOLUCIÓN DEL PATRIMONIO NETO</t>
  </si>
  <si>
    <t>05</t>
  </si>
  <si>
    <t>06</t>
  </si>
  <si>
    <t>07</t>
  </si>
  <si>
    <t>NOTAS A LOS ESTADOS CONTABLES NOTA 5 (INCISO J)</t>
  </si>
  <si>
    <t>08</t>
  </si>
  <si>
    <t>09</t>
  </si>
  <si>
    <t>10</t>
  </si>
  <si>
    <t>11</t>
  </si>
  <si>
    <t>12</t>
  </si>
  <si>
    <t>13</t>
  </si>
  <si>
    <t>1.            IDENTIFICACIÓN</t>
  </si>
  <si>
    <t>Razón Social:</t>
  </si>
  <si>
    <t>Registro CNV:</t>
  </si>
  <si>
    <t>N° 017 según Res. N° 754/04</t>
  </si>
  <si>
    <t>Código Bolsa:</t>
  </si>
  <si>
    <t>N° 017 según Res N° 524/04</t>
  </si>
  <si>
    <t>Dirección Oficina Principal:</t>
  </si>
  <si>
    <t>Quesada N° 4926 Edif. Atlas Center Piso 6i</t>
  </si>
  <si>
    <t>Teléfono:</t>
  </si>
  <si>
    <t>(021) 610-720</t>
  </si>
  <si>
    <t>E-mail:</t>
  </si>
  <si>
    <t>cadiem@cadiem.com.py</t>
  </si>
  <si>
    <t>Sitio Página Web:</t>
  </si>
  <si>
    <t>www.cadiem.com.py</t>
  </si>
  <si>
    <t>Domicilio Legal:</t>
  </si>
  <si>
    <t>2.            ANTECEDENTES DE CONSTITUCIÓN DE LA SOCIEDAD</t>
  </si>
  <si>
    <t>Escritura N°: 334 Fecha: 12/11/2003 Inscripción en Registro Público: N° 03, Serie C, Folio 28 y sgtes. Sección Contratos Fecha: 07/01/2004; Escritura N°: 001 Fecha: 02/01/2007 Inscripción en Registro Público: N° 291, Serie E, Folio 2581 y sgtes. Sección Contratos Fecha: 17/04/2007; Escritura N°: 878 Fecha: 24/10/211 Inscripción en Registro Público: N° 28, Serie F, Folio 220 y sgtes. Fecha: 06/04/2012; Escritura N°: 1486 Fecha: 28/11/2014 Inscripción en Registro Público: N° 164. Serie I, Folio 2153 Fecha: 16/02/2015; Escritura N°: 455 Fecha: 02/06/2017 Inscripción en Registro Público: N° 1. Serie Comercial, Folio 1/15 Fecha: 17/08/2017, reingreso 19/09/2017.</t>
  </si>
  <si>
    <t>3.            Administración</t>
  </si>
  <si>
    <t>CARGO</t>
  </si>
  <si>
    <t>NOMBRE Y APELLIDO</t>
  </si>
  <si>
    <t>Representantes Legales</t>
  </si>
  <si>
    <t>Presidente</t>
  </si>
  <si>
    <t>Elías Miguel Gelay</t>
  </si>
  <si>
    <t>Vice-presidente</t>
  </si>
  <si>
    <t>César Paredes Franco</t>
  </si>
  <si>
    <t>Director</t>
  </si>
  <si>
    <t>Gloria Ayala Person</t>
  </si>
  <si>
    <t>Plana Ejecutiva</t>
  </si>
  <si>
    <t>Gerente Administrativo</t>
  </si>
  <si>
    <t>Myriam Celeste Silva</t>
  </si>
  <si>
    <t>Gerente Comercial</t>
  </si>
  <si>
    <t>Natalia Trinidad</t>
  </si>
  <si>
    <t>Viviana Cabrera</t>
  </si>
  <si>
    <t>Gerente de Tecnología de la Información</t>
  </si>
  <si>
    <t>Roberto Acosta</t>
  </si>
  <si>
    <t>Gerente de Operaciones</t>
  </si>
  <si>
    <t>Contador</t>
  </si>
  <si>
    <t>Jorge Ugarte</t>
  </si>
  <si>
    <t>4.            CAPITAL Y PROPIEDAD</t>
  </si>
  <si>
    <t>Capital Emitido</t>
  </si>
  <si>
    <t>Capital Suscripto</t>
  </si>
  <si>
    <t>Capital Integrado</t>
  </si>
  <si>
    <t>Valor Nominal de las Acciones</t>
  </si>
  <si>
    <t>Gs. 1.000.000</t>
  </si>
  <si>
    <t>Cuadro de Capital Integrado</t>
  </si>
  <si>
    <t>N°</t>
  </si>
  <si>
    <t>Accionista</t>
  </si>
  <si>
    <t>Cantidad de Acciones</t>
  </si>
  <si>
    <t xml:space="preserve">Clase </t>
  </si>
  <si>
    <t>Voto</t>
  </si>
  <si>
    <t>Monto</t>
  </si>
  <si>
    <t>% de participación en capital integrado</t>
  </si>
  <si>
    <t>Nominativa</t>
  </si>
  <si>
    <t>OVM</t>
  </si>
  <si>
    <t>OS</t>
  </si>
  <si>
    <t>Preferida A</t>
  </si>
  <si>
    <t>Preferida B</t>
  </si>
  <si>
    <t>Preferida C</t>
  </si>
  <si>
    <t>TOTAL</t>
  </si>
  <si>
    <t>Cuadro de Capital Suscripto</t>
  </si>
  <si>
    <t>% de participación en capital suscripto</t>
  </si>
  <si>
    <t>5.            AUDITOR EXTERNO INDEPENDIENTE</t>
  </si>
  <si>
    <t>Nombre:</t>
  </si>
  <si>
    <t>Amaral &amp; Asociados</t>
  </si>
  <si>
    <t>AE 023</t>
  </si>
  <si>
    <t>Dirección:</t>
  </si>
  <si>
    <t>25 de Mayo N° 1894 esq. Gral. Aquino</t>
  </si>
  <si>
    <t>202-760</t>
  </si>
  <si>
    <t>6.            PERSONAS Y EMPRESAS VINCULADAS</t>
  </si>
  <si>
    <t>Denominación:</t>
  </si>
  <si>
    <t>Cadiem A.F.P.I.S.A.</t>
  </si>
  <si>
    <t>Actividad Principal:</t>
  </si>
  <si>
    <t>Administradora de Fondos de Inversión</t>
  </si>
  <si>
    <t>Participación dentro del Capital:</t>
  </si>
  <si>
    <t>Votos:</t>
  </si>
  <si>
    <t>Elías Miguel Gelay:</t>
  </si>
  <si>
    <t>César Paredes Franco:</t>
  </si>
  <si>
    <t>Gloria Ayala Person:</t>
  </si>
  <si>
    <t>Liliana Meza:</t>
  </si>
  <si>
    <t>Juana Pabla Galeano:</t>
  </si>
  <si>
    <t>Síndico</t>
  </si>
  <si>
    <t>Myriam Celeste Silva:</t>
  </si>
  <si>
    <t>Gte. Administrativo</t>
  </si>
  <si>
    <t>Natalia Trinidad:</t>
  </si>
  <si>
    <t>Gte. Comercial</t>
  </si>
  <si>
    <t>Roberto Acosta:</t>
  </si>
  <si>
    <t>Gte. Tecnología de la Información</t>
  </si>
  <si>
    <t>Viviana Cabrera:</t>
  </si>
  <si>
    <t>Gte. Estructuraciones</t>
  </si>
  <si>
    <t>Jessica Pamela Díaz:</t>
  </si>
  <si>
    <t>Auditor Interno</t>
  </si>
  <si>
    <t>CADIEM CASA DE BOLSA S.A.</t>
  </si>
  <si>
    <t>EN GUARANIES</t>
  </si>
  <si>
    <t>ACTIVO</t>
  </si>
  <si>
    <t>Nota</t>
  </si>
  <si>
    <t>PASIVO</t>
  </si>
  <si>
    <t>Activo Corriente</t>
  </si>
  <si>
    <t>Pasivo Corriente</t>
  </si>
  <si>
    <t>Disponibilidades</t>
  </si>
  <si>
    <t>5.D</t>
  </si>
  <si>
    <t>Documentos y Cuentas por Pagar</t>
  </si>
  <si>
    <t>Caja</t>
  </si>
  <si>
    <t>Acreedores por Intermediación</t>
  </si>
  <si>
    <t>5.L</t>
  </si>
  <si>
    <t>Acreedores Varios</t>
  </si>
  <si>
    <t>5.K</t>
  </si>
  <si>
    <t>Bancos</t>
  </si>
  <si>
    <t>Cuenta a Pagar a Personas y Empresas Relacionadas</t>
  </si>
  <si>
    <t>Inversiones Temporarias</t>
  </si>
  <si>
    <t>Títulos de Renta Variable</t>
  </si>
  <si>
    <t>Títulos de Renta Fija</t>
  </si>
  <si>
    <t>Préstamos Financieros</t>
  </si>
  <si>
    <t>Sobregiro en Cuenta Corriente</t>
  </si>
  <si>
    <t>Títulos de Renta Fija en Reporto</t>
  </si>
  <si>
    <t>Préstamos en Bancos</t>
  </si>
  <si>
    <t>Créditos</t>
  </si>
  <si>
    <t>Intereses a Devengar</t>
  </si>
  <si>
    <t>Deudores por Intermediación</t>
  </si>
  <si>
    <t>5.E</t>
  </si>
  <si>
    <t>Operaciones en Reporto</t>
  </si>
  <si>
    <t>5.J</t>
  </si>
  <si>
    <t>Documentos y Cuentas por Cobrar</t>
  </si>
  <si>
    <t>Deudores Varios</t>
  </si>
  <si>
    <t>Provisiones</t>
  </si>
  <si>
    <t>Cuentas por Cobrar a Personas y Empresas Relacionadas</t>
  </si>
  <si>
    <t>Retenciones de Impuestos</t>
  </si>
  <si>
    <t>Otros Pasivos</t>
  </si>
  <si>
    <t>Otros Activos</t>
  </si>
  <si>
    <t>Otros Activos Corrientes</t>
  </si>
  <si>
    <t>Dividendos a Pagar en Efectivo</t>
  </si>
  <si>
    <t>Otros Pasivos Corrientes</t>
  </si>
  <si>
    <t>TOTAL ACTIVO CORRIENTE</t>
  </si>
  <si>
    <t>TOTAL PASIVO CORRIENTE</t>
  </si>
  <si>
    <t>ACTIVO NO CORRIENTE</t>
  </si>
  <si>
    <t>Inversiones Permanentes</t>
  </si>
  <si>
    <t>Títulos Renta Variable</t>
  </si>
  <si>
    <t>Acción de la Bolsa de Valores</t>
  </si>
  <si>
    <t>Bienes de Uso</t>
  </si>
  <si>
    <t>(Depreciación Acumulada)</t>
  </si>
  <si>
    <t>TOTAL PASIVO</t>
  </si>
  <si>
    <t>Activos Intangibles y Cargos Diferidos</t>
  </si>
  <si>
    <t>Licencia</t>
  </si>
  <si>
    <t>PATRIMONIO NETO</t>
  </si>
  <si>
    <t>Capital</t>
  </si>
  <si>
    <t>Valuación Acción BVPASA</t>
  </si>
  <si>
    <t>(Amortización Acumulada)</t>
  </si>
  <si>
    <t>Reserva Legal</t>
  </si>
  <si>
    <t>Reserva de Revalúo</t>
  </si>
  <si>
    <t>Otros Activos No Corrientes</t>
  </si>
  <si>
    <t>Resultado Acumulado</t>
  </si>
  <si>
    <t>Gastos no Devengados</t>
  </si>
  <si>
    <t>Resultado del Ejercicio</t>
  </si>
  <si>
    <t>TOTAL ACTIVO NO CORRIENTE</t>
  </si>
  <si>
    <t>Total Patrimonio Neto</t>
  </si>
  <si>
    <t>TOTAL ACTIVO</t>
  </si>
  <si>
    <t>TOTAL PASIVO Y PATRIMONIO NETO</t>
  </si>
  <si>
    <t>CONCEPTO</t>
  </si>
  <si>
    <t>Ingresos por Operaciones y Servicios a Personas Relacionadas</t>
  </si>
  <si>
    <t>Otros Ingresos Operativos</t>
  </si>
  <si>
    <t>Otros Gastos Operativos</t>
  </si>
  <si>
    <t>Otros Gastos de Comercialización</t>
  </si>
  <si>
    <t>Otros Gastos de Administración</t>
  </si>
  <si>
    <t>Otros Ingresos</t>
  </si>
  <si>
    <t>Otros Egresos</t>
  </si>
  <si>
    <t>Intereses Cobrados</t>
  </si>
  <si>
    <t>ESTADO DE VARIACIÓN DEL PATRIMONIO NETO</t>
  </si>
  <si>
    <t>Movimientos</t>
  </si>
  <si>
    <t>CAPITAL</t>
  </si>
  <si>
    <t>RESERVAS</t>
  </si>
  <si>
    <t>RESULTADOS</t>
  </si>
  <si>
    <t>Suscripto</t>
  </si>
  <si>
    <t>A Integrar</t>
  </si>
  <si>
    <t>Integrado</t>
  </si>
  <si>
    <t>Legal</t>
  </si>
  <si>
    <t>Facultativa</t>
  </si>
  <si>
    <t>Revalúo</t>
  </si>
  <si>
    <t>Acumulados</t>
  </si>
  <si>
    <t>Del Ejercicio</t>
  </si>
  <si>
    <t>Saldo al Inicio</t>
  </si>
  <si>
    <t>Movimientos Subsecuentes</t>
  </si>
  <si>
    <t>Dividendos a Pagar</t>
  </si>
  <si>
    <t>Valuación Acc BVPASA</t>
  </si>
  <si>
    <t>Nota 1 – Consideración de los Estados Contables.</t>
  </si>
  <si>
    <t>Nota 2 - Información básica de la empresa</t>
  </si>
  <si>
    <t>2.1 Naturaleza Jurídica de las actividades de la sociedad</t>
  </si>
  <si>
    <t>2.2. Participación en otras empresas</t>
  </si>
  <si>
    <t>Nombre</t>
  </si>
  <si>
    <t>Monto de Participación</t>
  </si>
  <si>
    <t>% Participación en Capital de la Otra Empresa</t>
  </si>
  <si>
    <t>Factor de Vinculación</t>
  </si>
  <si>
    <t>Cadiem Administradora de Fondos Patrimoniales de Inversión S.A.</t>
  </si>
  <si>
    <t>Controlante</t>
  </si>
  <si>
    <t>Nota 3 - Principales políticas y prácticas contables aplicadas</t>
  </si>
  <si>
    <t>3.1 Base de Preparación de los Estados Contables</t>
  </si>
  <si>
    <t>Los estados financieros se han preparado de acuerdo con normas contables y criterios de valuación dictados por la Comisión Nacional de Valores y con normas de información financiera vigentes en el Paraguay.
La moneda funcional y de presentación de los estados financieros de la entidad es el Guaraní, la moneda local de Paraguay.
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expresados en moneda homogénea de poder adquisitivo constante.</t>
  </si>
  <si>
    <t>3.2 Criterio de Valuación</t>
  </si>
  <si>
    <t>Los estados financieros fueron preparados utilizando como principal criterio de valuación el costo histórico, con las excepciones que se mencionan en los siguientes numerales de esta nota.</t>
  </si>
  <si>
    <t>3.3 Política de Constitución de Previsiones</t>
  </si>
  <si>
    <t>La entidad aplica el principio de lo devengado para el reconocimiento de los ingresos y la imputación de costos y gastos.
Los ingresos operativos representan el importe de los bienes y servicios suministrados a terceros y son reconocidos en el Estado de Resultados cuando los riesgos y beneficios significativos asociados a la propiedad de estos han sido transferidos al comprador.
La amortización de los bienes de uso es calculada según los criterios indicados en la Nota 3.4</t>
  </si>
  <si>
    <t>3.6 Definición de Fondos Adoptada para la Preparación del Estado de Flujo de Efectivo</t>
  </si>
  <si>
    <t>Para la preparación del Estado de Flujos de Efectivo se definió como fondos a las disponibilidades.</t>
  </si>
  <si>
    <t>Nota 4 – Cambios de Políticas y Procedimientos de Contabilidad</t>
  </si>
  <si>
    <t>Nota 5 – Criterios específicos de valuación</t>
  </si>
  <si>
    <t>A) Valuación en Moneda Extranjera</t>
  </si>
  <si>
    <t>Concepto</t>
  </si>
  <si>
    <t>DETALLE</t>
  </si>
  <si>
    <t>Moneda Extranjera Clase</t>
  </si>
  <si>
    <t>Moneda Extranjera Monto</t>
  </si>
  <si>
    <t>USD</t>
  </si>
  <si>
    <t>Inversiones</t>
  </si>
  <si>
    <t>Activo No Corriente</t>
  </si>
  <si>
    <t>N/A</t>
  </si>
  <si>
    <t>Deudas Diversas</t>
  </si>
  <si>
    <t>Deudas Financieras</t>
  </si>
  <si>
    <t>Pasivo No Corriente</t>
  </si>
  <si>
    <t>C) Diferencia de Cambio en Moneda Extranjera</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</si>
  <si>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</si>
  <si>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</si>
  <si>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</si>
  <si>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</si>
  <si>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Cuenta Propia</t>
  </si>
  <si>
    <t>Caja Chica</t>
  </si>
  <si>
    <t>Banco Continental Gs.</t>
  </si>
  <si>
    <t>Bancos Varios Gs.</t>
  </si>
  <si>
    <t>Banco Continental USD</t>
  </si>
  <si>
    <t>Bancos Varios USD</t>
  </si>
  <si>
    <t>Sub-Total Cuenta Propia</t>
  </si>
  <si>
    <t>Cuenta Compensadora</t>
  </si>
  <si>
    <t>Banco Itaú Operativo Gs.</t>
  </si>
  <si>
    <t>Banco Itaú Operativo USD</t>
  </si>
  <si>
    <t>TOTAL DISPONIBILIDADES</t>
  </si>
  <si>
    <t>E) Créditos</t>
  </si>
  <si>
    <t>Intermediación Negociación de Títulos.</t>
  </si>
  <si>
    <t xml:space="preserve">TOTAL  </t>
  </si>
  <si>
    <t>Comisión Colocación de Títulos</t>
  </si>
  <si>
    <t>Gestión Adm. y Reestructuración</t>
  </si>
  <si>
    <t>Mantenimiento Bursátil</t>
  </si>
  <si>
    <t>Representación Obligacionista</t>
  </si>
  <si>
    <t>Servicios Financieros</t>
  </si>
  <si>
    <t>Adelanto de Vto.</t>
  </si>
  <si>
    <t>Préstamo</t>
  </si>
  <si>
    <t>Agente Colocador</t>
  </si>
  <si>
    <t>OTROS ACTIVOS CORRIENTES</t>
  </si>
  <si>
    <t>Préstamos al Personal</t>
  </si>
  <si>
    <t>Anticipo Impuesto a la Renta</t>
  </si>
  <si>
    <t>Anticipo Proveedores</t>
  </si>
  <si>
    <t>Capacitación al Personal</t>
  </si>
  <si>
    <t>OTROS ACTIVOS NO CORRIENTES</t>
  </si>
  <si>
    <t>I) Préstamos Financieros (corto y largo plazo)</t>
  </si>
  <si>
    <t>Fecha Op.</t>
  </si>
  <si>
    <t>Comitente Reportado</t>
  </si>
  <si>
    <t>Comitente Reportador</t>
  </si>
  <si>
    <t>Cod. Negociación</t>
  </si>
  <si>
    <t>Moneda</t>
  </si>
  <si>
    <t>Monto Inicial</t>
  </si>
  <si>
    <t>Plazo</t>
  </si>
  <si>
    <t>Fecha de Vencimiento</t>
  </si>
  <si>
    <t>TOTAL OPERACIÓN EN REPORTO</t>
  </si>
  <si>
    <t>TC. SET</t>
  </si>
  <si>
    <t>K) Documentos y Cuentas por Pagar (corto y largo plazo)</t>
  </si>
  <si>
    <t>Servicios a Pagar Gs.</t>
  </si>
  <si>
    <t>Servicios a Pagar USD</t>
  </si>
  <si>
    <t>Intermediación Negociación de Títulos</t>
  </si>
  <si>
    <t>N) Cuentas por Pagar a Personas y Empresas Relacionadas (corto y largo plazo)</t>
  </si>
  <si>
    <t xml:space="preserve">NOMBRE </t>
  </si>
  <si>
    <t>RELACIÓN</t>
  </si>
  <si>
    <t>TIPO DE OPERACIÓN</t>
  </si>
  <si>
    <t>ANTIGUED DE LA DEUDA</t>
  </si>
  <si>
    <t>VENCIMIENTO</t>
  </si>
  <si>
    <t>Servicio</t>
  </si>
  <si>
    <t>Myriam Silva</t>
  </si>
  <si>
    <t>Auditora Interna</t>
  </si>
  <si>
    <t>TOTALES</t>
  </si>
  <si>
    <t>Tarjeta de Crédito</t>
  </si>
  <si>
    <t>Anticipo de Cliente</t>
  </si>
  <si>
    <t>Q) Saldos y Transacciones con Personas y Empresas Relacionadas (Corriente y No Corriente)</t>
  </si>
  <si>
    <t>NOMBRE</t>
  </si>
  <si>
    <t>Dividendo</t>
  </si>
  <si>
    <t>Crédito</t>
  </si>
  <si>
    <t>R) Resultado con Personas y Empresas Vinculadas</t>
  </si>
  <si>
    <t>INGRESOS</t>
  </si>
  <si>
    <t>EGRESOS</t>
  </si>
  <si>
    <t xml:space="preserve">César Paredes </t>
  </si>
  <si>
    <t>Liliana Meza</t>
  </si>
  <si>
    <t>Jessica Díaz</t>
  </si>
  <si>
    <t>Juana Pabla Galeano</t>
  </si>
  <si>
    <t>Lucia Emilia Ayala Person</t>
  </si>
  <si>
    <t>S) Patrimonio</t>
  </si>
  <si>
    <t>SALDO AL INICIO</t>
  </si>
  <si>
    <t>AUMENTOS</t>
  </si>
  <si>
    <t>DISMINUCIÓN</t>
  </si>
  <si>
    <t>SALDO AL CIERRE</t>
  </si>
  <si>
    <t>Aporte no Capitalizado</t>
  </si>
  <si>
    <t>Reservas</t>
  </si>
  <si>
    <t>U) Ingresos Operativos</t>
  </si>
  <si>
    <t>Por Operaciones</t>
  </si>
  <si>
    <t>Por Servicios</t>
  </si>
  <si>
    <t>Ingresos por Operaciones y Servicios Extrabursátil</t>
  </si>
  <si>
    <t>Ingresos Varios por Asesoría.</t>
  </si>
  <si>
    <t>Servicios de Representación</t>
  </si>
  <si>
    <t>Ingresos Operativos Varios</t>
  </si>
  <si>
    <t>V) Otros Gastos Operativos, de Comercialización y de Administración</t>
  </si>
  <si>
    <t>Intereses y Gastos de Financiación</t>
  </si>
  <si>
    <t>Gastos Bursátiles</t>
  </si>
  <si>
    <t>Aranceles CNV-SEPRELAD</t>
  </si>
  <si>
    <t>Fidelización</t>
  </si>
  <si>
    <t>Gastos Varios de Comercialización</t>
  </si>
  <si>
    <t>Gastos de Consumición</t>
  </si>
  <si>
    <t>Manejo de Archivos</t>
  </si>
  <si>
    <t>Gastos Varios de Administración</t>
  </si>
  <si>
    <t>Gastos Varios</t>
  </si>
  <si>
    <t>Gastos al Personal</t>
  </si>
  <si>
    <t>W) Otros Ingresos y Egresos</t>
  </si>
  <si>
    <t>Ingresos Varios</t>
  </si>
  <si>
    <t>Nota 6 – Información Referente a Contingencias y Compromisos</t>
  </si>
  <si>
    <t>Nota 7 – Hechos posteriores al Cierre del Ejercicio:</t>
  </si>
  <si>
    <t>Nota 8 – Limitación a la libre disponibilidad de los activos o del patrimonio y cualquier restricción al derecho de propiedad.</t>
  </si>
  <si>
    <t>La empresa no cuenta con ningún tipo de limitación a libre disposición de los activos o de patrimonio, tampoco existe restricciones al derecho de la propiedad.</t>
  </si>
  <si>
    <t>Nota 9 – Cambios Contables</t>
  </si>
  <si>
    <t>Nota 10 – Restricciones para distribución de Utilidades</t>
  </si>
  <si>
    <t>Nota 11 – Sanciones</t>
  </si>
  <si>
    <t>La empresa no cuenta con ningún tipo de sanciones a la fecha del presente informe.</t>
  </si>
  <si>
    <t>Nota 12 – Cuentas de Orden</t>
  </si>
  <si>
    <t>Juana Galeano</t>
  </si>
  <si>
    <t>Acciones</t>
  </si>
  <si>
    <t>INFIRMACIÓN SOBRE EL DOCUMENTO Y EMISOR</t>
  </si>
  <si>
    <t>EMISOR</t>
  </si>
  <si>
    <t>TIPO DE TÍTULO</t>
  </si>
  <si>
    <t>CANTIDAD DE TÍTULOS</t>
  </si>
  <si>
    <t>VALOR NOMINAL UNITARIO</t>
  </si>
  <si>
    <t>VALOR CONTABLE</t>
  </si>
  <si>
    <t>RESULTADO</t>
  </si>
  <si>
    <t>Bono Subordinado</t>
  </si>
  <si>
    <t>Bono</t>
  </si>
  <si>
    <t>SUB TOTAL GS</t>
  </si>
  <si>
    <t>SUB TOTAL USD</t>
  </si>
  <si>
    <t>TIPO DE CAMBIO</t>
  </si>
  <si>
    <t>SUB TOTAL EN GS</t>
  </si>
  <si>
    <t>CUENTAS</t>
  </si>
  <si>
    <t>VALOR DE COSTO</t>
  </si>
  <si>
    <t>VALOR DE COTIZACIÓN</t>
  </si>
  <si>
    <t>Inversiones Corrientes</t>
  </si>
  <si>
    <t>Inversiones No Corrientes</t>
  </si>
  <si>
    <t xml:space="preserve">R U B R O </t>
  </si>
  <si>
    <t>VALORES ORIGINALES</t>
  </si>
  <si>
    <t>DEPRECIACIONES</t>
  </si>
  <si>
    <t>NETO RESULTANTE</t>
  </si>
  <si>
    <t>Valores al inicio</t>
  </si>
  <si>
    <t>Altas</t>
  </si>
  <si>
    <t>Bajas</t>
  </si>
  <si>
    <t>Valores al Cierre</t>
  </si>
  <si>
    <t>Acumuladas al inicio</t>
  </si>
  <si>
    <t>Acumuladas al Cierre</t>
  </si>
  <si>
    <t>Bienes de uso e intangible</t>
  </si>
  <si>
    <t>Muebles y Útiles</t>
  </si>
  <si>
    <t>Equipos de Oficina</t>
  </si>
  <si>
    <t>Equipos de Informática</t>
  </si>
  <si>
    <t>Instalaciones</t>
  </si>
  <si>
    <t>Mejoras en Predio Ajeno</t>
  </si>
  <si>
    <t>Maquinarias y Equipos</t>
  </si>
  <si>
    <t>CAPITAL INTEGRADO</t>
  </si>
  <si>
    <t>Accionistas</t>
  </si>
  <si>
    <t>Serie</t>
  </si>
  <si>
    <t>N° de Acciones</t>
  </si>
  <si>
    <t>Clase</t>
  </si>
  <si>
    <t>Votos por Acción</t>
  </si>
  <si>
    <t>Votos</t>
  </si>
  <si>
    <t>Valor Nominal</t>
  </si>
  <si>
    <t>% Participación en el Capital Integrado</t>
  </si>
  <si>
    <t>(%) Votos</t>
  </si>
  <si>
    <t>del</t>
  </si>
  <si>
    <t>al</t>
  </si>
  <si>
    <t>Liliana Yolanda Meza</t>
  </si>
  <si>
    <t>Jaime Hitoshi Kurosu Ishigaki</t>
  </si>
  <si>
    <t>MADIBA S.A.</t>
  </si>
  <si>
    <t>Marcos Aurelio Mañotti Gonzalez</t>
  </si>
  <si>
    <t>James Edward Clifton Spalding Hellmer</t>
  </si>
  <si>
    <t>Erasmo Luis Aguilar Delvalle</t>
  </si>
  <si>
    <t>Hugo Cesar Recalde Benitez</t>
  </si>
  <si>
    <t>Roberto Jose Blumenfeld</t>
  </si>
  <si>
    <t>Francisco Yanagida Ishikawa</t>
  </si>
  <si>
    <t>Osvaldo Serafini</t>
  </si>
  <si>
    <t>Alejandro Omar Codas Laterza</t>
  </si>
  <si>
    <t>Julio Ruben Sykora Frich</t>
  </si>
  <si>
    <t>Carlos Roberto Díaz Rossi</t>
  </si>
  <si>
    <t>Miriam Concepcion Ayala Vda. De Contreras</t>
  </si>
  <si>
    <t xml:space="preserve">Verónica Contreras Ayala </t>
  </si>
  <si>
    <t>RAS S.A.</t>
  </si>
  <si>
    <t>Federico Knaudt Orro</t>
  </si>
  <si>
    <t>A</t>
  </si>
  <si>
    <t xml:space="preserve">Jorge Luis Roman Zaracho </t>
  </si>
  <si>
    <t xml:space="preserve">Jose Maria Mañotti Gonzalez </t>
  </si>
  <si>
    <t>Emilio Samuel Hirschkorn Skliar</t>
  </si>
  <si>
    <t>AGB Constructora S.A.</t>
  </si>
  <si>
    <t xml:space="preserve">Victor Ignacio Gonzalez Acosta </t>
  </si>
  <si>
    <t>Marcelo Andres Diaz de Vivar  Kroug</t>
  </si>
  <si>
    <t xml:space="preserve">Carmelo Wigberto Blasco Martinez </t>
  </si>
  <si>
    <t>B</t>
  </si>
  <si>
    <t>Roberto Fabian Elías Díaz</t>
  </si>
  <si>
    <t>Cimar S.A.</t>
  </si>
  <si>
    <t>Maria Lourdes Gamarra Marin</t>
  </si>
  <si>
    <t>C</t>
  </si>
  <si>
    <t>Hugo Teodoro Berkemeyer Rodriguez</t>
  </si>
  <si>
    <t>Marcelo Emilio Ayala Person</t>
  </si>
  <si>
    <t>CAPITAL SUSCRIPTO</t>
  </si>
  <si>
    <t>% Participación en el Capital Suscripto</t>
  </si>
  <si>
    <t>NOTAS A LOS ESTADOS CONTABLES NOTA 5 (INCISO A a I)</t>
  </si>
  <si>
    <t>NOTAS A LOS ESTADOS CONTABLES NOTA 5 (INCISO K a W)</t>
  </si>
  <si>
    <t>NOTAS A LOS ESTADOS CONTABLES (NOTA 1 a NOTA 4)</t>
  </si>
  <si>
    <t>CUENTA DE ORDEN</t>
  </si>
  <si>
    <t>Cuenta de Orden</t>
  </si>
  <si>
    <t>Gerente de Estructuraciones</t>
  </si>
  <si>
    <t>Auditoría Interna</t>
  </si>
  <si>
    <t>Cuadro s/ Res. 1/19 expresado en el Anexo de Capital</t>
  </si>
  <si>
    <t>Gte. Operaciones</t>
  </si>
  <si>
    <t>B) Posición en Moneda Extranjera</t>
  </si>
  <si>
    <t>Cadiem Casa de Bolsa S.A.</t>
  </si>
  <si>
    <t>Rodrigo García</t>
  </si>
  <si>
    <t>Acciones Ordinarias</t>
  </si>
  <si>
    <t>B.V.P.A. S.A.</t>
  </si>
  <si>
    <t>CADIEM Casa de Bolsa S.A. tiene por objeto efectuar todas las actividades, operaciones y servicios que sean compatibles con la actividad de intermediación en el mercado de valores y cualquier otra actividad permitida que previamente, de manera general, lo autorice la Comisión Nacional de Valores.
Fue constituida por Escritura Pública Nro. 334, de fecha 12.11.2003, pasada ante la Escribana Pública Katia Ayala Ratti, e inscripta en los Registros Públicos de Personas Jurídicas y Asociaciones, en fecha 23.12.2003. Modificación de Estatutos: Primera modificación: En el Registro Público de Comercio No.291, Serie E, Folio 2581 y sgtes, por Escritura Pública No. 1 del 02.01.2007, Folio 2 y sgtes, pasada por el Escribano Luis Enrique Peroni. Segunda modificación: En el Registro Público de Comercio Número 688, Serie G, folio 5942 del 23/12/2011. Tercera modificación: En el Registro Público de Comercio Número 147, Serie E, folio 1652 y sgtes de fecha 16/02/2015. Cuarta modificación: En el Registro Público de Comercio Número 1, Serie Comercial, folio 1/15 de fecha 17/08/2017, reingreso 19/09/2017.
Habilitada por la Comisión Nacional de Valores para operar como Intermediaria en el Mercado de Valores, llevando la Nomenclatura CB (Casa de Bolsa) seguido de la numeración 017, por Resolución No. 754/04 Acta No. 04/04 de fecha 19.01.2004, e igualmente inscripta en la Bolsa de Valores y Productos de Asunción S.A. por Resolución No. 524/04 de fecha 26.01.2004.</t>
  </si>
  <si>
    <t>Sindico</t>
  </si>
  <si>
    <t>Myrian Concepción Ayala</t>
  </si>
  <si>
    <t xml:space="preserve">Dividendo </t>
  </si>
  <si>
    <t>Elias Miguel Gelay</t>
  </si>
  <si>
    <t>Las previsiones para cuentas de dudoso cobro se determinan anualmente sobre la base del estudio de la cartera de clientes realizado con el objeto de determinar la porción no recuperable de las cuentas por cobrar.</t>
  </si>
  <si>
    <t>3.4 Política de Bienes de Uso</t>
  </si>
  <si>
    <t>3.5 Política de Reconocimiento de Ingresos y Egresos</t>
  </si>
  <si>
    <t>Accionista - Director</t>
  </si>
  <si>
    <t>ANEXO I</t>
  </si>
  <si>
    <t>COMPOSICIÓN ACCIONARIA - ANEXO DE CAPITAL</t>
  </si>
  <si>
    <t>BIENES DE USO - ANEXO II</t>
  </si>
  <si>
    <t>CARTERA DE INVERSIONES - ANEXO I</t>
  </si>
  <si>
    <t>ANEXO II</t>
  </si>
  <si>
    <t>ANEXO DE CAPITAL</t>
  </si>
  <si>
    <r>
      <rPr>
        <b/>
        <sz val="16"/>
        <color theme="1"/>
        <rFont val="Museo Sans 100"/>
        <family val="3"/>
      </rPr>
      <t xml:space="preserve">ESTADOS FINANCIEROS
CADIEM CASA DE BOLSA S.A.
</t>
    </r>
    <r>
      <rPr>
        <u/>
        <sz val="14"/>
        <color theme="1"/>
        <rFont val="Museo Sans 100"/>
        <family val="3"/>
      </rPr>
      <t>s/ Res. N° 06/2019</t>
    </r>
    <r>
      <rPr>
        <sz val="11"/>
        <color theme="1"/>
        <rFont val="Museo Sans 100"/>
        <family val="3"/>
      </rPr>
      <t xml:space="preserve">
Título III Anexo F</t>
    </r>
  </si>
  <si>
    <r>
      <t>Acreedores Varios:</t>
    </r>
    <r>
      <rPr>
        <sz val="11"/>
        <color theme="1"/>
        <rFont val="Museo Sans 100"/>
        <family val="3"/>
      </rPr>
      <t xml:space="preserve"> La composición es la siguiente</t>
    </r>
  </si>
  <si>
    <r>
      <t>L) Acreedores por Intermediación (Corto y Largo Plazo):</t>
    </r>
    <r>
      <rPr>
        <sz val="11"/>
        <color theme="1"/>
        <rFont val="Museo Sans 100"/>
        <family val="3"/>
      </rPr>
      <t xml:space="preserve"> La composición es la siguiente</t>
    </r>
  </si>
  <si>
    <r>
      <t>M) Administración de Cartera:</t>
    </r>
    <r>
      <rPr>
        <sz val="11"/>
        <color theme="1"/>
        <rFont val="Museo Sans 100"/>
        <family val="3"/>
      </rPr>
      <t xml:space="preserve"> La entidad no cuenta con obligaciones a la fecha</t>
    </r>
  </si>
  <si>
    <r>
      <t>O) Obligaciones por Contrato de Underwriting (Corto y Largo Plazo):</t>
    </r>
    <r>
      <rPr>
        <sz val="11"/>
        <color theme="1"/>
        <rFont val="Museo Sans 100"/>
        <family val="3"/>
      </rPr>
      <t xml:space="preserve"> La entidad no cuenta obligaciones al respecto</t>
    </r>
  </si>
  <si>
    <r>
      <t>P) Otros Pasivos Corrientes y No Corrientes:</t>
    </r>
    <r>
      <rPr>
        <sz val="11"/>
        <color theme="1"/>
        <rFont val="Museo Sans 100"/>
        <family val="3"/>
      </rPr>
      <t xml:space="preserve"> La composición es la siguiente</t>
    </r>
  </si>
  <si>
    <r>
      <t>T) Previsiones:</t>
    </r>
    <r>
      <rPr>
        <sz val="11"/>
        <color theme="1"/>
        <rFont val="Museo Sans 100"/>
        <family val="3"/>
      </rPr>
      <t xml:space="preserve"> La entidad no considera necesario realizar previsiones</t>
    </r>
  </si>
  <si>
    <r>
      <t xml:space="preserve">J) Operación en Reporto: </t>
    </r>
    <r>
      <rPr>
        <sz val="11"/>
        <color theme="1"/>
        <rFont val="Museo Sans 100"/>
        <family val="3"/>
      </rPr>
      <t>Las operaciones Reportadas activas a la fecha son las siguientes</t>
    </r>
  </si>
  <si>
    <r>
      <t>Deudores por Intermediación:</t>
    </r>
    <r>
      <rPr>
        <sz val="11"/>
        <color theme="1"/>
        <rFont val="Museo Sans 100"/>
        <family val="3"/>
      </rPr>
      <t xml:space="preserve"> La composición es la siguiente</t>
    </r>
  </si>
  <si>
    <r>
      <t>Documentos y Cuentas por Cobrar:</t>
    </r>
    <r>
      <rPr>
        <sz val="11"/>
        <color theme="1"/>
        <rFont val="Museo Sans 100"/>
        <family val="3"/>
      </rPr>
      <t xml:space="preserve"> La composición es la siguiente</t>
    </r>
  </si>
  <si>
    <r>
      <t>Deudores Varios:</t>
    </r>
    <r>
      <rPr>
        <sz val="11"/>
        <color theme="1"/>
        <rFont val="Museo Sans 100"/>
        <family val="3"/>
      </rPr>
      <t xml:space="preserve"> La composición es la siguiente</t>
    </r>
  </si>
  <si>
    <r>
      <t>Derechos Sobre Títulos por Contrato de Underwriting:</t>
    </r>
    <r>
      <rPr>
        <sz val="11"/>
        <color theme="1"/>
        <rFont val="Museo Sans 100"/>
        <family val="3"/>
      </rPr>
      <t xml:space="preserve"> A la fecha del presente informe la empresa no cuenta con contratos por dicho concepto.</t>
    </r>
  </si>
  <si>
    <r>
      <t>Cuentas Por Cobrar a Personas y Empresas Relacionadas:</t>
    </r>
    <r>
      <rPr>
        <sz val="11"/>
        <color theme="1"/>
        <rFont val="Museo Sans 100"/>
        <family val="3"/>
      </rPr>
      <t xml:space="preserve"> La composición es la siguiente</t>
    </r>
  </si>
  <si>
    <r>
      <t>F) Cargos Diferidos:</t>
    </r>
    <r>
      <rPr>
        <sz val="11"/>
        <color theme="1"/>
        <rFont val="Museo Sans 100"/>
        <family val="3"/>
      </rPr>
      <t xml:space="preserve"> A la fecha del presente informe la entidad no tiene datos que informar en esta nota</t>
    </r>
  </si>
  <si>
    <r>
      <t>H) Otros Activos Corrientes y No Corrientes:</t>
    </r>
    <r>
      <rPr>
        <sz val="11"/>
        <color theme="1"/>
        <rFont val="Museo Sans 100"/>
        <family val="3"/>
      </rPr>
      <t xml:space="preserve"> La composición es la siguiente</t>
    </r>
  </si>
  <si>
    <r>
      <t>Préstamos Financieros:</t>
    </r>
    <r>
      <rPr>
        <sz val="11"/>
        <color theme="1"/>
        <rFont val="Museo Sans 100"/>
        <family val="3"/>
      </rPr>
      <t xml:space="preserve"> Préstamos a Corto Plazo</t>
    </r>
  </si>
  <si>
    <r>
      <t xml:space="preserve">6.1         </t>
    </r>
    <r>
      <rPr>
        <b/>
        <u/>
        <sz val="11"/>
        <color theme="1"/>
        <rFont val="Museo Sans 100"/>
        <family val="3"/>
      </rPr>
      <t>Vinculada Controlante</t>
    </r>
  </si>
  <si>
    <r>
      <t xml:space="preserve">6.2         </t>
    </r>
    <r>
      <rPr>
        <b/>
        <u/>
        <sz val="11"/>
        <color theme="1"/>
        <rFont val="Museo Sans 100"/>
        <family val="3"/>
      </rPr>
      <t>Personas Vinculadas</t>
    </r>
  </si>
  <si>
    <t>Valuación Acción AFPISA</t>
  </si>
  <si>
    <t>3.7 Política de Valuación de las Inversiones de Largo Plazo</t>
  </si>
  <si>
    <t>Rodrigo García:</t>
  </si>
  <si>
    <r>
      <t xml:space="preserve">B) Contingencias Legales: </t>
    </r>
    <r>
      <rPr>
        <sz val="11"/>
        <color theme="1"/>
        <rFont val="Museo Sans 100"/>
        <family val="3"/>
      </rPr>
      <t>La empresa no cuenta con juicios ni otras acciones que comprometa a la libre disponibilidad de sus bienes ni al libre desarrollo de sus actividades comerciales.</t>
    </r>
  </si>
  <si>
    <t>Revaluó</t>
  </si>
  <si>
    <t>TOTAL OPERACIÓN EN REPORTO AL</t>
  </si>
  <si>
    <t>Prov. p/ Pago de Gratificaciones</t>
  </si>
  <si>
    <t>Licencias</t>
  </si>
  <si>
    <t>LCR S.A.E.C.A.</t>
  </si>
  <si>
    <t>CDA</t>
  </si>
  <si>
    <t>Otros Créditos</t>
  </si>
  <si>
    <t>Administrativo</t>
  </si>
  <si>
    <t>Accionista - Administrativo</t>
  </si>
  <si>
    <t>Fondos Patrimoniales - Abiertos</t>
  </si>
  <si>
    <t>Entre la fecha de cierre del trimestre y la fecha de emisión de estos estados financieros, no han ocurrido otros hechos significativos de carácter financiero o de otra índole que afecten la situación patrimonial y financiera o los resultados de la Sociedad.</t>
  </si>
  <si>
    <t>Deudores Crédito Gs.</t>
  </si>
  <si>
    <t>Deudores Crédito USD</t>
  </si>
  <si>
    <t>Acreedor Gs.</t>
  </si>
  <si>
    <t>Acreedor USD</t>
  </si>
  <si>
    <t>% Participación en el Capital Propio</t>
  </si>
  <si>
    <t>ESTADO DE FLUJO DE EFECTIVO</t>
  </si>
  <si>
    <t>1.</t>
  </si>
  <si>
    <t xml:space="preserve">FLUJO DE EFECTIVO POR LAS ACTIVIDADES OPERATIVAS </t>
  </si>
  <si>
    <t>Ingresos en Efectivo por comisiones y otros</t>
  </si>
  <si>
    <t>Efectivo pagado a empleados</t>
  </si>
  <si>
    <t>Total de Efectivo de las Actividades operativas antes de cambios en los activos de operación</t>
  </si>
  <si>
    <t>Aumento (Disminución) en pasivos operativos</t>
  </si>
  <si>
    <t>Pagos a Proveedores</t>
  </si>
  <si>
    <t xml:space="preserve">Efectivo Neto provisto de Actividades de Operación </t>
  </si>
  <si>
    <t>2.</t>
  </si>
  <si>
    <t>FLUJO DE EFECTIVO EN ACTIVIDADES DE INVERSIÓN</t>
  </si>
  <si>
    <t>Compra de Propiedad, planta y equipo</t>
  </si>
  <si>
    <t>Dividendos percibidos</t>
  </si>
  <si>
    <t xml:space="preserve">Efectivo Neto en Actividades de Inversión </t>
  </si>
  <si>
    <t>3.</t>
  </si>
  <si>
    <t>Proveniente de préstamos y otras deudas</t>
  </si>
  <si>
    <t>Dividendos Pagados</t>
  </si>
  <si>
    <t>Intereses Pagados</t>
  </si>
  <si>
    <t>Efecto de las variaciones en tipo de cambio</t>
  </si>
  <si>
    <t xml:space="preserve">Efectivo Neto en Actividades de Financiamiento </t>
  </si>
  <si>
    <t>Aumento (o disminución) neto de efectivo y sus equivalentes</t>
  </si>
  <si>
    <t>Efectivo y equivalentes al efectivo al comienzo del período</t>
  </si>
  <si>
    <t>Efectivo y equivalentes al efectivo al cierre del período</t>
  </si>
  <si>
    <t>INGRESOS OPERATIVOS</t>
  </si>
  <si>
    <t>Comisiones por Operación en Rueda</t>
  </si>
  <si>
    <t>Por Intermediación Acción en Rueda</t>
  </si>
  <si>
    <t>Por Intermediación Renta Fija en Rueda</t>
  </si>
  <si>
    <t>Comisión por Contratos de Colocación Primaria</t>
  </si>
  <si>
    <t>Ingresos por Asesoría Financiera</t>
  </si>
  <si>
    <t>Ingresos por Intereses y Dividendos de Cartera Propia</t>
  </si>
  <si>
    <t>Ingresos por Venta de Cartera Propia</t>
  </si>
  <si>
    <t>GASTOS OPERATIVOS</t>
  </si>
  <si>
    <t>Gastos por Comisiones y Servicios</t>
  </si>
  <si>
    <t>Aranceles por Negociación Bolsa de Valores</t>
  </si>
  <si>
    <t>5.V</t>
  </si>
  <si>
    <t>RESULTADO OPERATIVO BRUTO</t>
  </si>
  <si>
    <t>GASTOS DE COMERCIALIZACIÓN</t>
  </si>
  <si>
    <t>Publicidad</t>
  </si>
  <si>
    <t>GASTOS DE ADMINISTRACIÓN</t>
  </si>
  <si>
    <t>Servicios Personales</t>
  </si>
  <si>
    <t>Previsión, Amortización y Depreciaciones</t>
  </si>
  <si>
    <t>Mantenimiento</t>
  </si>
  <si>
    <t>Alquileres</t>
  </si>
  <si>
    <t>Gastos Generales</t>
  </si>
  <si>
    <t>Seguros</t>
  </si>
  <si>
    <t>Multas</t>
  </si>
  <si>
    <t>Impuestos, Tasas y Contribuciones</t>
  </si>
  <si>
    <t>RESULTADO OPERATIVO NETO</t>
  </si>
  <si>
    <t>OTROS INGRESOS Y EGRESOS</t>
  </si>
  <si>
    <t>5.W</t>
  </si>
  <si>
    <t>RESULTADOS FINANCIEROS</t>
  </si>
  <si>
    <t>Generados por Activos</t>
  </si>
  <si>
    <t>Diferencia de Cambio</t>
  </si>
  <si>
    <t>Generados por Pasivos</t>
  </si>
  <si>
    <t>Diferencia de Cambio.</t>
  </si>
  <si>
    <t>AJUSTE DE RESULTADO DE EJERCICIOS ANTERIORES</t>
  </si>
  <si>
    <t>Ingresos</t>
  </si>
  <si>
    <t>Egresos</t>
  </si>
  <si>
    <t>UTILIDAD O (PERDIDA)</t>
  </si>
  <si>
    <t>IMPUESTO A LA RENTA</t>
  </si>
  <si>
    <t>RESULTADO DEL EJERCICIO</t>
  </si>
  <si>
    <t>5.I</t>
  </si>
  <si>
    <t>Comisión por Operaciones Fuera de Rueda</t>
  </si>
  <si>
    <t>Por Intermediación Acción Fuera de Rueda</t>
  </si>
  <si>
    <t>Por Intermediación Renta Fija Fuera de Rueda</t>
  </si>
  <si>
    <t>Comisiones por Contratos de Colocación Primaria de Acciones</t>
  </si>
  <si>
    <t>Comisiones por Contratos de Colocación Primaria en Renta Fija</t>
  </si>
  <si>
    <t>Ingresos por Administración de Cartera</t>
  </si>
  <si>
    <t>Ingresos por Custodia de Valores</t>
  </si>
  <si>
    <t>Ingresos por Venta de Cartera Propia a Personas y Empresas Relacionadas</t>
  </si>
  <si>
    <t>Ingresos por Operaciones y Servicios Extrabursátiles</t>
  </si>
  <si>
    <t>Folletos e Impresiones</t>
  </si>
  <si>
    <t>RESULTADO EXTRAORDINARIO</t>
  </si>
  <si>
    <t>Ingresos Extraordinarios</t>
  </si>
  <si>
    <t>Egresos Extraordinarios</t>
  </si>
  <si>
    <t xml:space="preserve">Efectivo Generado (usado) por otras actividades </t>
  </si>
  <si>
    <t>(Aumento) Disminución en los activos de operación</t>
  </si>
  <si>
    <t>Fondos Colocados a corto plazo</t>
  </si>
  <si>
    <t>Efectivo neto de Actividades de Operación antes de impuestos</t>
  </si>
  <si>
    <t>Impuesto a la renta</t>
  </si>
  <si>
    <t xml:space="preserve">Inversiones en Otras Empresas </t>
  </si>
  <si>
    <t>Fondo con destino especial</t>
  </si>
  <si>
    <t>Adquisición de  Acciones y Títulos de Deuda (Cartera Propia)</t>
  </si>
  <si>
    <t>Intereses percibidos</t>
  </si>
  <si>
    <t>Aportes de Capital</t>
  </si>
  <si>
    <t>Donaciones</t>
  </si>
  <si>
    <t>Contratos Forward - Valor USD</t>
  </si>
  <si>
    <t>Sub-Total Cuenta Compensadora</t>
  </si>
  <si>
    <t>5.Q</t>
  </si>
  <si>
    <t>Impuesto a la Renta a Pagar</t>
  </si>
  <si>
    <t>IVA a Pagar</t>
  </si>
  <si>
    <t>Aporte y Retenciones a Pagar</t>
  </si>
  <si>
    <t>Pagaré</t>
  </si>
  <si>
    <t>Repo Invertido</t>
  </si>
  <si>
    <t>Deuda Privada</t>
  </si>
  <si>
    <t>Retención IDU</t>
  </si>
  <si>
    <t>Rodrigo Garcia</t>
  </si>
  <si>
    <t>Gastos de Viaje</t>
  </si>
  <si>
    <t>Honorarios</t>
  </si>
  <si>
    <t>Índice</t>
  </si>
  <si>
    <t>Otras Deudas</t>
  </si>
  <si>
    <r>
      <t xml:space="preserve">C) Garantías Constituidas: </t>
    </r>
    <r>
      <rPr>
        <sz val="11"/>
        <rFont val="Museo Sans 100"/>
        <family val="3"/>
      </rPr>
      <t>La empresa cuenta con un Seguro de Caución “Desempeño de una Actividad o Profesión”, Póliza N°.: 007.1514.001944/000 con la Consolidada de Seguros vigente desde 09/07/2020 al 09/07/2021, por valor de Gs. 548.209.750-</t>
    </r>
  </si>
  <si>
    <t>5.Y</t>
  </si>
  <si>
    <t>5.Z</t>
  </si>
  <si>
    <t>Valuación Acción
BVPASA</t>
  </si>
  <si>
    <t>Las inversiones a largo plazo se evalúan según su costo histórico más lo que resultare del VPP, exceptuando las acciones de la BVPASA que se valoriza según circular.</t>
  </si>
  <si>
    <t>Cambio al 31/12/2020</t>
  </si>
  <si>
    <t>Saldo al 31/12/2020
Gs.</t>
  </si>
  <si>
    <t>Operación de Reporto</t>
  </si>
  <si>
    <t>IVA Crédito</t>
  </si>
  <si>
    <t>Gastos a Rendir</t>
  </si>
  <si>
    <t>Gastos a Devengar</t>
  </si>
  <si>
    <t>PYFIN03F0940</t>
  </si>
  <si>
    <t>TC SET</t>
  </si>
  <si>
    <t>Ingresos a Devengar</t>
  </si>
  <si>
    <t>Dulsan Organica S.A.</t>
  </si>
  <si>
    <t>Fondo BASA</t>
  </si>
  <si>
    <t>Fondo Abierto</t>
  </si>
  <si>
    <t>TOTAL AL 31/12/2020</t>
  </si>
  <si>
    <t>NOTAS A LOS ESTADOS CONTABLES (NOTA 6 a NOTA 12)</t>
  </si>
  <si>
    <t>5.H</t>
  </si>
  <si>
    <t>5.P</t>
  </si>
  <si>
    <t>5.S</t>
  </si>
  <si>
    <t>5.U</t>
  </si>
  <si>
    <t>Dividendos Cobrados</t>
  </si>
  <si>
    <t>Anexo I</t>
  </si>
  <si>
    <t>Anexo II</t>
  </si>
  <si>
    <t>FLUJO DE EFECTIVO</t>
  </si>
  <si>
    <t>Al 31 de diciembre de 2019 los bienes de uso se exponen a su costo histórico revaluado a partir del año siguiente al de su incorporación, de acuerdo con lo establecido en el artículo 12 de la Ley Nº 125/91, menos la correspondiente depreciación acumulada. El incremento neto por revaluación se acredita a la cuenta Reserva de Revalúo del patrimonio neto. La depreciación de los bienes de uso es calculada por el método de línea recta a partir del año siguiente de su incorporación, aplicando las tasas anuales determinadas con base en la vida útil de los bienes.
A partir del ejercicio 2020, los bienes de uso se exponen a su costo histórico, revaluado hasta el 31 de diciembre de 2019, menos la correspondiente depreciación acumulada de acuerdo con lo establecido en la Ley 6.380/19. La cuota de depreciación es calculada por el método de línea recta sobre el valor neto contable menos el valor residual de los bienes al 31 de diciembre de 2019, lo que implica un cambio en la base de cálculo de la depreciación respecto al ejercicio anterior. El valor residual es calculado sobre el valor neto contable de los bienes al 31 de diciembre de 2019.
De acuerdo con lo establecido por la Ley 6.380/19, el Poder Ejecutivo podrá establecer el revalúo obligatorio de los bienes del activo fijo, cuando la variación del Índice de Precios al Consumo determinado por el Banco Central del Paraguay alcance al menos el 20% acumulado a partir del ejercicio 2019. El reconocimiento del revalúo obligatorio formará parte de una reserva patrimonial cuyo único destino podrá ser la capitalización.</t>
  </si>
  <si>
    <t>14</t>
  </si>
  <si>
    <t>INTAGIBLES - ANEXO III</t>
  </si>
  <si>
    <t>El Comercio</t>
  </si>
  <si>
    <t>Sub-Total Gs.</t>
  </si>
  <si>
    <t xml:space="preserve">TC. SET </t>
  </si>
  <si>
    <t>Sub-Total USD</t>
  </si>
  <si>
    <t>Anexo III</t>
  </si>
  <si>
    <t>ANEXO III</t>
  </si>
  <si>
    <r>
      <t>Las 12 notas -</t>
    </r>
    <r>
      <rPr>
        <i/>
        <sz val="10"/>
        <color rgb="FFFF0000"/>
        <rFont val="Museo Sans 100"/>
        <family val="3"/>
      </rPr>
      <t xml:space="preserve"> </t>
    </r>
    <r>
      <rPr>
        <i/>
        <sz val="10"/>
        <color theme="1"/>
        <rFont val="Museo Sans 100"/>
        <family val="3"/>
      </rPr>
      <t>Anexo I - Anexo II - Anexo III - Anexo de Capital que acompañan forman parte integral de los estados financieros.</t>
    </r>
  </si>
  <si>
    <t>Las 12 notas - Anexo I - Anexo II - Anexo III - Anexo de Capital que acompañan forman parte integral de los estados financieros.</t>
  </si>
  <si>
    <t>La empresa, una vez aprobada por asamblea y retenido el Impuesto a los Dividendos y Utilidades (IDU) según esta reglamentada en el Título II de la Ley 6380/19, distribuye sin ninguna restricción las utilidades disponibles al cierre de cada periodo.</t>
  </si>
  <si>
    <t>Los cambios de Políticas y Procedimientos de Contabilidad con relación al año anterior obedecen a la nuevas exigencias emanadas por la Ley 6380/19, específicamente en relación a la Valuación de Bienes de Uso e Intangibles.</t>
  </si>
  <si>
    <t>Bienes de Uso - Costo Revaluado</t>
  </si>
  <si>
    <t>Capitalización de Utilidades</t>
  </si>
  <si>
    <t>Integración de Acciones</t>
  </si>
  <si>
    <t>Finexpar USD</t>
  </si>
  <si>
    <t>Banco BASA USD</t>
  </si>
  <si>
    <t>Visión Banco</t>
  </si>
  <si>
    <t>Finexpar Gs.</t>
  </si>
  <si>
    <t>El capital social se fija en Gs. 30.000.000.000 según Acta de Asamblea N° 31 de fecha 20/11/2020, distribuido en 30.000 acciones nominativas con Valor Nominal Gs. 1.000.000, de Clase Ordinaria Voto Múltiple (OVM) Ordinaria Simple (OS) Preferidas.</t>
  </si>
  <si>
    <t>Gs. 26.000.000.000</t>
  </si>
  <si>
    <t>Gs. 24.426.000.000</t>
  </si>
  <si>
    <t>Presidente con el 22,45% de los Votos - 13,09% del Capital</t>
  </si>
  <si>
    <t>Vice-Presidente con el 22,45% de los Votos – 13,09% del Capital</t>
  </si>
  <si>
    <t>Director con el 22,45% de los Votos – 13,30 % del Capital</t>
  </si>
  <si>
    <t>Accionista con el 22,51% de los Votos – 13,44 % del Capital</t>
  </si>
  <si>
    <t>Correspondiente al 31/03/2021, presentado en forma comparativa con el ejercicio cerrado al 31/12/2020</t>
  </si>
  <si>
    <t>Correspondiente al 31/03/2021, presentado en forma comparativa con el ejercicio cerrado al 31/03/2020</t>
  </si>
  <si>
    <t>Corresponde al 31/03/2021 presentado de forma comparativa al 31/03/2020</t>
  </si>
  <si>
    <t>Tipo de cambio comprador</t>
  </si>
  <si>
    <t xml:space="preserve">Tipo de cambio vendedor       </t>
  </si>
  <si>
    <t>Cambio al 31/03/2021</t>
  </si>
  <si>
    <t>Saldo al 31/03/2021
Gs.</t>
  </si>
  <si>
    <t>Tipo de Cambio 31/03/2021</t>
  </si>
  <si>
    <t>Monto Ajustado 31/03/2021</t>
  </si>
  <si>
    <t>Tipo de Cambio 31/03/2020</t>
  </si>
  <si>
    <t>Monto Ajustado 31/03/2020</t>
  </si>
  <si>
    <t>Crisol y Encarnación Financiera</t>
  </si>
  <si>
    <t>Banco Itaú Vto. Gs.</t>
  </si>
  <si>
    <t>Banco Itaú Vto. USD</t>
  </si>
  <si>
    <t>Financiera el Comercio</t>
  </si>
  <si>
    <t>Banco Itaú Paraguay S.A.</t>
  </si>
  <si>
    <t>Banco GNB Fusión</t>
  </si>
  <si>
    <t>(*)</t>
  </si>
  <si>
    <t>Elías Gelay</t>
  </si>
  <si>
    <t>Cesar Paredes</t>
  </si>
  <si>
    <t>Gloria Persona</t>
  </si>
  <si>
    <t>Miriam Concepción Ayala</t>
  </si>
  <si>
    <t>Frederico Knaudt</t>
  </si>
  <si>
    <t>Maria Estela Ayala</t>
  </si>
  <si>
    <t>TOTAL 31/03/2021</t>
  </si>
  <si>
    <t>TOTAL 31/03/2020</t>
  </si>
  <si>
    <r>
      <t xml:space="preserve">A) Compromisos Directos: </t>
    </r>
    <r>
      <rPr>
        <sz val="11"/>
        <color theme="1"/>
        <rFont val="Museo Sans 100"/>
        <family val="3"/>
      </rPr>
      <t>Al 31 de marzo del 2021 no existen compromisos directos relevantes que informar o detallar en la presente nota.</t>
    </r>
  </si>
  <si>
    <t>Notas a los Estados Contables al 31 de marzo de 2021</t>
  </si>
  <si>
    <t>INFORMACIÓN SOBRE EL EMISOR AL 31/03/2021</t>
  </si>
  <si>
    <t>CREDICENTRO S.A.E.C.A.</t>
  </si>
  <si>
    <t>PASFIN  S.A.E.C.A.</t>
  </si>
  <si>
    <t>ELECTROBAN S.A.E.C.A.</t>
  </si>
  <si>
    <t xml:space="preserve">Acciones </t>
  </si>
  <si>
    <t>2A EMPRENDIMIENTOS S.A.</t>
  </si>
  <si>
    <t>AUTOMOTORES Y MAQUINARIA S.A.E.C.A.</t>
  </si>
  <si>
    <t>Bonos</t>
  </si>
  <si>
    <t>IMPORT CENTER S.A.</t>
  </si>
  <si>
    <t>BIOTEC DEL PARAGUAY S.A.</t>
  </si>
  <si>
    <t>GAS CORONA S.A.E.C.A.</t>
  </si>
  <si>
    <t>IZAGUIRRE BARRAIL INVERSORA S.A.E.C.A.</t>
  </si>
  <si>
    <t>VISION BANCO S.A.E.C.A.</t>
  </si>
  <si>
    <t>BANCO ITAU</t>
  </si>
  <si>
    <t>BANCO BASA S.A.</t>
  </si>
  <si>
    <t>FINANCIERA FINEXPAR S.A.E.C.A.</t>
  </si>
  <si>
    <t>ALEMÁN PARAGUAYO CANADIENSE S.A. (ALPACASA)</t>
  </si>
  <si>
    <t>BANCO REGIONAL S.A.E.C.A.</t>
  </si>
  <si>
    <t>SUDAMERIS BANK S.A.E.C.A.</t>
  </si>
  <si>
    <t>CONTINENTAL</t>
  </si>
  <si>
    <t>TOTAL AL 31/03/2021</t>
  </si>
  <si>
    <t>CANTIDAD</t>
  </si>
  <si>
    <t>VALOR NOMINAL</t>
  </si>
  <si>
    <t>VALOR LIBRO DE ACCIÓN</t>
  </si>
  <si>
    <t>VALOR ÚLTIMO REMATE</t>
  </si>
  <si>
    <t>Cuadro de Bienes de Uso al 31 de marzo del 2021</t>
  </si>
  <si>
    <t>Cuadro de Intangibles por al 31 de marzo del 2021</t>
  </si>
  <si>
    <t>Composición Accionaria al 31/03/2021</t>
  </si>
  <si>
    <t>Información al 31/03/2021</t>
  </si>
  <si>
    <t>(En Guaraníes)</t>
  </si>
  <si>
    <t>FLUJO DE EFECTIVO POR ACTIVIDADES DE FINANCIAMIENTO</t>
  </si>
  <si>
    <t>Los estados contables fueron aprobados por Acta de Directorio N° 169 de fecha 20/05/2021 sin ninguna observación que mencionar.</t>
  </si>
  <si>
    <r>
      <t xml:space="preserve">D) Disponibilidades: </t>
    </r>
    <r>
      <rPr>
        <sz val="11"/>
        <color theme="1"/>
        <rFont val="Museo Sans 100"/>
        <family val="3"/>
      </rPr>
      <t>La cuenta disponibilidades está compuesta por valores de Cuenta Propia y valores de Cuentas Compensadoras, que se detallan a continuación.</t>
    </r>
  </si>
  <si>
    <t>(*) Se expone el saldo de Crisol y Encarnación Financiera al 31/12/2020 para una mejor comparación con el cierre al 31/03/2021</t>
  </si>
  <si>
    <t>(*) Banco BBVA en el año 2020</t>
  </si>
  <si>
    <t>Gte. Tecnología</t>
  </si>
  <si>
    <r>
      <t xml:space="preserve">Los montos expuestos de las cuentas de orden como parte de la información de los estados contables corresponden a:
</t>
    </r>
    <r>
      <rPr>
        <b/>
        <sz val="11"/>
        <rFont val="Museo Sans 100"/>
        <family val="3"/>
      </rPr>
      <t xml:space="preserve">a) </t>
    </r>
    <r>
      <rPr>
        <sz val="11"/>
        <rFont val="Museo Sans 100"/>
        <family val="3"/>
      </rPr>
      <t xml:space="preserve">Títulos de Capital y Cupones de Intereses de Certificados de Depósitos de Ahorro. Estos valores se encuentran resguardados en la caja fuerte de una entidad bancaria.
</t>
    </r>
    <r>
      <rPr>
        <b/>
        <sz val="11"/>
        <rFont val="Museo Sans 100"/>
        <family val="3"/>
      </rPr>
      <t xml:space="preserve">b) </t>
    </r>
    <r>
      <rPr>
        <sz val="11"/>
        <rFont val="Museo Sans 100"/>
        <family val="3"/>
      </rPr>
      <t>Forward por Dólares Americanos 750,000 con el Banco Itaú Paraguay S.A. con fecha inicio 03/03/2021 y fin 31/03/2021 a un tipo de cambio final de Gs 6,681 por cada USD 1.</t>
    </r>
  </si>
  <si>
    <t>Cartera de Inversiones al 31/03/2021 comparativo al 31/12/2020</t>
  </si>
  <si>
    <t>Revalúo del Período</t>
  </si>
  <si>
    <t>Depreciación del Período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</si>
</sst>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 #,##0\ _€_-;\-* #,##0\ _€_-;_-* &quot;-&quot;\ _€_-;_-@_-"/>
    <numFmt numFmtId="165" formatCode="_(* #,##0_);_(* \(#,##0\);_(* &quot;-&quot;_);_(@_)"/>
    <numFmt numFmtId="166" formatCode="#,##0_);\(#,##0\);\ &quot;-&quot;_)"/>
    <numFmt numFmtId="167" formatCode="_(* #,##0.00_);_(* \(#,##0.00\);_(* &quot;-&quot;_);_(@_)"/>
    <numFmt numFmtId="168" formatCode="_ * #,##0.00_ ;_ * \-#,##0.00_ ;_ * &quot;-&quot;_ ;_ @_ "/>
  </numFmts>
  <fonts count="3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10"/>
      <name val="Verdana"/>
      <family val="2"/>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u/>
      <sz val="11"/>
      <color theme="1"/>
      <name val="Museo Sans 100"/>
      <family val="3"/>
    </font>
    <font>
      <b/>
      <sz val="11"/>
      <color theme="1"/>
      <name val="Museo Sans 100"/>
      <family val="3"/>
    </font>
    <font>
      <b/>
      <sz val="10"/>
      <color theme="1"/>
      <name val="Museo Sans 100"/>
      <family val="3"/>
    </font>
    <font>
      <sz val="10"/>
      <color theme="1"/>
      <name val="Museo Sans 100"/>
      <family val="3"/>
    </font>
    <font>
      <b/>
      <sz val="11"/>
      <color rgb="FF000000"/>
      <name val="Museo Sans 100"/>
      <family val="3"/>
    </font>
    <font>
      <b/>
      <sz val="11"/>
      <name val="Museo Sans 100"/>
      <family val="3"/>
    </font>
    <font>
      <sz val="11"/>
      <name val="Museo Sans 100"/>
      <family val="3"/>
    </font>
    <font>
      <sz val="8"/>
      <color theme="1"/>
      <name val="Museo Sans 100"/>
      <family val="3"/>
    </font>
    <font>
      <b/>
      <u/>
      <sz val="10"/>
      <color theme="1"/>
      <name val="Museo Sans 100"/>
      <family val="3"/>
    </font>
    <font>
      <b/>
      <sz val="8"/>
      <color theme="1"/>
      <name val="Museo Sans 100"/>
      <family val="3"/>
    </font>
    <font>
      <b/>
      <sz val="11"/>
      <color rgb="FFFFFFFF"/>
      <name val="Museo Sans 100"/>
      <family val="3"/>
    </font>
    <font>
      <sz val="11"/>
      <color rgb="FFFFFFFF"/>
      <name val="Museo Sans 100"/>
      <family val="3"/>
    </font>
    <font>
      <i/>
      <sz val="10"/>
      <color theme="1"/>
      <name val="Museo Sans 100"/>
      <family val="3"/>
    </font>
    <font>
      <b/>
      <i/>
      <sz val="11"/>
      <name val="Museo Sans 100"/>
      <family val="3"/>
    </font>
    <font>
      <b/>
      <sz val="11"/>
      <color indexed="8"/>
      <name val="Museo Sans 100"/>
      <family val="3"/>
    </font>
    <font>
      <sz val="11"/>
      <color indexed="8"/>
      <name val="Museo Sans 100"/>
      <family val="3"/>
    </font>
    <font>
      <b/>
      <sz val="10"/>
      <color indexed="8"/>
      <name val="Museo Sans 100"/>
      <family val="3"/>
    </font>
    <font>
      <b/>
      <u/>
      <sz val="11"/>
      <name val="Museo Sans 100"/>
      <family val="3"/>
    </font>
    <font>
      <b/>
      <u/>
      <sz val="11"/>
      <color indexed="8"/>
      <name val="Museo Sans 100"/>
      <family val="3"/>
    </font>
    <font>
      <sz val="11"/>
      <color theme="0"/>
      <name val="Museo Sans 100"/>
      <family val="3"/>
    </font>
    <font>
      <i/>
      <sz val="10"/>
      <color rgb="FFFF0000"/>
      <name val="Museo Sans 100"/>
      <family val="3"/>
    </font>
    <font>
      <sz val="11"/>
      <color rgb="FFFF0000"/>
      <name val="Museo Sans 100"/>
      <family val="3"/>
    </font>
    <font>
      <u/>
      <sz val="11"/>
      <name val="Museo Sans 100"/>
      <family val="3"/>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9" tint="0.39997558519241921"/>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s>
  <cellStyleXfs count="10">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0" fontId="3" fillId="0" borderId="0"/>
    <xf numFmtId="0" fontId="3" fillId="0" borderId="0"/>
    <xf numFmtId="41" fontId="1" fillId="0" borderId="0" applyFont="0" applyFill="0" applyBorder="0" applyAlignment="0" applyProtection="0"/>
    <xf numFmtId="0" fontId="4" fillId="0" borderId="0"/>
    <xf numFmtId="41" fontId="1" fillId="0" borderId="0" applyFont="0" applyFill="0" applyBorder="0" applyAlignment="0" applyProtection="0"/>
  </cellStyleXfs>
  <cellXfs count="533">
    <xf numFmtId="0" fontId="0" fillId="0" borderId="0" xfId="0"/>
    <xf numFmtId="0" fontId="8" fillId="0" borderId="0" xfId="3" applyFont="1"/>
    <xf numFmtId="0" fontId="12" fillId="0" borderId="9" xfId="0" applyFont="1" applyFill="1" applyBorder="1"/>
    <xf numFmtId="0" fontId="12" fillId="0" borderId="30" xfId="0" applyFont="1" applyFill="1" applyBorder="1"/>
    <xf numFmtId="41" fontId="12" fillId="0" borderId="30" xfId="1" applyFont="1" applyFill="1" applyBorder="1"/>
    <xf numFmtId="41" fontId="12" fillId="0" borderId="30" xfId="0" applyNumberFormat="1" applyFont="1" applyFill="1" applyBorder="1"/>
    <xf numFmtId="0" fontId="12" fillId="0" borderId="30" xfId="0" applyFont="1" applyFill="1" applyBorder="1" applyAlignment="1">
      <alignment horizontal="center"/>
    </xf>
    <xf numFmtId="41" fontId="12" fillId="0" borderId="30" xfId="1" applyFont="1" applyFill="1" applyBorder="1" applyAlignment="1">
      <alignment horizontal="center"/>
    </xf>
    <xf numFmtId="10" fontId="12" fillId="0" borderId="30" xfId="2" applyNumberFormat="1" applyFont="1" applyFill="1" applyBorder="1"/>
    <xf numFmtId="10" fontId="12" fillId="0" borderId="10" xfId="2" applyNumberFormat="1" applyFont="1" applyFill="1" applyBorder="1"/>
    <xf numFmtId="0" fontId="12" fillId="0" borderId="31" xfId="0" applyFont="1" applyFill="1" applyBorder="1"/>
    <xf numFmtId="0" fontId="12" fillId="0" borderId="0" xfId="0" applyFont="1" applyFill="1" applyBorder="1"/>
    <xf numFmtId="41" fontId="12" fillId="0" borderId="0" xfId="1" applyFont="1" applyFill="1" applyBorder="1"/>
    <xf numFmtId="41" fontId="12" fillId="0" borderId="0" xfId="0" applyNumberFormat="1" applyFont="1" applyFill="1" applyBorder="1"/>
    <xf numFmtId="0" fontId="12" fillId="0" borderId="0" xfId="0" applyFont="1" applyFill="1" applyBorder="1" applyAlignment="1">
      <alignment horizontal="center"/>
    </xf>
    <xf numFmtId="41" fontId="12" fillId="0" borderId="0" xfId="1" applyFont="1" applyFill="1" applyBorder="1" applyAlignment="1">
      <alignment horizontal="center"/>
    </xf>
    <xf numFmtId="10" fontId="12" fillId="0" borderId="0" xfId="2" applyNumberFormat="1" applyFont="1" applyFill="1" applyBorder="1"/>
    <xf numFmtId="10" fontId="12" fillId="0" borderId="32" xfId="2" applyNumberFormat="1" applyFont="1" applyFill="1" applyBorder="1"/>
    <xf numFmtId="41" fontId="12" fillId="0" borderId="32" xfId="1" applyFont="1" applyFill="1" applyBorder="1"/>
    <xf numFmtId="0" fontId="12" fillId="0" borderId="0" xfId="1" applyNumberFormat="1" applyFont="1" applyFill="1" applyBorder="1" applyAlignment="1">
      <alignment horizontal="center"/>
    </xf>
    <xf numFmtId="0" fontId="12" fillId="0" borderId="26" xfId="0" applyFont="1" applyFill="1" applyBorder="1"/>
    <xf numFmtId="0" fontId="12" fillId="0" borderId="27" xfId="0" applyFont="1" applyFill="1" applyBorder="1"/>
    <xf numFmtId="41" fontId="12" fillId="0" borderId="27" xfId="1" applyFont="1" applyFill="1" applyBorder="1"/>
    <xf numFmtId="41" fontId="12" fillId="0" borderId="27" xfId="0" applyNumberFormat="1" applyFont="1" applyFill="1" applyBorder="1"/>
    <xf numFmtId="0" fontId="12" fillId="0" borderId="27" xfId="0" applyFont="1" applyFill="1" applyBorder="1" applyAlignment="1">
      <alignment horizontal="center"/>
    </xf>
    <xf numFmtId="0" fontId="12" fillId="0" borderId="27" xfId="1" applyNumberFormat="1" applyFont="1" applyFill="1" applyBorder="1" applyAlignment="1">
      <alignment horizontal="center"/>
    </xf>
    <xf numFmtId="41" fontId="12" fillId="0" borderId="27" xfId="1" applyFont="1" applyFill="1" applyBorder="1" applyAlignment="1">
      <alignment horizontal="center"/>
    </xf>
    <xf numFmtId="10" fontId="12" fillId="0" borderId="27" xfId="2" applyNumberFormat="1" applyFont="1" applyFill="1" applyBorder="1"/>
    <xf numFmtId="10" fontId="12" fillId="0" borderId="28" xfId="2" applyNumberFormat="1" applyFont="1" applyFill="1" applyBorder="1"/>
    <xf numFmtId="41" fontId="11" fillId="0" borderId="29" xfId="0" applyNumberFormat="1" applyFont="1" applyFill="1" applyBorder="1"/>
    <xf numFmtId="0" fontId="11" fillId="0" borderId="29" xfId="0" applyFont="1" applyFill="1" applyBorder="1"/>
    <xf numFmtId="9" fontId="11" fillId="0" borderId="29" xfId="2" applyFont="1" applyFill="1" applyBorder="1"/>
    <xf numFmtId="41" fontId="10" fillId="0" borderId="0" xfId="0" applyNumberFormat="1" applyFont="1"/>
    <xf numFmtId="0" fontId="10" fillId="0" borderId="0" xfId="0" applyFont="1"/>
    <xf numFmtId="9" fontId="10" fillId="0" borderId="0" xfId="2" applyFont="1"/>
    <xf numFmtId="41" fontId="5" fillId="0" borderId="0" xfId="0" applyNumberFormat="1" applyFont="1"/>
    <xf numFmtId="0" fontId="10" fillId="3" borderId="25" xfId="0" applyFont="1" applyFill="1" applyBorder="1" applyAlignment="1">
      <alignment horizontal="center" vertical="center" wrapText="1"/>
    </xf>
    <xf numFmtId="0" fontId="14" fillId="0" borderId="4" xfId="6" applyFont="1" applyBorder="1" applyAlignment="1">
      <alignment horizontal="center" vertical="center" wrapText="1"/>
    </xf>
    <xf numFmtId="0" fontId="14" fillId="4" borderId="0" xfId="6" applyFont="1" applyFill="1" applyAlignment="1">
      <alignment horizontal="center" vertical="center" wrapText="1"/>
    </xf>
    <xf numFmtId="0" fontId="14" fillId="0" borderId="18" xfId="5" applyFont="1" applyBorder="1" applyAlignment="1">
      <alignment vertical="center"/>
    </xf>
    <xf numFmtId="166" fontId="15" fillId="0" borderId="18" xfId="5" applyNumberFormat="1" applyFont="1" applyBorder="1" applyAlignment="1">
      <alignment horizontal="right" vertical="center"/>
    </xf>
    <xf numFmtId="0" fontId="15" fillId="0" borderId="18" xfId="5" applyFont="1" applyBorder="1" applyAlignment="1">
      <alignment vertical="center"/>
    </xf>
    <xf numFmtId="0" fontId="15" fillId="0" borderId="20" xfId="5" applyFont="1" applyBorder="1" applyAlignment="1">
      <alignment vertical="center"/>
    </xf>
    <xf numFmtId="166" fontId="15" fillId="0" borderId="20" xfId="5" applyNumberFormat="1" applyFont="1" applyBorder="1" applyAlignment="1">
      <alignment horizontal="right" vertical="center"/>
    </xf>
    <xf numFmtId="41" fontId="15" fillId="0" borderId="20" xfId="1" applyFont="1" applyBorder="1" applyAlignment="1">
      <alignment horizontal="right" vertical="center"/>
    </xf>
    <xf numFmtId="0" fontId="15" fillId="0" borderId="15" xfId="5" applyFont="1" applyBorder="1" applyAlignment="1">
      <alignment vertical="center"/>
    </xf>
    <xf numFmtId="41" fontId="15" fillId="0" borderId="15" xfId="1" applyFont="1" applyBorder="1" applyAlignment="1">
      <alignment horizontal="right" vertical="center"/>
    </xf>
    <xf numFmtId="166" fontId="15" fillId="0" borderId="15" xfId="5" applyNumberFormat="1" applyFont="1" applyBorder="1" applyAlignment="1">
      <alignment horizontal="right" vertical="center"/>
    </xf>
    <xf numFmtId="166" fontId="14" fillId="0" borderId="4" xfId="5" applyNumberFormat="1" applyFont="1" applyBorder="1" applyAlignment="1">
      <alignment horizontal="right" vertical="center"/>
    </xf>
    <xf numFmtId="0" fontId="12" fillId="0" borderId="0" xfId="0" applyFont="1"/>
    <xf numFmtId="0" fontId="16" fillId="0" borderId="0" xfId="0" applyFont="1"/>
    <xf numFmtId="0" fontId="18" fillId="0" borderId="0" xfId="0" applyFont="1"/>
    <xf numFmtId="0" fontId="10" fillId="0" borderId="4" xfId="0" applyFont="1" applyBorder="1" applyAlignment="1">
      <alignment horizontal="center" vertical="center" wrapText="1"/>
    </xf>
    <xf numFmtId="17" fontId="13"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xf numFmtId="3" fontId="10" fillId="0" borderId="4" xfId="0" applyNumberFormat="1" applyFont="1" applyBorder="1" applyAlignment="1">
      <alignment horizontal="right"/>
    </xf>
    <xf numFmtId="0" fontId="19" fillId="0" borderId="4" xfId="0" applyFont="1" applyBorder="1" applyAlignment="1">
      <alignment horizontal="right"/>
    </xf>
    <xf numFmtId="0" fontId="10" fillId="0" borderId="18" xfId="0" applyFont="1" applyBorder="1"/>
    <xf numFmtId="0" fontId="5" fillId="0" borderId="20" xfId="0" applyFont="1" applyBorder="1"/>
    <xf numFmtId="0" fontId="5" fillId="0" borderId="0" xfId="0" applyFont="1" applyAlignment="1">
      <alignment wrapText="1"/>
    </xf>
    <xf numFmtId="41" fontId="5" fillId="0" borderId="20" xfId="1" applyFont="1" applyBorder="1"/>
    <xf numFmtId="41" fontId="5" fillId="0" borderId="18" xfId="1" applyFont="1" applyBorder="1"/>
    <xf numFmtId="41" fontId="5" fillId="0" borderId="15" xfId="1" applyFont="1" applyBorder="1"/>
    <xf numFmtId="3" fontId="10" fillId="0" borderId="4" xfId="0" applyNumberFormat="1" applyFont="1" applyBorder="1" applyAlignment="1">
      <alignment horizontal="left"/>
    </xf>
    <xf numFmtId="3" fontId="10" fillId="0" borderId="18" xfId="0" applyNumberFormat="1" applyFont="1" applyBorder="1" applyAlignment="1">
      <alignment horizontal="right"/>
    </xf>
    <xf numFmtId="41" fontId="10" fillId="0" borderId="4" xfId="1" applyFont="1" applyBorder="1"/>
    <xf numFmtId="41" fontId="10" fillId="0" borderId="18" xfId="1" applyFont="1" applyBorder="1"/>
    <xf numFmtId="41" fontId="10" fillId="0" borderId="16" xfId="1" applyFont="1" applyBorder="1"/>
    <xf numFmtId="0" fontId="5" fillId="0" borderId="12" xfId="0" applyFont="1" applyBorder="1"/>
    <xf numFmtId="167" fontId="5" fillId="0" borderId="20" xfId="1" applyNumberFormat="1" applyFont="1" applyBorder="1"/>
    <xf numFmtId="4" fontId="5" fillId="0" borderId="20" xfId="0" applyNumberFormat="1" applyFont="1" applyBorder="1" applyAlignment="1">
      <alignment horizontal="right"/>
    </xf>
    <xf numFmtId="4" fontId="10" fillId="0" borderId="4" xfId="0" applyNumberFormat="1" applyFont="1" applyBorder="1" applyAlignment="1">
      <alignment horizontal="right"/>
    </xf>
    <xf numFmtId="167" fontId="10" fillId="0" borderId="4" xfId="1" applyNumberFormat="1" applyFont="1" applyBorder="1"/>
    <xf numFmtId="0" fontId="10" fillId="0" borderId="15" xfId="0" applyFont="1" applyBorder="1"/>
    <xf numFmtId="0" fontId="5" fillId="0" borderId="4" xfId="0" applyFont="1" applyBorder="1"/>
    <xf numFmtId="3" fontId="5" fillId="0" borderId="4" xfId="0" applyNumberFormat="1" applyFont="1" applyBorder="1" applyAlignment="1">
      <alignment horizontal="right"/>
    </xf>
    <xf numFmtId="9" fontId="20" fillId="0" borderId="4" xfId="0" applyNumberFormat="1" applyFont="1" applyBorder="1" applyAlignment="1">
      <alignment horizontal="right"/>
    </xf>
    <xf numFmtId="0" fontId="5" fillId="0" borderId="18" xfId="0" applyFont="1" applyBorder="1"/>
    <xf numFmtId="3" fontId="5" fillId="0" borderId="18" xfId="0" applyNumberFormat="1" applyFont="1" applyBorder="1" applyAlignment="1">
      <alignment horizontal="left" vertical="center"/>
    </xf>
    <xf numFmtId="0" fontId="5" fillId="0" borderId="15" xfId="0" applyFont="1" applyBorder="1"/>
    <xf numFmtId="3" fontId="5" fillId="0" borderId="15" xfId="0" applyNumberFormat="1" applyFont="1" applyBorder="1" applyAlignment="1">
      <alignment horizontal="left" vertical="center"/>
    </xf>
    <xf numFmtId="3" fontId="10" fillId="0" borderId="4" xfId="0" applyNumberFormat="1" applyFont="1" applyBorder="1"/>
    <xf numFmtId="0" fontId="13" fillId="0" borderId="4" xfId="0" applyFont="1" applyBorder="1" applyAlignment="1">
      <alignment horizontal="center"/>
    </xf>
    <xf numFmtId="3" fontId="5" fillId="0" borderId="0" xfId="0" applyNumberFormat="1" applyFont="1" applyAlignment="1">
      <alignment horizontal="right"/>
    </xf>
    <xf numFmtId="0" fontId="20" fillId="0" borderId="0" xfId="0" applyFont="1" applyAlignment="1">
      <alignment horizontal="right"/>
    </xf>
    <xf numFmtId="0" fontId="10" fillId="0" borderId="13" xfId="0" applyFont="1" applyBorder="1"/>
    <xf numFmtId="3" fontId="10" fillId="0" borderId="15" xfId="0" applyNumberFormat="1" applyFont="1" applyBorder="1" applyAlignment="1">
      <alignment horizontal="right"/>
    </xf>
    <xf numFmtId="0" fontId="19" fillId="0" borderId="15" xfId="0" applyFont="1" applyBorder="1" applyAlignment="1">
      <alignment horizontal="right"/>
    </xf>
    <xf numFmtId="41" fontId="5" fillId="0" borderId="0" xfId="1" applyFont="1"/>
    <xf numFmtId="167" fontId="5" fillId="0" borderId="18" xfId="1" applyNumberFormat="1" applyFont="1" applyBorder="1"/>
    <xf numFmtId="4" fontId="5" fillId="0" borderId="18" xfId="0" applyNumberFormat="1" applyFont="1" applyBorder="1" applyAlignment="1">
      <alignment horizontal="right"/>
    </xf>
    <xf numFmtId="167" fontId="5" fillId="0" borderId="4" xfId="0" applyNumberFormat="1" applyFont="1" applyBorder="1" applyAlignment="1">
      <alignment horizontal="right"/>
    </xf>
    <xf numFmtId="3" fontId="5" fillId="0" borderId="18" xfId="0" applyNumberFormat="1" applyFont="1" applyBorder="1" applyAlignment="1">
      <alignment horizontal="right"/>
    </xf>
    <xf numFmtId="3" fontId="5" fillId="0" borderId="15" xfId="0" applyNumberFormat="1" applyFont="1" applyBorder="1" applyAlignment="1">
      <alignment horizontal="right"/>
    </xf>
    <xf numFmtId="41" fontId="5" fillId="0" borderId="4" xfId="1" applyFont="1" applyBorder="1" applyAlignment="1">
      <alignment horizontal="center" vertical="center"/>
    </xf>
    <xf numFmtId="0" fontId="9" fillId="0" borderId="0" xfId="0" applyFont="1"/>
    <xf numFmtId="0" fontId="10" fillId="0" borderId="4" xfId="0" applyFont="1" applyBorder="1" applyAlignment="1">
      <alignment horizontal="center" vertical="center"/>
    </xf>
    <xf numFmtId="14" fontId="10" fillId="0" borderId="4" xfId="0" applyNumberFormat="1" applyFont="1" applyBorder="1" applyAlignment="1">
      <alignment horizontal="center" vertical="center"/>
    </xf>
    <xf numFmtId="14" fontId="14" fillId="0" borderId="4" xfId="0" applyNumberFormat="1" applyFont="1" applyBorder="1" applyAlignment="1">
      <alignment horizontal="center" vertical="center"/>
    </xf>
    <xf numFmtId="0" fontId="5" fillId="0" borderId="15" xfId="0" applyFont="1" applyBorder="1" applyAlignment="1">
      <alignment horizontal="left" vertical="center"/>
    </xf>
    <xf numFmtId="14" fontId="14" fillId="0" borderId="4" xfId="8" applyNumberFormat="1" applyFont="1" applyBorder="1" applyAlignment="1">
      <alignment horizontal="center" vertical="center"/>
    </xf>
    <xf numFmtId="41" fontId="15" fillId="0" borderId="19" xfId="1" quotePrefix="1" applyFont="1" applyBorder="1" applyAlignment="1">
      <alignment horizontal="left" vertical="center"/>
    </xf>
    <xf numFmtId="41" fontId="15" fillId="0" borderId="20" xfId="1" quotePrefix="1" applyFont="1" applyBorder="1" applyAlignment="1">
      <alignment horizontal="left" vertical="center"/>
    </xf>
    <xf numFmtId="41" fontId="15" fillId="0" borderId="20" xfId="1" applyFont="1" applyBorder="1" applyAlignment="1">
      <alignment horizontal="left" vertical="center"/>
    </xf>
    <xf numFmtId="0" fontId="10" fillId="0" borderId="1" xfId="0" applyFont="1" applyBorder="1" applyAlignment="1">
      <alignment vertical="center"/>
    </xf>
    <xf numFmtId="14" fontId="10" fillId="0" borderId="18" xfId="0" applyNumberFormat="1" applyFont="1" applyBorder="1" applyAlignment="1">
      <alignment horizontal="center" vertical="center"/>
    </xf>
    <xf numFmtId="0" fontId="5" fillId="0" borderId="19" xfId="0" applyFont="1" applyBorder="1" applyAlignment="1"/>
    <xf numFmtId="41" fontId="5" fillId="0" borderId="23" xfId="1" applyFont="1" applyBorder="1" applyAlignment="1">
      <alignment horizontal="right"/>
    </xf>
    <xf numFmtId="0" fontId="5" fillId="0" borderId="22" xfId="0" applyFont="1" applyBorder="1" applyAlignment="1"/>
    <xf numFmtId="41" fontId="5" fillId="0" borderId="11" xfId="1" applyFont="1" applyBorder="1" applyAlignment="1">
      <alignment horizontal="right"/>
    </xf>
    <xf numFmtId="0" fontId="10" fillId="0" borderId="1" xfId="0" applyFont="1" applyBorder="1" applyAlignment="1"/>
    <xf numFmtId="41" fontId="10" fillId="0" borderId="4" xfId="1" applyFont="1" applyBorder="1" applyAlignment="1">
      <alignment horizontal="right"/>
    </xf>
    <xf numFmtId="14" fontId="10" fillId="0" borderId="18" xfId="0" applyNumberFormat="1" applyFont="1" applyFill="1" applyBorder="1" applyAlignment="1">
      <alignment horizontal="center" vertical="center"/>
    </xf>
    <xf numFmtId="0" fontId="5" fillId="0" borderId="1" xfId="0" applyFont="1" applyBorder="1" applyAlignment="1"/>
    <xf numFmtId="41" fontId="5" fillId="0" borderId="18" xfId="1" applyFont="1" applyBorder="1" applyAlignment="1">
      <alignment horizontal="right"/>
    </xf>
    <xf numFmtId="0" fontId="10" fillId="0" borderId="18" xfId="0" applyFont="1" applyBorder="1" applyAlignment="1">
      <alignment horizontal="center" vertical="center" wrapText="1"/>
    </xf>
    <xf numFmtId="3" fontId="10" fillId="0" borderId="4" xfId="0" applyNumberFormat="1" applyFont="1" applyBorder="1" applyAlignment="1">
      <alignment horizontal="center" vertical="center" wrapText="1"/>
    </xf>
    <xf numFmtId="14" fontId="10" fillId="0" borderId="18"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14" fontId="5" fillId="0" borderId="18" xfId="0" applyNumberFormat="1" applyFont="1" applyBorder="1"/>
    <xf numFmtId="41" fontId="5" fillId="0" borderId="20" xfId="1" applyFont="1" applyBorder="1" applyAlignment="1">
      <alignment horizontal="right"/>
    </xf>
    <xf numFmtId="14" fontId="5" fillId="0" borderId="20" xfId="0" applyNumberFormat="1" applyFont="1" applyBorder="1"/>
    <xf numFmtId="0" fontId="10" fillId="0" borderId="1" xfId="0" applyFont="1" applyBorder="1" applyAlignment="1">
      <alignment vertical="center" wrapText="1"/>
    </xf>
    <xf numFmtId="41" fontId="5" fillId="0" borderId="20" xfId="1" applyFont="1" applyBorder="1" applyAlignment="1">
      <alignment vertical="center"/>
    </xf>
    <xf numFmtId="0" fontId="5" fillId="0" borderId="12" xfId="0" applyFont="1" applyBorder="1" applyAlignment="1"/>
    <xf numFmtId="41" fontId="5" fillId="0" borderId="20" xfId="1" applyFont="1" applyBorder="1" applyAlignment="1">
      <alignment horizontal="center"/>
    </xf>
    <xf numFmtId="41" fontId="10" fillId="0" borderId="4" xfId="1" applyFont="1" applyBorder="1" applyAlignment="1">
      <alignment horizontal="center" vertical="center"/>
    </xf>
    <xf numFmtId="3" fontId="5" fillId="0" borderId="5" xfId="0" applyNumberFormat="1" applyFont="1" applyBorder="1" applyAlignment="1">
      <alignment horizontal="left" vertical="center"/>
    </xf>
    <xf numFmtId="3" fontId="5" fillId="0" borderId="0" xfId="0" applyNumberFormat="1" applyFont="1" applyAlignment="1">
      <alignment horizontal="left" vertical="center"/>
    </xf>
    <xf numFmtId="3" fontId="10" fillId="0" borderId="4" xfId="0" applyNumberFormat="1" applyFont="1" applyBorder="1" applyAlignment="1">
      <alignment horizontal="center" vertical="center"/>
    </xf>
    <xf numFmtId="41" fontId="15" fillId="0" borderId="19" xfId="1" applyFont="1" applyBorder="1" applyAlignment="1">
      <alignment vertical="center"/>
    </xf>
    <xf numFmtId="41" fontId="15" fillId="0" borderId="12" xfId="1" applyFont="1" applyBorder="1" applyAlignment="1">
      <alignment vertical="center"/>
    </xf>
    <xf numFmtId="41" fontId="15" fillId="0" borderId="12" xfId="1" quotePrefix="1" applyFont="1" applyBorder="1" applyAlignment="1">
      <alignment horizontal="left" vertical="center"/>
    </xf>
    <xf numFmtId="41" fontId="5" fillId="0" borderId="20" xfId="1" applyFont="1" applyFill="1" applyBorder="1"/>
    <xf numFmtId="41" fontId="15" fillId="0" borderId="22" xfId="1" applyFont="1" applyBorder="1" applyAlignment="1">
      <alignment vertical="center"/>
    </xf>
    <xf numFmtId="0" fontId="10" fillId="0" borderId="0" xfId="0" applyFont="1" applyAlignment="1">
      <alignment horizontal="justify" vertical="center"/>
    </xf>
    <xf numFmtId="0" fontId="14" fillId="0" borderId="1" xfId="0" applyFont="1" applyBorder="1" applyAlignment="1">
      <alignment vertical="center"/>
    </xf>
    <xf numFmtId="14" fontId="14" fillId="0" borderId="18" xfId="0" applyNumberFormat="1" applyFont="1" applyBorder="1" applyAlignment="1">
      <alignment horizontal="center" vertical="center"/>
    </xf>
    <xf numFmtId="0" fontId="15" fillId="0" borderId="19" xfId="0" applyFont="1" applyBorder="1" applyAlignment="1"/>
    <xf numFmtId="41" fontId="15" fillId="0" borderId="18" xfId="1" applyFont="1" applyBorder="1"/>
    <xf numFmtId="0" fontId="15" fillId="0" borderId="12" xfId="0" applyFont="1" applyBorder="1" applyAlignment="1"/>
    <xf numFmtId="41" fontId="15" fillId="0" borderId="20" xfId="1" applyFont="1" applyBorder="1"/>
    <xf numFmtId="0" fontId="14" fillId="0" borderId="1" xfId="0" applyFont="1" applyBorder="1" applyAlignment="1"/>
    <xf numFmtId="41" fontId="14" fillId="0" borderId="4" xfId="1" applyFont="1" applyBorder="1" applyAlignment="1">
      <alignment horizontal="right"/>
    </xf>
    <xf numFmtId="41" fontId="14" fillId="0" borderId="4" xfId="1" applyFont="1" applyBorder="1"/>
    <xf numFmtId="0" fontId="14" fillId="0" borderId="1" xfId="8" applyFont="1" applyBorder="1" applyAlignment="1">
      <alignment vertical="center"/>
    </xf>
    <xf numFmtId="14" fontId="14" fillId="0" borderId="18" xfId="8" applyNumberFormat="1" applyFont="1" applyBorder="1" applyAlignment="1">
      <alignment horizontal="center" vertical="center"/>
    </xf>
    <xf numFmtId="0" fontId="15" fillId="0" borderId="19" xfId="8" applyFont="1" applyBorder="1" applyAlignment="1"/>
    <xf numFmtId="41" fontId="15" fillId="0" borderId="23" xfId="1" applyFont="1" applyBorder="1"/>
    <xf numFmtId="0" fontId="15" fillId="0" borderId="12" xfId="8" applyFont="1" applyBorder="1" applyAlignment="1"/>
    <xf numFmtId="41" fontId="15" fillId="0" borderId="11" xfId="1" applyFont="1" applyBorder="1"/>
    <xf numFmtId="0" fontId="14" fillId="0" borderId="1" xfId="8" applyFont="1" applyBorder="1" applyAlignment="1"/>
    <xf numFmtId="0" fontId="14" fillId="0" borderId="4" xfId="0" applyFont="1" applyBorder="1"/>
    <xf numFmtId="14" fontId="5" fillId="0" borderId="18" xfId="0" applyNumberFormat="1" applyFont="1" applyBorder="1" applyAlignment="1">
      <alignment horizontal="center" vertical="center"/>
    </xf>
    <xf numFmtId="0" fontId="5" fillId="0" borderId="0" xfId="0" applyFont="1" applyAlignment="1">
      <alignment horizontal="center" vertical="center"/>
    </xf>
    <xf numFmtId="14" fontId="5" fillId="0" borderId="20" xfId="0" applyNumberFormat="1" applyFont="1" applyBorder="1" applyAlignment="1">
      <alignment horizontal="center" vertical="center"/>
    </xf>
    <xf numFmtId="0" fontId="5" fillId="0" borderId="20" xfId="0" applyFont="1" applyBorder="1" applyAlignment="1">
      <alignment horizontal="center" vertical="center"/>
    </xf>
    <xf numFmtId="3" fontId="5" fillId="0" borderId="20" xfId="0" applyNumberFormat="1" applyFont="1" applyBorder="1" applyAlignment="1">
      <alignment horizontal="center" vertical="center"/>
    </xf>
    <xf numFmtId="0" fontId="5" fillId="0" borderId="18" xfId="0" applyFont="1" applyBorder="1" applyAlignment="1">
      <alignment horizontal="center"/>
    </xf>
    <xf numFmtId="0" fontId="5" fillId="0" borderId="20" xfId="0" applyFont="1" applyBorder="1" applyAlignment="1">
      <alignment horizontal="center"/>
    </xf>
    <xf numFmtId="0" fontId="5" fillId="0" borderId="15" xfId="0" applyFont="1" applyBorder="1" applyAlignment="1">
      <alignment horizontal="center"/>
    </xf>
    <xf numFmtId="0" fontId="10" fillId="0" borderId="4" xfId="0" applyFont="1" applyBorder="1" applyAlignment="1">
      <alignment horizontal="center"/>
    </xf>
    <xf numFmtId="0" fontId="10" fillId="0" borderId="1" xfId="0" applyFont="1" applyBorder="1"/>
    <xf numFmtId="0" fontId="10" fillId="0" borderId="3" xfId="0" applyFont="1" applyBorder="1"/>
    <xf numFmtId="0" fontId="10" fillId="0" borderId="2" xfId="0" applyFont="1" applyBorder="1"/>
    <xf numFmtId="167" fontId="5" fillId="0" borderId="4" xfId="1" applyNumberFormat="1" applyFont="1" applyBorder="1" applyAlignment="1">
      <alignment horizontal="center" vertical="center"/>
    </xf>
    <xf numFmtId="167" fontId="5" fillId="0" borderId="19" xfId="1" applyNumberFormat="1" applyFont="1" applyBorder="1" applyAlignment="1">
      <alignment horizontal="center"/>
    </xf>
    <xf numFmtId="167" fontId="5" fillId="0" borderId="23" xfId="0" applyNumberFormat="1" applyFont="1" applyBorder="1" applyAlignment="1">
      <alignment horizontal="center"/>
    </xf>
    <xf numFmtId="167" fontId="5" fillId="0" borderId="12" xfId="1" applyNumberFormat="1" applyFont="1" applyBorder="1" applyAlignment="1">
      <alignment horizontal="center"/>
    </xf>
    <xf numFmtId="167" fontId="5" fillId="0" borderId="11" xfId="0" applyNumberFormat="1" applyFont="1" applyBorder="1" applyAlignment="1">
      <alignment horizontal="center"/>
    </xf>
    <xf numFmtId="167" fontId="5" fillId="0" borderId="15" xfId="1" applyNumberFormat="1" applyFont="1" applyBorder="1"/>
    <xf numFmtId="167" fontId="5" fillId="0" borderId="22" xfId="1" applyNumberFormat="1" applyFont="1" applyBorder="1" applyAlignment="1">
      <alignment horizontal="center"/>
    </xf>
    <xf numFmtId="167" fontId="5" fillId="0" borderId="14" xfId="0" applyNumberFormat="1" applyFont="1" applyBorder="1" applyAlignment="1">
      <alignment horizontal="center"/>
    </xf>
    <xf numFmtId="41" fontId="10" fillId="0" borderId="15" xfId="1" applyFont="1" applyBorder="1"/>
    <xf numFmtId="0" fontId="10" fillId="0" borderId="15" xfId="0" applyFont="1" applyBorder="1" applyAlignment="1">
      <alignment horizontal="center"/>
    </xf>
    <xf numFmtId="167" fontId="5" fillId="0" borderId="18" xfId="1" applyNumberFormat="1" applyFont="1" applyBorder="1" applyAlignment="1">
      <alignment horizontal="center"/>
    </xf>
    <xf numFmtId="167" fontId="5" fillId="0" borderId="15" xfId="1" applyNumberFormat="1" applyFont="1" applyBorder="1" applyAlignment="1">
      <alignment horizontal="center"/>
    </xf>
    <xf numFmtId="167" fontId="5" fillId="0" borderId="18" xfId="0" applyNumberFormat="1" applyFont="1" applyBorder="1" applyAlignment="1">
      <alignment horizontal="center"/>
    </xf>
    <xf numFmtId="167" fontId="5" fillId="0" borderId="20" xfId="1" applyNumberFormat="1" applyFont="1" applyBorder="1" applyAlignment="1">
      <alignment horizontal="center"/>
    </xf>
    <xf numFmtId="167" fontId="5" fillId="0" borderId="20" xfId="0" applyNumberFormat="1" applyFont="1" applyBorder="1" applyAlignment="1">
      <alignment horizontal="center"/>
    </xf>
    <xf numFmtId="167" fontId="5" fillId="0" borderId="15" xfId="0" applyNumberFormat="1" applyFont="1" applyBorder="1" applyAlignment="1">
      <alignment horizontal="center"/>
    </xf>
    <xf numFmtId="167" fontId="5" fillId="0" borderId="4" xfId="1" applyNumberFormat="1" applyFont="1" applyFill="1" applyBorder="1" applyAlignment="1">
      <alignment horizontal="center" vertical="center"/>
    </xf>
    <xf numFmtId="41" fontId="5" fillId="0" borderId="18" xfId="1" applyFont="1" applyBorder="1" applyAlignment="1">
      <alignment horizontal="center"/>
    </xf>
    <xf numFmtId="41" fontId="5" fillId="0" borderId="0" xfId="1" applyFont="1" applyBorder="1" applyAlignment="1">
      <alignment horizontal="center"/>
    </xf>
    <xf numFmtId="41" fontId="5" fillId="0" borderId="15" xfId="1" applyFont="1" applyBorder="1" applyAlignment="1">
      <alignment horizontal="center"/>
    </xf>
    <xf numFmtId="41" fontId="10" fillId="0" borderId="4" xfId="1" applyFont="1" applyBorder="1" applyAlignment="1">
      <alignment horizontal="center"/>
    </xf>
    <xf numFmtId="165" fontId="10" fillId="0" borderId="4" xfId="0" applyNumberFormat="1" applyFont="1" applyBorder="1" applyAlignment="1">
      <alignment horizontal="left"/>
    </xf>
    <xf numFmtId="14" fontId="10" fillId="0" borderId="15" xfId="0" applyNumberFormat="1" applyFont="1" applyBorder="1" applyAlignment="1">
      <alignment horizontal="right" vertical="center" wrapText="1"/>
    </xf>
    <xf numFmtId="0" fontId="5" fillId="0" borderId="12" xfId="0" applyFont="1" applyBorder="1" applyAlignment="1">
      <alignment vertical="center"/>
    </xf>
    <xf numFmtId="41" fontId="5" fillId="0" borderId="15" xfId="1" applyFont="1" applyBorder="1" applyAlignment="1">
      <alignment horizontal="left" vertical="center"/>
    </xf>
    <xf numFmtId="10" fontId="5" fillId="0" borderId="15" xfId="0" applyNumberFormat="1" applyFont="1" applyBorder="1" applyAlignment="1">
      <alignment horizontal="center" vertical="center"/>
    </xf>
    <xf numFmtId="0" fontId="5" fillId="0" borderId="0" xfId="0" applyFont="1" applyFill="1" applyAlignment="1">
      <alignment wrapText="1"/>
    </xf>
    <xf numFmtId="41" fontId="5" fillId="0" borderId="4" xfId="1" applyFont="1" applyBorder="1"/>
    <xf numFmtId="0" fontId="10" fillId="0" borderId="0" xfId="0" applyFont="1" applyFill="1"/>
    <xf numFmtId="41" fontId="5" fillId="0" borderId="0" xfId="1" applyFont="1" applyFill="1"/>
    <xf numFmtId="41" fontId="10" fillId="0" borderId="0" xfId="1" applyFont="1" applyAlignment="1">
      <alignment horizontal="center" vertical="center"/>
    </xf>
    <xf numFmtId="0" fontId="10"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4" xfId="0" applyFont="1" applyBorder="1" applyAlignment="1">
      <alignment horizontal="center" vertical="center" wrapText="1"/>
    </xf>
    <xf numFmtId="164" fontId="5" fillId="0" borderId="4" xfId="1" applyNumberFormat="1" applyFont="1" applyBorder="1" applyAlignment="1">
      <alignment horizontal="center" vertical="center"/>
    </xf>
    <xf numFmtId="164" fontId="5" fillId="0" borderId="4" xfId="1" applyNumberFormat="1" applyFont="1" applyBorder="1"/>
    <xf numFmtId="164" fontId="5" fillId="2" borderId="4" xfId="1" applyNumberFormat="1" applyFont="1" applyFill="1" applyBorder="1" applyAlignment="1">
      <alignment horizontal="center" vertical="center"/>
    </xf>
    <xf numFmtId="41" fontId="5" fillId="2" borderId="4" xfId="1" applyFont="1" applyFill="1" applyBorder="1" applyAlignment="1">
      <alignment horizontal="center" vertical="center"/>
    </xf>
    <xf numFmtId="10" fontId="15" fillId="0" borderId="4" xfId="2" applyNumberFormat="1" applyFont="1" applyBorder="1" applyAlignment="1">
      <alignment horizontal="center" vertical="center"/>
    </xf>
    <xf numFmtId="164" fontId="5" fillId="0" borderId="3" xfId="1" applyNumberFormat="1" applyFont="1" applyBorder="1"/>
    <xf numFmtId="164" fontId="10" fillId="2" borderId="4" xfId="1" applyNumberFormat="1" applyFont="1" applyFill="1" applyBorder="1" applyAlignment="1">
      <alignment horizontal="center" vertical="center"/>
    </xf>
    <xf numFmtId="9" fontId="10" fillId="0" borderId="4" xfId="2" applyFont="1" applyBorder="1" applyAlignment="1">
      <alignment horizontal="center"/>
    </xf>
    <xf numFmtId="10" fontId="5" fillId="0" borderId="0" xfId="0" applyNumberFormat="1" applyFont="1"/>
    <xf numFmtId="49" fontId="5" fillId="0" borderId="0" xfId="0" applyNumberFormat="1" applyFont="1" applyAlignment="1">
      <alignment horizontal="center" vertical="center"/>
    </xf>
    <xf numFmtId="0" fontId="8" fillId="0" borderId="0" xfId="3" applyFont="1" applyFill="1"/>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3" fontId="5" fillId="0" borderId="20" xfId="0" applyNumberFormat="1" applyFont="1" applyBorder="1" applyAlignment="1">
      <alignment horizontal="left" vertical="center"/>
    </xf>
    <xf numFmtId="3" fontId="5" fillId="0" borderId="20" xfId="0" applyNumberFormat="1" applyFont="1" applyBorder="1" applyAlignment="1">
      <alignment horizontal="right"/>
    </xf>
    <xf numFmtId="0" fontId="5" fillId="0" borderId="0" xfId="0" applyFont="1" applyAlignment="1"/>
    <xf numFmtId="3" fontId="5" fillId="0" borderId="11" xfId="0" applyNumberFormat="1" applyFont="1" applyBorder="1" applyAlignment="1">
      <alignment horizontal="left" vertical="center"/>
    </xf>
    <xf numFmtId="41" fontId="10" fillId="0" borderId="4" xfId="1" applyFont="1" applyBorder="1" applyAlignment="1">
      <alignment horizontal="center" vertical="center" wrapText="1"/>
    </xf>
    <xf numFmtId="41" fontId="10" fillId="0" borderId="0" xfId="1" applyFont="1" applyAlignment="1">
      <alignment horizontal="left"/>
    </xf>
    <xf numFmtId="0" fontId="5" fillId="0" borderId="20" xfId="0" applyFont="1" applyBorder="1" applyAlignment="1">
      <alignment vertical="center"/>
    </xf>
    <xf numFmtId="0" fontId="5" fillId="0" borderId="19" xfId="0" applyFont="1" applyBorder="1"/>
    <xf numFmtId="14" fontId="10" fillId="0" borderId="3" xfId="0" applyNumberFormat="1" applyFont="1" applyBorder="1"/>
    <xf numFmtId="14" fontId="5" fillId="0" borderId="18" xfId="0" applyNumberFormat="1" applyFont="1" applyBorder="1" applyAlignment="1">
      <alignment horizontal="center"/>
    </xf>
    <xf numFmtId="0" fontId="10" fillId="0" borderId="23" xfId="0" applyFont="1" applyBorder="1" applyAlignment="1">
      <alignment horizontal="center" vertical="center" wrapText="1"/>
    </xf>
    <xf numFmtId="168" fontId="5" fillId="0" borderId="18" xfId="7" applyNumberFormat="1" applyFont="1" applyBorder="1"/>
    <xf numFmtId="168" fontId="5" fillId="0" borderId="20" xfId="7" applyNumberFormat="1" applyFont="1" applyBorder="1"/>
    <xf numFmtId="14" fontId="5" fillId="0" borderId="15" xfId="0" applyNumberFormat="1" applyFont="1" applyBorder="1"/>
    <xf numFmtId="0" fontId="5" fillId="0" borderId="22" xfId="0" applyFont="1" applyBorder="1"/>
    <xf numFmtId="3" fontId="5" fillId="0" borderId="14" xfId="0" applyNumberFormat="1" applyFont="1" applyBorder="1" applyAlignment="1">
      <alignment horizontal="left" vertical="center"/>
    </xf>
    <xf numFmtId="0" fontId="15" fillId="0" borderId="20" xfId="8" applyFont="1" applyBorder="1" applyAlignment="1"/>
    <xf numFmtId="0" fontId="14" fillId="0" borderId="18" xfId="4" applyFont="1" applyFill="1" applyBorder="1" applyAlignment="1">
      <alignment horizontal="center" vertical="center"/>
    </xf>
    <xf numFmtId="17" fontId="14" fillId="0" borderId="4" xfId="4" applyNumberFormat="1" applyFont="1" applyFill="1" applyBorder="1" applyAlignment="1">
      <alignment horizontal="center" vertical="center"/>
    </xf>
    <xf numFmtId="0" fontId="14" fillId="0" borderId="4" xfId="4" applyFont="1" applyFill="1" applyBorder="1" applyAlignment="1">
      <alignment horizontal="center" vertical="center"/>
    </xf>
    <xf numFmtId="41" fontId="15" fillId="0" borderId="0" xfId="1" applyFont="1" applyFill="1" applyAlignment="1">
      <alignment vertical="center"/>
    </xf>
    <xf numFmtId="41" fontId="15" fillId="0" borderId="18" xfId="1" applyFont="1" applyFill="1" applyBorder="1" applyAlignment="1">
      <alignment vertical="center"/>
    </xf>
    <xf numFmtId="0" fontId="15" fillId="0" borderId="18" xfId="4" applyFont="1" applyFill="1" applyBorder="1" applyAlignment="1">
      <alignment vertical="center"/>
    </xf>
    <xf numFmtId="168" fontId="15" fillId="0" borderId="15" xfId="1" applyNumberFormat="1" applyFont="1" applyFill="1" applyBorder="1" applyAlignment="1">
      <alignment vertical="center"/>
    </xf>
    <xf numFmtId="41" fontId="5" fillId="0" borderId="18" xfId="1" applyFont="1" applyFill="1" applyBorder="1"/>
    <xf numFmtId="0" fontId="15" fillId="0" borderId="0" xfId="4" applyFont="1" applyFill="1" applyAlignment="1">
      <alignment vertical="center"/>
    </xf>
    <xf numFmtId="41" fontId="23" fillId="0" borderId="18" xfId="1" applyFont="1" applyFill="1" applyBorder="1" applyAlignment="1">
      <alignment horizontal="center"/>
    </xf>
    <xf numFmtId="41" fontId="23" fillId="0" borderId="20" xfId="1" applyFont="1" applyFill="1" applyBorder="1" applyAlignment="1">
      <alignment horizontal="center"/>
    </xf>
    <xf numFmtId="0" fontId="14" fillId="0" borderId="19" xfId="0" applyFont="1" applyFill="1" applyBorder="1" applyAlignment="1">
      <alignment vertical="center" wrapText="1"/>
    </xf>
    <xf numFmtId="14" fontId="14" fillId="0" borderId="4" xfId="0" applyNumberFormat="1" applyFont="1" applyFill="1" applyBorder="1" applyAlignment="1">
      <alignment horizontal="center" vertical="center" wrapText="1"/>
    </xf>
    <xf numFmtId="0" fontId="15" fillId="0" borderId="19" xfId="0" applyFont="1" applyFill="1" applyBorder="1"/>
    <xf numFmtId="41" fontId="15" fillId="0" borderId="20" xfId="1" applyFont="1" applyFill="1" applyBorder="1" applyAlignment="1">
      <alignment horizontal="center"/>
    </xf>
    <xf numFmtId="41" fontId="15" fillId="0" borderId="23" xfId="1" applyFont="1" applyFill="1" applyBorder="1" applyAlignment="1">
      <alignment horizontal="center"/>
    </xf>
    <xf numFmtId="0" fontId="15" fillId="0" borderId="20" xfId="0" applyFont="1" applyFill="1" applyBorder="1"/>
    <xf numFmtId="41" fontId="14" fillId="0" borderId="4" xfId="1" applyFont="1" applyFill="1" applyBorder="1" applyAlignment="1">
      <alignment horizontal="center" vertical="center"/>
    </xf>
    <xf numFmtId="0" fontId="15" fillId="0" borderId="15" xfId="4" applyFont="1" applyFill="1" applyBorder="1" applyAlignment="1">
      <alignment vertical="center"/>
    </xf>
    <xf numFmtId="41" fontId="15" fillId="0" borderId="23" xfId="1" applyFont="1" applyFill="1" applyBorder="1" applyAlignment="1">
      <alignment vertical="center"/>
    </xf>
    <xf numFmtId="168" fontId="15" fillId="0" borderId="14" xfId="1" applyNumberFormat="1" applyFont="1" applyFill="1" applyBorder="1" applyAlignment="1">
      <alignment vertical="center"/>
    </xf>
    <xf numFmtId="0" fontId="14" fillId="0" borderId="4" xfId="0" applyFont="1" applyFill="1" applyBorder="1" applyAlignment="1"/>
    <xf numFmtId="164" fontId="5" fillId="0" borderId="3" xfId="1" applyNumberFormat="1" applyFont="1" applyBorder="1" applyAlignment="1">
      <alignment horizontal="center" vertical="center"/>
    </xf>
    <xf numFmtId="41" fontId="5" fillId="0" borderId="20" xfId="1" applyFont="1" applyBorder="1" applyAlignment="1"/>
    <xf numFmtId="0" fontId="14" fillId="0" borderId="4" xfId="8" applyFont="1" applyBorder="1" applyAlignment="1"/>
    <xf numFmtId="14" fontId="10" fillId="0" borderId="0" xfId="0" applyNumberFormat="1" applyFont="1"/>
    <xf numFmtId="0" fontId="10" fillId="0" borderId="0" xfId="0" applyFont="1" applyAlignment="1">
      <alignment horizontal="right"/>
    </xf>
    <xf numFmtId="0" fontId="23" fillId="0" borderId="0" xfId="4" applyFont="1" applyAlignment="1">
      <alignment vertical="center"/>
    </xf>
    <xf numFmtId="41" fontId="10" fillId="2" borderId="0" xfId="1" applyFont="1" applyFill="1" applyAlignment="1">
      <alignment vertical="center"/>
    </xf>
    <xf numFmtId="41" fontId="14" fillId="0" borderId="4" xfId="1" applyFont="1" applyBorder="1" applyAlignment="1">
      <alignment vertical="center" wrapText="1"/>
    </xf>
    <xf numFmtId="0" fontId="14" fillId="0" borderId="4" xfId="4" applyFont="1" applyBorder="1" applyAlignment="1">
      <alignment horizontal="center" vertical="center"/>
    </xf>
    <xf numFmtId="17" fontId="23" fillId="0" borderId="4" xfId="4" applyNumberFormat="1" applyFont="1" applyBorder="1" applyAlignment="1">
      <alignment horizontal="center" vertical="center" wrapText="1"/>
    </xf>
    <xf numFmtId="166" fontId="14" fillId="0" borderId="20" xfId="4" applyNumberFormat="1" applyFont="1" applyBorder="1" applyAlignment="1">
      <alignment vertical="center"/>
    </xf>
    <xf numFmtId="166" fontId="23" fillId="0" borderId="20" xfId="4" applyNumberFormat="1" applyFont="1" applyBorder="1" applyAlignment="1">
      <alignment horizontal="center" vertical="center" wrapText="1"/>
    </xf>
    <xf numFmtId="41" fontId="10" fillId="0" borderId="20" xfId="1" applyFont="1" applyBorder="1" applyAlignment="1">
      <alignment horizontal="right" vertical="center"/>
    </xf>
    <xf numFmtId="41" fontId="10" fillId="0" borderId="20" xfId="1" applyFont="1" applyFill="1" applyBorder="1" applyAlignment="1">
      <alignment horizontal="right" vertical="center"/>
    </xf>
    <xf numFmtId="41" fontId="15" fillId="0" borderId="18" xfId="1" applyFont="1" applyBorder="1" applyAlignment="1">
      <alignment vertical="center" wrapText="1"/>
    </xf>
    <xf numFmtId="17" fontId="27" fillId="0" borderId="18" xfId="4" applyNumberFormat="1" applyFont="1" applyBorder="1" applyAlignment="1">
      <alignment horizontal="center" vertical="center" wrapText="1"/>
    </xf>
    <xf numFmtId="41" fontId="14" fillId="2" borderId="18" xfId="1" quotePrefix="1" applyFont="1" applyFill="1" applyBorder="1" applyAlignment="1">
      <alignment horizontal="center" vertical="center" wrapText="1"/>
    </xf>
    <xf numFmtId="41" fontId="5" fillId="0" borderId="20" xfId="1" applyFont="1" applyFill="1" applyBorder="1" applyAlignment="1">
      <alignment horizontal="right" vertical="center"/>
    </xf>
    <xf numFmtId="0" fontId="5" fillId="0" borderId="22" xfId="0" applyFont="1" applyBorder="1" applyAlignment="1">
      <alignment vertical="center"/>
    </xf>
    <xf numFmtId="0" fontId="5" fillId="0" borderId="14" xfId="0" applyFont="1" applyBorder="1" applyAlignment="1">
      <alignment vertical="center"/>
    </xf>
    <xf numFmtId="3" fontId="5" fillId="0" borderId="19" xfId="0" applyNumberFormat="1" applyFont="1" applyBorder="1" applyAlignment="1">
      <alignment vertical="center"/>
    </xf>
    <xf numFmtId="3" fontId="5" fillId="0" borderId="23" xfId="0" applyNumberFormat="1" applyFont="1" applyBorder="1" applyAlignment="1">
      <alignment vertical="center"/>
    </xf>
    <xf numFmtId="3" fontId="5" fillId="0" borderId="12" xfId="0" applyNumberFormat="1" applyFont="1" applyBorder="1" applyAlignment="1">
      <alignment vertical="center"/>
    </xf>
    <xf numFmtId="3" fontId="5" fillId="0" borderId="11" xfId="0" applyNumberFormat="1" applyFont="1" applyBorder="1" applyAlignment="1">
      <alignment vertical="center"/>
    </xf>
    <xf numFmtId="0" fontId="10" fillId="0" borderId="3" xfId="0" applyFont="1" applyBorder="1" applyAlignment="1"/>
    <xf numFmtId="0" fontId="5" fillId="0" borderId="11" xfId="0" applyFont="1" applyBorder="1" applyAlignment="1">
      <alignment vertical="center"/>
    </xf>
    <xf numFmtId="41" fontId="5" fillId="0" borderId="4" xfId="1" applyFont="1" applyFill="1" applyBorder="1" applyAlignment="1">
      <alignment horizontal="center" vertical="center"/>
    </xf>
    <xf numFmtId="0" fontId="15" fillId="0" borderId="20" xfId="4" applyFont="1" applyFill="1" applyBorder="1" applyAlignment="1">
      <alignment vertical="center"/>
    </xf>
    <xf numFmtId="41" fontId="15" fillId="0" borderId="20" xfId="1" applyFont="1" applyFill="1" applyBorder="1" applyAlignment="1">
      <alignment vertical="center"/>
    </xf>
    <xf numFmtId="168" fontId="15" fillId="0" borderId="20" xfId="1" applyNumberFormat="1" applyFont="1" applyFill="1" applyBorder="1" applyAlignment="1">
      <alignment vertical="center"/>
    </xf>
    <xf numFmtId="168" fontId="15" fillId="0" borderId="11" xfId="1" applyNumberFormat="1" applyFont="1" applyFill="1" applyBorder="1" applyAlignment="1">
      <alignment vertical="center"/>
    </xf>
    <xf numFmtId="14" fontId="10" fillId="0" borderId="18" xfId="0" applyNumberFormat="1" applyFont="1" applyBorder="1"/>
    <xf numFmtId="167" fontId="5" fillId="0" borderId="5" xfId="1" applyNumberFormat="1" applyFont="1" applyBorder="1" applyAlignment="1">
      <alignment horizontal="center"/>
    </xf>
    <xf numFmtId="167" fontId="5" fillId="0" borderId="23" xfId="1" applyNumberFormat="1" applyFont="1" applyBorder="1" applyAlignment="1">
      <alignment horizontal="center"/>
    </xf>
    <xf numFmtId="167" fontId="5" fillId="0" borderId="21" xfId="1" applyNumberFormat="1" applyFont="1" applyBorder="1" applyAlignment="1">
      <alignment horizontal="center"/>
    </xf>
    <xf numFmtId="167" fontId="5" fillId="0" borderId="14" xfId="1" applyNumberFormat="1" applyFont="1" applyBorder="1" applyAlignment="1">
      <alignment horizontal="center"/>
    </xf>
    <xf numFmtId="0" fontId="5" fillId="0" borderId="0" xfId="0" applyFont="1" applyBorder="1"/>
    <xf numFmtId="41" fontId="10" fillId="0" borderId="0" xfId="1" applyFont="1" applyBorder="1" applyAlignment="1">
      <alignment horizontal="center"/>
    </xf>
    <xf numFmtId="0" fontId="5" fillId="0" borderId="0" xfId="0" applyFont="1" applyBorder="1" applyAlignment="1">
      <alignment horizontal="left"/>
    </xf>
    <xf numFmtId="165" fontId="10" fillId="0" borderId="0" xfId="0" applyNumberFormat="1" applyFont="1" applyBorder="1" applyAlignment="1">
      <alignment horizontal="left"/>
    </xf>
    <xf numFmtId="41" fontId="5" fillId="0" borderId="0" xfId="1" applyFont="1" applyFill="1" applyBorder="1"/>
    <xf numFmtId="41" fontId="10" fillId="0" borderId="0" xfId="1" applyFont="1" applyBorder="1" applyAlignment="1">
      <alignment horizontal="center" vertical="center"/>
    </xf>
    <xf numFmtId="14" fontId="10" fillId="0" borderId="4" xfId="0" applyNumberFormat="1" applyFont="1" applyBorder="1" applyAlignment="1">
      <alignment horizontal="right" vertical="center" wrapText="1"/>
    </xf>
    <xf numFmtId="41" fontId="15" fillId="0" borderId="15" xfId="1" applyFont="1" applyBorder="1"/>
    <xf numFmtId="0" fontId="5" fillId="0" borderId="0" xfId="0" applyFont="1" applyFill="1"/>
    <xf numFmtId="0" fontId="9" fillId="0" borderId="20" xfId="0" applyFont="1" applyFill="1" applyBorder="1"/>
    <xf numFmtId="166" fontId="23" fillId="0" borderId="20" xfId="4" applyNumberFormat="1" applyFont="1" applyFill="1" applyBorder="1" applyAlignment="1">
      <alignment horizontal="center" vertical="center" wrapText="1"/>
    </xf>
    <xf numFmtId="166" fontId="26" fillId="0" borderId="20" xfId="4" applyNumberFormat="1" applyFont="1" applyFill="1" applyBorder="1" applyAlignment="1">
      <alignment vertical="center"/>
    </xf>
    <xf numFmtId="0" fontId="14" fillId="0" borderId="20" xfId="0" applyFont="1" applyFill="1" applyBorder="1"/>
    <xf numFmtId="0" fontId="14" fillId="0" borderId="4" xfId="0" applyFont="1" applyFill="1" applyBorder="1"/>
    <xf numFmtId="166" fontId="23" fillId="0" borderId="4" xfId="4" applyNumberFormat="1" applyFont="1" applyFill="1" applyBorder="1" applyAlignment="1">
      <alignment horizontal="center" vertical="center" wrapText="1"/>
    </xf>
    <xf numFmtId="41" fontId="10" fillId="0" borderId="4" xfId="1" applyFont="1" applyFill="1" applyBorder="1" applyAlignment="1">
      <alignment horizontal="right" vertical="center"/>
    </xf>
    <xf numFmtId="166" fontId="14" fillId="0" borderId="4" xfId="4" applyNumberFormat="1" applyFont="1" applyFill="1" applyBorder="1" applyAlignment="1">
      <alignment vertical="center"/>
    </xf>
    <xf numFmtId="41" fontId="10" fillId="0" borderId="34" xfId="1" applyFont="1" applyFill="1" applyBorder="1" applyAlignment="1">
      <alignment horizontal="right" vertical="center"/>
    </xf>
    <xf numFmtId="166" fontId="14" fillId="0" borderId="0" xfId="4" applyNumberFormat="1" applyFont="1" applyFill="1" applyAlignment="1">
      <alignment vertical="center"/>
    </xf>
    <xf numFmtId="166" fontId="23" fillId="0" borderId="0" xfId="4" applyNumberFormat="1" applyFont="1" applyFill="1" applyAlignment="1">
      <alignment horizontal="center" vertical="center" wrapText="1"/>
    </xf>
    <xf numFmtId="41" fontId="5" fillId="0" borderId="0" xfId="1" applyFont="1" applyFill="1" applyAlignment="1">
      <alignment horizontal="right" vertical="center"/>
    </xf>
    <xf numFmtId="41" fontId="10" fillId="0" borderId="0" xfId="1" applyFont="1" applyFill="1" applyAlignment="1">
      <alignment horizontal="center" vertical="center"/>
    </xf>
    <xf numFmtId="41" fontId="10" fillId="0" borderId="0" xfId="1" applyFont="1" applyFill="1"/>
    <xf numFmtId="41" fontId="10" fillId="0" borderId="4" xfId="1" applyFont="1" applyFill="1" applyBorder="1"/>
    <xf numFmtId="41" fontId="10" fillId="0" borderId="34" xfId="1" applyFont="1" applyFill="1" applyBorder="1"/>
    <xf numFmtId="41" fontId="5" fillId="0" borderId="18" xfId="1" applyFont="1" applyFill="1" applyBorder="1" applyAlignment="1">
      <alignment horizontal="center"/>
    </xf>
    <xf numFmtId="41" fontId="5" fillId="0" borderId="15" xfId="1" applyFont="1" applyFill="1" applyBorder="1" applyAlignment="1">
      <alignment horizontal="center"/>
    </xf>
    <xf numFmtId="41" fontId="5" fillId="0" borderId="20" xfId="1" applyFont="1" applyFill="1" applyBorder="1" applyAlignment="1">
      <alignment horizontal="center"/>
    </xf>
    <xf numFmtId="0" fontId="10" fillId="0" borderId="1" xfId="0" applyFont="1" applyFill="1" applyBorder="1" applyAlignment="1"/>
    <xf numFmtId="41" fontId="15" fillId="0" borderId="18" xfId="1" applyFont="1" applyFill="1" applyBorder="1"/>
    <xf numFmtId="0" fontId="15" fillId="0" borderId="12" xfId="0" applyFont="1" applyBorder="1"/>
    <xf numFmtId="41" fontId="15" fillId="0" borderId="20" xfId="1" applyFont="1" applyFill="1" applyBorder="1"/>
    <xf numFmtId="0" fontId="14" fillId="0" borderId="4" xfId="4" applyFont="1" applyBorder="1" applyAlignment="1">
      <alignment vertical="center"/>
    </xf>
    <xf numFmtId="17" fontId="23" fillId="0" borderId="4" xfId="4" quotePrefix="1" applyNumberFormat="1" applyFont="1" applyBorder="1" applyAlignment="1">
      <alignment horizontal="center" vertical="center"/>
    </xf>
    <xf numFmtId="166" fontId="23" fillId="0" borderId="4" xfId="4" applyNumberFormat="1" applyFont="1" applyBorder="1" applyAlignment="1">
      <alignment vertical="center"/>
    </xf>
    <xf numFmtId="166" fontId="23" fillId="0" borderId="4" xfId="4" applyNumberFormat="1" applyFont="1" applyBorder="1" applyAlignment="1">
      <alignment horizontal="center"/>
    </xf>
    <xf numFmtId="41" fontId="23" fillId="0" borderId="4" xfId="1" applyFont="1" applyBorder="1" applyAlignment="1">
      <alignment horizontal="center"/>
    </xf>
    <xf numFmtId="166" fontId="23" fillId="0" borderId="18" xfId="4" applyNumberFormat="1" applyFont="1" applyBorder="1" applyAlignment="1">
      <alignment vertical="center"/>
    </xf>
    <xf numFmtId="166" fontId="23" fillId="0" borderId="18" xfId="4" applyNumberFormat="1" applyFont="1" applyBorder="1" applyAlignment="1">
      <alignment horizontal="center"/>
    </xf>
    <xf numFmtId="41" fontId="23" fillId="0" borderId="18" xfId="1" applyFont="1" applyBorder="1" applyAlignment="1">
      <alignment horizontal="center"/>
    </xf>
    <xf numFmtId="166" fontId="23" fillId="0" borderId="19" xfId="4" applyNumberFormat="1" applyFont="1" applyBorder="1" applyAlignment="1">
      <alignment horizontal="center"/>
    </xf>
    <xf numFmtId="166" fontId="24" fillId="0" borderId="20" xfId="4" applyNumberFormat="1" applyFont="1" applyBorder="1" applyAlignment="1">
      <alignment vertical="center"/>
    </xf>
    <xf numFmtId="41" fontId="24" fillId="0" borderId="20" xfId="1" applyFont="1" applyBorder="1" applyAlignment="1">
      <alignment horizontal="center"/>
    </xf>
    <xf numFmtId="166" fontId="23" fillId="0" borderId="12" xfId="4" applyNumberFormat="1" applyFont="1" applyBorder="1" applyAlignment="1">
      <alignment horizontal="center"/>
    </xf>
    <xf numFmtId="166" fontId="23" fillId="0" borderId="20" xfId="4" applyNumberFormat="1" applyFont="1" applyBorder="1" applyAlignment="1">
      <alignment vertical="center"/>
    </xf>
    <xf numFmtId="41" fontId="23" fillId="0" borderId="20" xfId="1" applyFont="1" applyBorder="1" applyAlignment="1">
      <alignment horizontal="center"/>
    </xf>
    <xf numFmtId="41" fontId="23" fillId="0" borderId="20" xfId="1" applyFont="1" applyBorder="1" applyAlignment="1">
      <alignment horizontal="right"/>
    </xf>
    <xf numFmtId="166" fontId="24" fillId="0" borderId="15" xfId="4" applyNumberFormat="1" applyFont="1" applyBorder="1" applyAlignment="1">
      <alignment vertical="center"/>
    </xf>
    <xf numFmtId="166" fontId="23" fillId="0" borderId="22" xfId="4" applyNumberFormat="1" applyFont="1" applyBorder="1" applyAlignment="1">
      <alignment horizontal="center"/>
    </xf>
    <xf numFmtId="41" fontId="24" fillId="0" borderId="15" xfId="1" applyFont="1" applyBorder="1" applyAlignment="1">
      <alignment horizontal="center"/>
    </xf>
    <xf numFmtId="41" fontId="10" fillId="0" borderId="0" xfId="1" applyFont="1"/>
    <xf numFmtId="9" fontId="5" fillId="0" borderId="0" xfId="2" applyFont="1"/>
    <xf numFmtId="0" fontId="15" fillId="0" borderId="12" xfId="0" applyFont="1" applyFill="1" applyBorder="1"/>
    <xf numFmtId="41" fontId="15" fillId="0" borderId="11" xfId="1" applyFont="1" applyFill="1" applyBorder="1" applyAlignment="1">
      <alignment horizontal="center"/>
    </xf>
    <xf numFmtId="4" fontId="5" fillId="0" borderId="18" xfId="0" applyNumberFormat="1" applyFont="1" applyBorder="1" applyAlignment="1">
      <alignment horizontal="center" vertical="center"/>
    </xf>
    <xf numFmtId="167" fontId="5" fillId="0" borderId="0" xfId="1" applyNumberFormat="1" applyFont="1"/>
    <xf numFmtId="165" fontId="28" fillId="0" borderId="0" xfId="0" applyNumberFormat="1" applyFont="1" applyAlignment="1">
      <alignment horizontal="left"/>
    </xf>
    <xf numFmtId="41" fontId="5" fillId="0" borderId="20" xfId="1" applyFont="1" applyBorder="1" applyAlignment="1">
      <alignment horizontal="right" vertical="center"/>
    </xf>
    <xf numFmtId="14" fontId="10" fillId="2" borderId="4" xfId="0" applyNumberFormat="1" applyFont="1" applyFill="1" applyBorder="1" applyAlignment="1">
      <alignment horizontal="center" vertical="center" wrapText="1"/>
    </xf>
    <xf numFmtId="41" fontId="5" fillId="2" borderId="18" xfId="1" applyFont="1" applyFill="1" applyBorder="1"/>
    <xf numFmtId="41" fontId="5" fillId="2" borderId="20" xfId="1" applyFont="1" applyFill="1" applyBorder="1"/>
    <xf numFmtId="41" fontId="10" fillId="2" borderId="4" xfId="1" applyFont="1" applyFill="1" applyBorder="1"/>
    <xf numFmtId="41" fontId="10" fillId="0" borderId="4" xfId="1" applyFont="1" applyFill="1" applyBorder="1" applyAlignment="1">
      <alignment horizontal="right"/>
    </xf>
    <xf numFmtId="0" fontId="10"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0" fontId="10" fillId="0" borderId="0" xfId="0" applyFont="1" applyAlignment="1">
      <alignment horizontal="left" vertical="center" wrapText="1"/>
    </xf>
    <xf numFmtId="0" fontId="25" fillId="0" borderId="0" xfId="4" applyFont="1" applyAlignment="1">
      <alignment horizontal="center"/>
    </xf>
    <xf numFmtId="0" fontId="21" fillId="0" borderId="0" xfId="0" applyFont="1" applyAlignment="1">
      <alignment horizontal="left"/>
    </xf>
    <xf numFmtId="0" fontId="5" fillId="0" borderId="0" xfId="0" applyFont="1"/>
    <xf numFmtId="0" fontId="10"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0" xfId="0" applyFont="1" applyAlignment="1">
      <alignment horizontal="center" vertical="center"/>
    </xf>
    <xf numFmtId="0" fontId="5" fillId="0" borderId="18" xfId="0" applyFont="1" applyBorder="1" applyAlignment="1">
      <alignment horizontal="center" vertical="center"/>
    </xf>
    <xf numFmtId="0" fontId="11" fillId="3" borderId="25" xfId="0" applyFont="1" applyFill="1" applyBorder="1" applyAlignment="1">
      <alignment horizontal="center" vertical="center" wrapText="1"/>
    </xf>
    <xf numFmtId="166" fontId="5" fillId="0" borderId="0" xfId="0" applyNumberFormat="1" applyFont="1" applyAlignment="1"/>
    <xf numFmtId="41" fontId="5" fillId="0" borderId="0" xfId="0" applyNumberFormat="1" applyFont="1" applyAlignment="1"/>
    <xf numFmtId="0" fontId="5" fillId="0" borderId="0" xfId="0" applyFont="1" applyBorder="1" applyAlignment="1"/>
    <xf numFmtId="41" fontId="5" fillId="0" borderId="0" xfId="1" applyFont="1" applyBorder="1"/>
    <xf numFmtId="0" fontId="5" fillId="0" borderId="18" xfId="0" applyFont="1" applyBorder="1" applyAlignment="1"/>
    <xf numFmtId="0" fontId="5" fillId="0" borderId="20" xfId="0" applyFont="1" applyBorder="1" applyAlignment="1"/>
    <xf numFmtId="0" fontId="5" fillId="0" borderId="15" xfId="0" applyFont="1" applyBorder="1" applyAlignment="1"/>
    <xf numFmtId="0" fontId="10" fillId="0" borderId="4" xfId="0" applyFont="1" applyBorder="1" applyAlignment="1"/>
    <xf numFmtId="0" fontId="10" fillId="0" borderId="22" xfId="0" applyFont="1" applyBorder="1" applyAlignment="1"/>
    <xf numFmtId="168" fontId="10" fillId="0" borderId="20" xfId="1" applyNumberFormat="1" applyFont="1" applyBorder="1" applyAlignment="1">
      <alignment horizontal="center"/>
    </xf>
    <xf numFmtId="168" fontId="10" fillId="0" borderId="20" xfId="1" applyNumberFormat="1" applyFont="1" applyBorder="1"/>
    <xf numFmtId="41" fontId="10" fillId="0" borderId="4" xfId="0" applyNumberFormat="1" applyFont="1" applyBorder="1"/>
    <xf numFmtId="41" fontId="10" fillId="0" borderId="0" xfId="0" applyNumberFormat="1" applyFont="1" applyBorder="1"/>
    <xf numFmtId="168" fontId="5" fillId="0" borderId="18" xfId="1" applyNumberFormat="1" applyFont="1" applyBorder="1"/>
    <xf numFmtId="168" fontId="5" fillId="0" borderId="15" xfId="1" applyNumberFormat="1" applyFont="1" applyBorder="1"/>
    <xf numFmtId="0" fontId="5" fillId="0" borderId="0" xfId="0" applyFont="1"/>
    <xf numFmtId="41" fontId="15" fillId="0" borderId="18" xfId="1" applyFont="1" applyBorder="1" applyAlignment="1">
      <alignment horizontal="center" vertical="center"/>
    </xf>
    <xf numFmtId="0" fontId="14" fillId="4" borderId="18" xfId="6" applyFont="1" applyFill="1" applyBorder="1" applyAlignment="1">
      <alignment horizontal="center" vertical="center" wrapText="1"/>
    </xf>
    <xf numFmtId="0" fontId="14" fillId="4" borderId="4" xfId="6" applyFont="1" applyFill="1" applyBorder="1" applyAlignment="1">
      <alignment horizontal="center" vertical="center" wrapText="1"/>
    </xf>
    <xf numFmtId="166" fontId="23" fillId="0" borderId="20" xfId="4" applyNumberFormat="1" applyFont="1" applyBorder="1" applyAlignment="1">
      <alignment horizontal="center"/>
    </xf>
    <xf numFmtId="166" fontId="23" fillId="0" borderId="15" xfId="4" applyNumberFormat="1" applyFont="1" applyBorder="1" applyAlignment="1">
      <alignment horizontal="center"/>
    </xf>
    <xf numFmtId="41" fontId="23" fillId="0" borderId="5" xfId="1" applyFont="1" applyFill="1" applyBorder="1" applyAlignment="1">
      <alignment horizontal="center"/>
    </xf>
    <xf numFmtId="41" fontId="24" fillId="0" borderId="0" xfId="1" applyFont="1" applyBorder="1" applyAlignment="1">
      <alignment horizontal="center"/>
    </xf>
    <xf numFmtId="41" fontId="23" fillId="0" borderId="0" xfId="1" applyFont="1" applyFill="1" applyBorder="1" applyAlignment="1">
      <alignment horizontal="center"/>
    </xf>
    <xf numFmtId="41" fontId="24" fillId="0" borderId="0" xfId="1" applyFont="1" applyFill="1" applyBorder="1" applyAlignment="1">
      <alignment horizontal="center"/>
    </xf>
    <xf numFmtId="41" fontId="23" fillId="0" borderId="0" xfId="1" applyFont="1" applyBorder="1" applyAlignment="1">
      <alignment horizontal="center"/>
    </xf>
    <xf numFmtId="166" fontId="23" fillId="0" borderId="0" xfId="4" applyNumberFormat="1" applyFont="1" applyBorder="1" applyAlignment="1">
      <alignment horizontal="right"/>
    </xf>
    <xf numFmtId="41" fontId="23" fillId="0" borderId="0" xfId="1" applyFont="1" applyBorder="1" applyAlignment="1">
      <alignment horizontal="right"/>
    </xf>
    <xf numFmtId="166" fontId="23" fillId="0" borderId="21" xfId="4" applyNumberFormat="1" applyFont="1" applyBorder="1" applyAlignment="1">
      <alignment horizontal="right"/>
    </xf>
    <xf numFmtId="0" fontId="5" fillId="0" borderId="0" xfId="0" applyFont="1"/>
    <xf numFmtId="0" fontId="16" fillId="0" borderId="0" xfId="0" applyFont="1" applyBorder="1"/>
    <xf numFmtId="14" fontId="10" fillId="0" borderId="0" xfId="0" applyNumberFormat="1" applyFont="1" applyAlignment="1">
      <alignment horizontal="left"/>
    </xf>
    <xf numFmtId="0" fontId="15" fillId="0" borderId="12" xfId="8" applyFont="1" applyBorder="1"/>
    <xf numFmtId="41" fontId="5" fillId="0" borderId="11" xfId="1" applyFont="1" applyFill="1" applyBorder="1"/>
    <xf numFmtId="165" fontId="5" fillId="0" borderId="20" xfId="0" applyNumberFormat="1" applyFont="1" applyBorder="1"/>
    <xf numFmtId="0" fontId="15" fillId="0" borderId="0" xfId="0" applyFont="1" applyAlignment="1">
      <alignment wrapText="1"/>
    </xf>
    <xf numFmtId="167" fontId="5" fillId="0" borderId="18" xfId="1" applyNumberFormat="1" applyFont="1" applyFill="1" applyBorder="1"/>
    <xf numFmtId="167" fontId="5" fillId="0" borderId="20" xfId="1" applyNumberFormat="1" applyFont="1" applyFill="1" applyBorder="1"/>
    <xf numFmtId="0" fontId="15" fillId="0" borderId="20" xfId="0" applyFont="1" applyBorder="1"/>
    <xf numFmtId="4" fontId="15" fillId="0" borderId="20" xfId="0" applyNumberFormat="1" applyFont="1" applyBorder="1" applyAlignment="1">
      <alignment horizontal="right"/>
    </xf>
    <xf numFmtId="167" fontId="15" fillId="0" borderId="20" xfId="1" applyNumberFormat="1" applyFont="1" applyFill="1" applyBorder="1"/>
    <xf numFmtId="41" fontId="30" fillId="0" borderId="20" xfId="1" applyFont="1" applyFill="1" applyBorder="1"/>
    <xf numFmtId="41" fontId="14" fillId="0" borderId="4" xfId="1" applyFont="1" applyFill="1" applyBorder="1"/>
    <xf numFmtId="3" fontId="15" fillId="0" borderId="18" xfId="0" applyNumberFormat="1" applyFont="1" applyBorder="1" applyAlignment="1">
      <alignment horizontal="center" vertical="center"/>
    </xf>
    <xf numFmtId="3" fontId="15" fillId="0" borderId="20" xfId="0" applyNumberFormat="1" applyFont="1" applyBorder="1" applyAlignment="1">
      <alignment horizontal="center" vertical="center"/>
    </xf>
    <xf numFmtId="41" fontId="30" fillId="0" borderId="20" xfId="1" applyFont="1" applyBorder="1" applyAlignment="1">
      <alignment horizontal="center" vertical="center"/>
    </xf>
    <xf numFmtId="3" fontId="15" fillId="0" borderId="15" xfId="0" applyNumberFormat="1" applyFont="1" applyBorder="1" applyAlignment="1">
      <alignment horizontal="center" vertical="center"/>
    </xf>
    <xf numFmtId="41" fontId="15" fillId="0" borderId="15" xfId="7" applyFont="1" applyFill="1" applyBorder="1" applyAlignment="1">
      <alignment horizontal="center" vertical="center"/>
    </xf>
    <xf numFmtId="165" fontId="5" fillId="0" borderId="0" xfId="0" applyNumberFormat="1" applyFont="1"/>
    <xf numFmtId="0" fontId="30" fillId="0" borderId="0" xfId="0" applyFont="1"/>
    <xf numFmtId="3" fontId="14" fillId="0" borderId="4" xfId="0" applyNumberFormat="1" applyFont="1" applyBorder="1" applyAlignment="1">
      <alignment horizontal="right"/>
    </xf>
    <xf numFmtId="41" fontId="5" fillId="0" borderId="15" xfId="1" applyFont="1" applyFill="1" applyBorder="1"/>
    <xf numFmtId="3" fontId="14" fillId="0" borderId="4" xfId="0" applyNumberFormat="1" applyFont="1" applyBorder="1"/>
    <xf numFmtId="41" fontId="14" fillId="0" borderId="4" xfId="1" applyFont="1" applyFill="1" applyBorder="1" applyAlignment="1">
      <alignment horizontal="center"/>
    </xf>
    <xf numFmtId="0" fontId="14" fillId="0" borderId="4" xfId="0" applyFont="1" applyBorder="1" applyAlignment="1">
      <alignment horizontal="center"/>
    </xf>
    <xf numFmtId="0" fontId="15" fillId="0" borderId="4" xfId="1" applyNumberFormat="1" applyFont="1" applyFill="1" applyBorder="1" applyAlignment="1">
      <alignment horizontal="center" vertical="center"/>
    </xf>
    <xf numFmtId="41" fontId="15" fillId="0" borderId="4" xfId="1" applyFont="1" applyFill="1" applyBorder="1" applyAlignment="1">
      <alignment horizontal="center" vertical="center"/>
    </xf>
    <xf numFmtId="14" fontId="14" fillId="0" borderId="4" xfId="5" applyNumberFormat="1" applyFont="1" applyBorder="1" applyAlignment="1">
      <alignment horizontal="center" vertical="center"/>
    </xf>
    <xf numFmtId="9" fontId="5" fillId="0" borderId="0" xfId="0" applyNumberFormat="1" applyFont="1"/>
    <xf numFmtId="0" fontId="26" fillId="0" borderId="20" xfId="4" applyFont="1" applyFill="1" applyBorder="1" applyAlignment="1">
      <alignment vertical="center"/>
    </xf>
    <xf numFmtId="41" fontId="16" fillId="0" borderId="0" xfId="1" applyFont="1" applyBorder="1" applyAlignment="1">
      <alignment horizontal="left"/>
    </xf>
    <xf numFmtId="0" fontId="16" fillId="0" borderId="0" xfId="0" applyFont="1" applyBorder="1" applyAlignment="1"/>
    <xf numFmtId="168" fontId="5" fillId="0" borderId="18" xfId="1" applyNumberFormat="1" applyFont="1" applyBorder="1" applyAlignment="1">
      <alignment horizontal="center"/>
    </xf>
    <xf numFmtId="168" fontId="5" fillId="0" borderId="15" xfId="1" applyNumberFormat="1" applyFont="1" applyBorder="1" applyAlignment="1">
      <alignment horizontal="center"/>
    </xf>
    <xf numFmtId="0" fontId="5" fillId="6" borderId="19"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0" xfId="0" applyFont="1" applyFill="1" applyAlignment="1">
      <alignment horizontal="center" vertical="center"/>
    </xf>
    <xf numFmtId="0" fontId="5" fillId="6" borderId="11" xfId="0" applyFont="1" applyFill="1" applyBorder="1" applyAlignment="1">
      <alignment horizontal="center" vertical="center"/>
    </xf>
    <xf numFmtId="0" fontId="5" fillId="6" borderId="22" xfId="0" applyFont="1" applyFill="1" applyBorder="1" applyAlignment="1">
      <alignment horizontal="center" vertical="center"/>
    </xf>
    <xf numFmtId="0" fontId="5" fillId="6" borderId="21" xfId="0" applyFont="1" applyFill="1" applyBorder="1" applyAlignment="1">
      <alignment horizontal="center" vertical="center"/>
    </xf>
    <xf numFmtId="0" fontId="5" fillId="6" borderId="14" xfId="0" applyFont="1" applyFill="1" applyBorder="1" applyAlignment="1">
      <alignment horizontal="center" vertical="center"/>
    </xf>
    <xf numFmtId="0" fontId="10" fillId="5" borderId="0" xfId="0" applyFont="1" applyFill="1" applyAlignment="1">
      <alignment horizontal="center"/>
    </xf>
    <xf numFmtId="0" fontId="9" fillId="0" borderId="0" xfId="0" applyFont="1" applyAlignment="1">
      <alignment horizontal="center" vertical="center" wrapText="1"/>
    </xf>
    <xf numFmtId="0" fontId="5" fillId="0" borderId="0" xfId="0" applyFont="1" applyAlignment="1">
      <alignment horizontal="center" vertical="center" wrapText="1"/>
    </xf>
    <xf numFmtId="0" fontId="10" fillId="0" borderId="0" xfId="0" applyFont="1" applyAlignment="1">
      <alignment horizontal="left" vertical="center"/>
    </xf>
    <xf numFmtId="0" fontId="5" fillId="0" borderId="0" xfId="0" applyFont="1" applyAlignment="1">
      <alignment horizontal="left"/>
    </xf>
    <xf numFmtId="0" fontId="5" fillId="0" borderId="0" xfId="0" applyFont="1" applyAlignment="1">
      <alignment horizontal="left" wrapText="1"/>
    </xf>
    <xf numFmtId="0" fontId="10" fillId="0" borderId="0" xfId="0" applyFont="1" applyAlignment="1">
      <alignment horizontal="center"/>
    </xf>
    <xf numFmtId="0" fontId="10" fillId="0" borderId="0" xfId="0" applyFont="1" applyAlignment="1">
      <alignment horizontal="left"/>
    </xf>
    <xf numFmtId="0" fontId="10" fillId="0" borderId="0" xfId="0" applyFont="1" applyAlignment="1">
      <alignment horizontal="left" wrapText="1"/>
    </xf>
    <xf numFmtId="164" fontId="10" fillId="0" borderId="1" xfId="1" applyNumberFormat="1" applyFont="1" applyBorder="1" applyAlignment="1">
      <alignment horizontal="center"/>
    </xf>
    <xf numFmtId="164" fontId="10" fillId="0" borderId="3" xfId="1" applyNumberFormat="1" applyFont="1" applyBorder="1" applyAlignment="1">
      <alignment horizontal="center"/>
    </xf>
    <xf numFmtId="0" fontId="10" fillId="0" borderId="0" xfId="0" applyFont="1" applyAlignment="1">
      <alignment horizontal="left" vertical="center" wrapText="1"/>
    </xf>
    <xf numFmtId="0" fontId="8" fillId="0" borderId="5" xfId="3" applyFont="1" applyBorder="1" applyAlignment="1">
      <alignment horizontal="left"/>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22" fillId="0" borderId="0" xfId="4" applyFont="1" applyAlignment="1">
      <alignment horizontal="center"/>
    </xf>
    <xf numFmtId="0" fontId="23" fillId="0" borderId="0" xfId="4" applyFont="1" applyAlignment="1">
      <alignment horizontal="center"/>
    </xf>
    <xf numFmtId="0" fontId="23" fillId="0" borderId="0" xfId="4" applyFont="1" applyFill="1" applyAlignment="1">
      <alignment horizontal="center"/>
    </xf>
    <xf numFmtId="0" fontId="31" fillId="0" borderId="18" xfId="3" applyFont="1" applyFill="1" applyBorder="1" applyAlignment="1">
      <alignment horizontal="center" vertical="center"/>
    </xf>
    <xf numFmtId="0" fontId="31" fillId="0" borderId="20" xfId="3" applyFont="1" applyFill="1" applyBorder="1" applyAlignment="1">
      <alignment horizontal="center" vertical="center"/>
    </xf>
    <xf numFmtId="0" fontId="31" fillId="0" borderId="15" xfId="3" applyFont="1" applyFill="1" applyBorder="1" applyAlignment="1">
      <alignment horizontal="center" vertical="center"/>
    </xf>
    <xf numFmtId="0" fontId="21" fillId="0" borderId="0" xfId="0" applyFont="1" applyFill="1" applyAlignment="1">
      <alignment horizontal="left"/>
    </xf>
    <xf numFmtId="0" fontId="22" fillId="2" borderId="0" xfId="5" applyFont="1" applyFill="1" applyAlignment="1">
      <alignment horizontal="center" vertical="center"/>
    </xf>
    <xf numFmtId="0" fontId="23" fillId="0" borderId="0" xfId="4" applyFont="1" applyAlignment="1">
      <alignment horizontal="center" vertical="top"/>
    </xf>
    <xf numFmtId="0" fontId="25" fillId="0" borderId="0" xfId="4" applyFont="1" applyAlignment="1">
      <alignment horizontal="center"/>
    </xf>
    <xf numFmtId="0" fontId="21" fillId="0" borderId="0" xfId="0" applyFont="1" applyAlignment="1">
      <alignment horizontal="left"/>
    </xf>
    <xf numFmtId="0" fontId="5" fillId="0" borderId="0" xfId="0" applyFont="1"/>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5" fillId="0" borderId="0" xfId="0" applyFont="1" applyAlignment="1">
      <alignment horizontal="left" wrapText="1"/>
    </xf>
    <xf numFmtId="0" fontId="30" fillId="0" borderId="0" xfId="0" applyFont="1" applyAlignment="1">
      <alignment horizontal="left" wrapText="1"/>
    </xf>
    <xf numFmtId="0" fontId="5" fillId="0" borderId="0" xfId="0" applyFont="1" applyAlignment="1">
      <alignment horizontal="left" vertical="center" wrapText="1"/>
    </xf>
    <xf numFmtId="0" fontId="5" fillId="0" borderId="0" xfId="0" applyFont="1" applyFill="1" applyAlignment="1">
      <alignment horizontal="left" wrapText="1"/>
    </xf>
    <xf numFmtId="0" fontId="5" fillId="0" borderId="0" xfId="0" applyFont="1" applyAlignment="1">
      <alignment horizontal="left"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Alignment="1">
      <alignment horizontal="center" vertical="center"/>
    </xf>
    <xf numFmtId="0" fontId="15" fillId="0" borderId="0" xfId="0" applyFont="1" applyFill="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0" xfId="0" applyFont="1" applyFill="1" applyAlignment="1">
      <alignment horizontal="left" vertical="center"/>
    </xf>
    <xf numFmtId="0" fontId="10" fillId="0" borderId="22" xfId="0" applyFont="1" applyBorder="1" applyAlignment="1">
      <alignment horizontal="center"/>
    </xf>
    <xf numFmtId="0" fontId="10" fillId="0" borderId="1" xfId="0" applyFont="1" applyBorder="1" applyAlignment="1">
      <alignment horizontal="right"/>
    </xf>
    <xf numFmtId="0" fontId="10" fillId="0" borderId="2" xfId="0" applyFont="1" applyBorder="1" applyAlignment="1">
      <alignment horizontal="right"/>
    </xf>
    <xf numFmtId="3" fontId="10" fillId="0" borderId="1" xfId="0" applyNumberFormat="1" applyFont="1" applyBorder="1" applyAlignment="1">
      <alignment horizontal="center" vertical="center" wrapText="1"/>
    </xf>
    <xf numFmtId="3" fontId="10" fillId="0" borderId="3" xfId="0" applyNumberFormat="1" applyFont="1" applyBorder="1" applyAlignment="1">
      <alignment horizontal="center" vertical="center" wrapText="1"/>
    </xf>
    <xf numFmtId="41" fontId="15" fillId="0" borderId="18" xfId="1" applyFont="1" applyBorder="1" applyAlignment="1">
      <alignment horizontal="center" vertical="center"/>
    </xf>
    <xf numFmtId="41" fontId="15" fillId="0" borderId="15" xfId="1"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0" fontId="15" fillId="0" borderId="18" xfId="0" applyFont="1" applyBorder="1" applyAlignment="1">
      <alignment horizontal="center" vertical="center"/>
    </xf>
    <xf numFmtId="0" fontId="15" fillId="0" borderId="20" xfId="0" applyFont="1" applyBorder="1" applyAlignment="1">
      <alignment horizontal="center" vertical="center"/>
    </xf>
    <xf numFmtId="0" fontId="15" fillId="0" borderId="15" xfId="0" applyFont="1" applyBorder="1" applyAlignment="1">
      <alignment horizontal="center" vertical="center"/>
    </xf>
    <xf numFmtId="17" fontId="13" fillId="0" borderId="1" xfId="0" applyNumberFormat="1" applyFont="1" applyBorder="1" applyAlignment="1">
      <alignment horizontal="center" vertical="center" wrapText="1"/>
    </xf>
    <xf numFmtId="17" fontId="13" fillId="0" borderId="3" xfId="0" applyNumberFormat="1" applyFont="1" applyBorder="1" applyAlignment="1">
      <alignment horizontal="center" vertical="center" wrapText="1"/>
    </xf>
    <xf numFmtId="0" fontId="14" fillId="0" borderId="0" xfId="0" applyFont="1" applyFill="1" applyAlignment="1">
      <alignment horizontal="left" wrapText="1"/>
    </xf>
    <xf numFmtId="0" fontId="10" fillId="0" borderId="0" xfId="0" applyFont="1" applyFill="1" applyAlignment="1">
      <alignment horizontal="left" vertical="center" wrapText="1"/>
    </xf>
    <xf numFmtId="0" fontId="15" fillId="0" borderId="0" xfId="0" applyFont="1" applyFill="1" applyAlignment="1">
      <alignment horizontal="left" vertical="top" wrapText="1"/>
    </xf>
    <xf numFmtId="0" fontId="17" fillId="0" borderId="0" xfId="0" applyFont="1" applyAlignment="1">
      <alignment horizontal="center" vertical="center"/>
    </xf>
    <xf numFmtId="0" fontId="9" fillId="0" borderId="0" xfId="0" applyFont="1" applyAlignment="1">
      <alignment horizontal="center"/>
    </xf>
    <xf numFmtId="0" fontId="13" fillId="0" borderId="0" xfId="4" applyFont="1" applyAlignment="1">
      <alignment horizontal="center" vertical="top"/>
    </xf>
    <xf numFmtId="0" fontId="13" fillId="0" borderId="0" xfId="4" applyFont="1" applyAlignment="1">
      <alignment horizontal="center" vertical="center"/>
    </xf>
    <xf numFmtId="0" fontId="14" fillId="4" borderId="18" xfId="6" applyFont="1" applyFill="1" applyBorder="1" applyAlignment="1">
      <alignment horizontal="center" vertical="center" wrapText="1"/>
    </xf>
    <xf numFmtId="0" fontId="14" fillId="4" borderId="15" xfId="6" applyFont="1" applyFill="1" applyBorder="1" applyAlignment="1">
      <alignment horizontal="center" vertical="center" wrapText="1"/>
    </xf>
    <xf numFmtId="0" fontId="14" fillId="4" borderId="4" xfId="6" applyFont="1" applyFill="1" applyBorder="1" applyAlignment="1">
      <alignment horizontal="center" vertical="center" wrapText="1"/>
    </xf>
    <xf numFmtId="0" fontId="14" fillId="0" borderId="18" xfId="6" applyFont="1" applyBorder="1" applyAlignment="1">
      <alignment horizontal="center" vertical="center" wrapText="1"/>
    </xf>
    <xf numFmtId="0" fontId="14" fillId="0" borderId="15" xfId="6" applyFont="1" applyBorder="1" applyAlignment="1">
      <alignment horizontal="center" vertical="center" wrapText="1"/>
    </xf>
    <xf numFmtId="0" fontId="11" fillId="0" borderId="0" xfId="0" applyFont="1" applyAlignment="1">
      <alignment horizontal="center"/>
    </xf>
    <xf numFmtId="0" fontId="11" fillId="3" borderId="17"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6" xfId="0" applyFont="1" applyFill="1" applyBorder="1" applyAlignment="1">
      <alignment horizontal="center"/>
    </xf>
    <xf numFmtId="0" fontId="11" fillId="3" borderId="7" xfId="0" applyFont="1" applyFill="1" applyBorder="1" applyAlignment="1">
      <alignment horizontal="center"/>
    </xf>
    <xf numFmtId="0" fontId="11" fillId="3" borderId="8" xfId="0" applyFont="1" applyFill="1" applyBorder="1" applyAlignment="1">
      <alignment horizontal="center"/>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0" borderId="26" xfId="0" applyFont="1" applyFill="1" applyBorder="1" applyAlignment="1">
      <alignment horizontal="center"/>
    </xf>
    <xf numFmtId="0" fontId="11" fillId="0" borderId="27" xfId="0" applyFont="1" applyFill="1" applyBorder="1" applyAlignment="1">
      <alignment horizontal="center"/>
    </xf>
    <xf numFmtId="0" fontId="11" fillId="0" borderId="28" xfId="0" applyFont="1" applyFill="1" applyBorder="1" applyAlignment="1">
      <alignment horizontal="center"/>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8" xfId="0" applyFont="1" applyFill="1" applyBorder="1" applyAlignment="1">
      <alignment horizontal="center" vertical="center" wrapText="1"/>
    </xf>
  </cellXfs>
  <cellStyles count="10">
    <cellStyle name="Hipervínculo" xfId="3" builtinId="8"/>
    <cellStyle name="Millares [0]" xfId="1" builtinId="6"/>
    <cellStyle name="Millares [0] 2" xfId="7" xr:uid="{4FCDB0C6-56ED-4598-9F9B-48FFB5487A21}"/>
    <cellStyle name="Millares [0] 3" xfId="9" xr:uid="{94A78992-E17E-45AF-A370-3C611600E824}"/>
    <cellStyle name="Normal" xfId="0" builtinId="0"/>
    <cellStyle name="Normal 11" xfId="8" xr:uid="{B2D3326E-D752-4163-B813-ABF9E6EFD4C9}"/>
    <cellStyle name="Normal_cuadro de AF NG" xfId="6" xr:uid="{2B709FB0-37AC-4483-9487-02FAB74F2A83}"/>
    <cellStyle name="Normal_FANAPEL INDIVIDUAL" xfId="5" xr:uid="{731C2E61-5A80-464C-AAEE-5C6BB68C6DEA}"/>
    <cellStyle name="Normal_informe1" xfId="4" xr:uid="{7CDC33FF-7B8F-48E6-B7AD-0CDDAD609DE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24"/>
  <sheetViews>
    <sheetView showGridLines="0" zoomScaleNormal="100" workbookViewId="0">
      <selection activeCell="H15" sqref="H15"/>
    </sheetView>
  </sheetViews>
  <sheetFormatPr baseColWidth="10" defaultColWidth="9.140625" defaultRowHeight="15" x14ac:dyDescent="0.25"/>
  <cols>
    <col min="1" max="1" width="2.85546875" style="360" customWidth="1"/>
    <col min="2" max="6" width="23" style="360" customWidth="1"/>
    <col min="7" max="7" width="2.85546875" style="360" customWidth="1"/>
    <col min="8" max="16384" width="9.140625" style="360"/>
  </cols>
  <sheetData>
    <row r="2" spans="2:6" x14ac:dyDescent="0.25">
      <c r="B2" s="430" t="s">
        <v>454</v>
      </c>
      <c r="C2" s="431"/>
      <c r="D2" s="431"/>
      <c r="E2" s="431"/>
      <c r="F2" s="432"/>
    </row>
    <row r="3" spans="2:6" x14ac:dyDescent="0.25">
      <c r="B3" s="433"/>
      <c r="C3" s="434"/>
      <c r="D3" s="434"/>
      <c r="E3" s="434"/>
      <c r="F3" s="435"/>
    </row>
    <row r="4" spans="2:6" x14ac:dyDescent="0.25">
      <c r="B4" s="433"/>
      <c r="C4" s="434"/>
      <c r="D4" s="434"/>
      <c r="E4" s="434"/>
      <c r="F4" s="435"/>
    </row>
    <row r="5" spans="2:6" x14ac:dyDescent="0.25">
      <c r="B5" s="433"/>
      <c r="C5" s="434"/>
      <c r="D5" s="434"/>
      <c r="E5" s="434"/>
      <c r="F5" s="435"/>
    </row>
    <row r="6" spans="2:6" x14ac:dyDescent="0.25">
      <c r="B6" s="433"/>
      <c r="C6" s="434"/>
      <c r="D6" s="434"/>
      <c r="E6" s="434"/>
      <c r="F6" s="435"/>
    </row>
    <row r="7" spans="2:6" x14ac:dyDescent="0.25">
      <c r="B7" s="433"/>
      <c r="C7" s="434"/>
      <c r="D7" s="434"/>
      <c r="E7" s="434"/>
      <c r="F7" s="435"/>
    </row>
    <row r="8" spans="2:6" x14ac:dyDescent="0.25">
      <c r="B8" s="433"/>
      <c r="C8" s="434"/>
      <c r="D8" s="434"/>
      <c r="E8" s="434"/>
      <c r="F8" s="435"/>
    </row>
    <row r="9" spans="2:6" x14ac:dyDescent="0.25">
      <c r="B9" s="433"/>
      <c r="C9" s="434"/>
      <c r="D9" s="434"/>
      <c r="E9" s="434"/>
      <c r="F9" s="435"/>
    </row>
    <row r="10" spans="2:6" x14ac:dyDescent="0.25">
      <c r="B10" s="433"/>
      <c r="C10" s="434"/>
      <c r="D10" s="434"/>
      <c r="E10" s="434"/>
      <c r="F10" s="435"/>
    </row>
    <row r="11" spans="2:6" x14ac:dyDescent="0.25">
      <c r="B11" s="433"/>
      <c r="C11" s="434"/>
      <c r="D11" s="434"/>
      <c r="E11" s="434"/>
      <c r="F11" s="435"/>
    </row>
    <row r="12" spans="2:6" x14ac:dyDescent="0.25">
      <c r="B12" s="433"/>
      <c r="C12" s="434"/>
      <c r="D12" s="434"/>
      <c r="E12" s="434"/>
      <c r="F12" s="435"/>
    </row>
    <row r="13" spans="2:6" x14ac:dyDescent="0.25">
      <c r="B13" s="433"/>
      <c r="C13" s="434"/>
      <c r="D13" s="434"/>
      <c r="E13" s="434"/>
      <c r="F13" s="435"/>
    </row>
    <row r="14" spans="2:6" x14ac:dyDescent="0.25">
      <c r="B14" s="433"/>
      <c r="C14" s="434"/>
      <c r="D14" s="434"/>
      <c r="E14" s="434"/>
      <c r="F14" s="435"/>
    </row>
    <row r="15" spans="2:6" x14ac:dyDescent="0.25">
      <c r="B15" s="433"/>
      <c r="C15" s="434"/>
      <c r="D15" s="434"/>
      <c r="E15" s="434"/>
      <c r="F15" s="435"/>
    </row>
    <row r="16" spans="2:6" x14ac:dyDescent="0.25">
      <c r="B16" s="433"/>
      <c r="C16" s="434"/>
      <c r="D16" s="434"/>
      <c r="E16" s="434"/>
      <c r="F16" s="435"/>
    </row>
    <row r="17" spans="2:6" x14ac:dyDescent="0.25">
      <c r="B17" s="433"/>
      <c r="C17" s="434"/>
      <c r="D17" s="434"/>
      <c r="E17" s="434"/>
      <c r="F17" s="435"/>
    </row>
    <row r="18" spans="2:6" x14ac:dyDescent="0.25">
      <c r="B18" s="433"/>
      <c r="C18" s="434"/>
      <c r="D18" s="434"/>
      <c r="E18" s="434"/>
      <c r="F18" s="435"/>
    </row>
    <row r="19" spans="2:6" x14ac:dyDescent="0.25">
      <c r="B19" s="433"/>
      <c r="C19" s="434"/>
      <c r="D19" s="434"/>
      <c r="E19" s="434"/>
      <c r="F19" s="435"/>
    </row>
    <row r="20" spans="2:6" x14ac:dyDescent="0.25">
      <c r="B20" s="433"/>
      <c r="C20" s="434"/>
      <c r="D20" s="434"/>
      <c r="E20" s="434"/>
      <c r="F20" s="435"/>
    </row>
    <row r="21" spans="2:6" x14ac:dyDescent="0.25">
      <c r="B21" s="433"/>
      <c r="C21" s="434"/>
      <c r="D21" s="434"/>
      <c r="E21" s="434"/>
      <c r="F21" s="435"/>
    </row>
    <row r="22" spans="2:6" x14ac:dyDescent="0.25">
      <c r="B22" s="433"/>
      <c r="C22" s="434"/>
      <c r="D22" s="434"/>
      <c r="E22" s="434"/>
      <c r="F22" s="435"/>
    </row>
    <row r="23" spans="2:6" x14ac:dyDescent="0.25">
      <c r="B23" s="433"/>
      <c r="C23" s="434"/>
      <c r="D23" s="434"/>
      <c r="E23" s="434"/>
      <c r="F23" s="435"/>
    </row>
    <row r="24" spans="2:6" x14ac:dyDescent="0.25">
      <c r="B24" s="436"/>
      <c r="C24" s="437"/>
      <c r="D24" s="437"/>
      <c r="E24" s="437"/>
      <c r="F24" s="438"/>
    </row>
  </sheetData>
  <mergeCells count="1">
    <mergeCell ref="B2:F24"/>
  </mergeCells>
  <pageMargins left="0.25" right="0.25" top="0.75" bottom="0.75" header="0.3" footer="0.3"/>
  <pageSetup paperSize="9"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D1AFB-A05D-4879-93BF-C5C9A38148D2}">
  <sheetPr>
    <pageSetUpPr fitToPage="1"/>
  </sheetPr>
  <dimension ref="A1:I26"/>
  <sheetViews>
    <sheetView showGridLines="0" zoomScaleNormal="100" workbookViewId="0">
      <selection activeCell="B3" sqref="B3:H3"/>
    </sheetView>
  </sheetViews>
  <sheetFormatPr baseColWidth="10" defaultColWidth="11.42578125" defaultRowHeight="15" x14ac:dyDescent="0.25"/>
  <cols>
    <col min="1" max="1" width="7.140625" style="360" bestFit="1" customWidth="1"/>
    <col min="2" max="2" width="30.85546875" style="360" customWidth="1"/>
    <col min="3" max="3" width="12.140625" style="360" bestFit="1" customWidth="1"/>
    <col min="4" max="4" width="12.7109375" style="360" bestFit="1" customWidth="1"/>
    <col min="5" max="5" width="16.85546875" style="360" bestFit="1" customWidth="1"/>
    <col min="6" max="6" width="13" style="360" bestFit="1" customWidth="1"/>
    <col min="7" max="7" width="18.28515625" style="360" bestFit="1" customWidth="1"/>
    <col min="8" max="8" width="6.85546875" style="360" customWidth="1"/>
    <col min="9" max="9" width="14.28515625" style="360" bestFit="1" customWidth="1"/>
    <col min="10" max="10" width="15.42578125" style="360" customWidth="1"/>
    <col min="11" max="11" width="15.85546875" style="360" customWidth="1"/>
    <col min="12" max="12" width="2.85546875" style="360" customWidth="1"/>
    <col min="13" max="16384" width="11.42578125" style="360"/>
  </cols>
  <sheetData>
    <row r="1" spans="1:9" x14ac:dyDescent="0.25">
      <c r="A1" s="1" t="s">
        <v>591</v>
      </c>
    </row>
    <row r="2" spans="1:9" x14ac:dyDescent="0.25">
      <c r="B2" s="445" t="s">
        <v>110</v>
      </c>
      <c r="C2" s="445"/>
      <c r="D2" s="445"/>
      <c r="E2" s="445"/>
      <c r="F2" s="445"/>
      <c r="G2" s="445"/>
      <c r="H2" s="445"/>
    </row>
    <row r="3" spans="1:9" x14ac:dyDescent="0.25">
      <c r="B3" s="483" t="s">
        <v>674</v>
      </c>
      <c r="C3" s="483"/>
      <c r="D3" s="483"/>
      <c r="E3" s="483"/>
      <c r="F3" s="483"/>
      <c r="G3" s="483"/>
      <c r="H3" s="483"/>
    </row>
    <row r="4" spans="1:9" x14ac:dyDescent="0.25">
      <c r="B4" s="363"/>
      <c r="C4" s="363"/>
      <c r="D4" s="363"/>
      <c r="E4" s="363"/>
      <c r="F4" s="363"/>
      <c r="G4" s="363"/>
      <c r="H4" s="363"/>
    </row>
    <row r="5" spans="1:9" x14ac:dyDescent="0.25">
      <c r="B5" s="446" t="s">
        <v>221</v>
      </c>
      <c r="C5" s="446"/>
      <c r="D5" s="446"/>
      <c r="E5" s="446"/>
      <c r="F5" s="446"/>
      <c r="G5" s="446"/>
      <c r="H5" s="446"/>
    </row>
    <row r="7" spans="1:9" x14ac:dyDescent="0.25">
      <c r="B7" s="33" t="s">
        <v>461</v>
      </c>
    </row>
    <row r="8" spans="1:9" x14ac:dyDescent="0.25">
      <c r="B8" s="33"/>
    </row>
    <row r="9" spans="1:9" ht="30" x14ac:dyDescent="0.25">
      <c r="B9" s="52" t="s">
        <v>268</v>
      </c>
      <c r="C9" s="52" t="s">
        <v>269</v>
      </c>
      <c r="D9" s="52" t="s">
        <v>270</v>
      </c>
      <c r="E9" s="52" t="s">
        <v>271</v>
      </c>
      <c r="F9" s="52" t="s">
        <v>272</v>
      </c>
      <c r="G9" s="52" t="s">
        <v>273</v>
      </c>
      <c r="H9" s="52" t="s">
        <v>274</v>
      </c>
      <c r="I9" s="52" t="s">
        <v>275</v>
      </c>
    </row>
    <row r="10" spans="1:9" x14ac:dyDescent="0.25">
      <c r="B10" s="154">
        <v>44155</v>
      </c>
      <c r="C10" s="155">
        <v>7</v>
      </c>
      <c r="D10" s="364">
        <v>3920</v>
      </c>
      <c r="E10" s="155" t="s">
        <v>604</v>
      </c>
      <c r="F10" s="364" t="s">
        <v>227</v>
      </c>
      <c r="G10" s="342">
        <v>681148.49000000011</v>
      </c>
      <c r="H10" s="155">
        <v>336</v>
      </c>
      <c r="I10" s="154">
        <v>44491</v>
      </c>
    </row>
    <row r="11" spans="1:9" x14ac:dyDescent="0.25">
      <c r="B11" s="156"/>
      <c r="C11" s="155"/>
      <c r="D11" s="157"/>
      <c r="E11" s="155"/>
      <c r="F11" s="157"/>
      <c r="G11" s="158"/>
      <c r="H11" s="155"/>
      <c r="I11" s="156"/>
    </row>
    <row r="12" spans="1:9" x14ac:dyDescent="0.25">
      <c r="B12" s="163"/>
      <c r="C12" s="165"/>
      <c r="D12" s="165"/>
      <c r="E12" s="165"/>
      <c r="F12" s="164"/>
      <c r="G12" s="66"/>
      <c r="H12" s="163"/>
      <c r="I12" s="164"/>
    </row>
    <row r="13" spans="1:9" x14ac:dyDescent="0.25">
      <c r="B13" s="488" t="s">
        <v>276</v>
      </c>
      <c r="C13" s="489"/>
      <c r="D13" s="489"/>
      <c r="E13" s="489"/>
      <c r="F13" s="490"/>
      <c r="G13" s="73">
        <f>SUM(G10:G12)</f>
        <v>681148.49000000011</v>
      </c>
      <c r="H13" s="163"/>
      <c r="I13" s="164"/>
    </row>
    <row r="14" spans="1:9" x14ac:dyDescent="0.25">
      <c r="F14" s="354"/>
      <c r="G14" s="343"/>
      <c r="I14" s="352"/>
    </row>
    <row r="15" spans="1:9" x14ac:dyDescent="0.25">
      <c r="B15" s="163"/>
      <c r="C15" s="165"/>
      <c r="D15" s="165"/>
      <c r="E15" s="165"/>
      <c r="F15" s="164" t="s">
        <v>605</v>
      </c>
      <c r="G15" s="73">
        <v>6351.33</v>
      </c>
      <c r="H15" s="163"/>
      <c r="I15" s="164"/>
    </row>
    <row r="16" spans="1:9" x14ac:dyDescent="0.25">
      <c r="B16" s="493" t="s">
        <v>477</v>
      </c>
      <c r="C16" s="494"/>
      <c r="D16" s="494"/>
      <c r="E16" s="494"/>
      <c r="F16" s="221">
        <f>+'07'!C111</f>
        <v>44286</v>
      </c>
      <c r="G16" s="66">
        <f>+G13*G15</f>
        <v>4326198838.9917002</v>
      </c>
      <c r="H16" s="163"/>
      <c r="I16" s="164"/>
    </row>
    <row r="17" spans="2:9" x14ac:dyDescent="0.25">
      <c r="B17" s="33"/>
    </row>
    <row r="18" spans="2:9" x14ac:dyDescent="0.25">
      <c r="B18" s="397">
        <f>+'07'!D111</f>
        <v>44196</v>
      </c>
    </row>
    <row r="19" spans="2:9" ht="30" x14ac:dyDescent="0.25">
      <c r="B19" s="116" t="s">
        <v>268</v>
      </c>
      <c r="C19" s="52" t="s">
        <v>269</v>
      </c>
      <c r="D19" s="52" t="s">
        <v>270</v>
      </c>
      <c r="E19" s="52" t="s">
        <v>271</v>
      </c>
      <c r="F19" s="52" t="s">
        <v>272</v>
      </c>
      <c r="G19" s="52" t="s">
        <v>273</v>
      </c>
      <c r="H19" s="52" t="s">
        <v>274</v>
      </c>
      <c r="I19" s="223" t="s">
        <v>275</v>
      </c>
    </row>
    <row r="20" spans="2:9" x14ac:dyDescent="0.25">
      <c r="B20" s="222">
        <v>44155</v>
      </c>
      <c r="C20" s="78">
        <v>7</v>
      </c>
      <c r="D20" s="78">
        <v>3920</v>
      </c>
      <c r="E20" s="78" t="s">
        <v>604</v>
      </c>
      <c r="F20" s="78" t="s">
        <v>227</v>
      </c>
      <c r="G20" s="224">
        <v>705651.18</v>
      </c>
      <c r="H20" s="220">
        <v>336</v>
      </c>
      <c r="I20" s="120">
        <v>44491</v>
      </c>
    </row>
    <row r="21" spans="2:9" x14ac:dyDescent="0.25">
      <c r="B21" s="226"/>
      <c r="C21" s="59"/>
      <c r="D21" s="59"/>
      <c r="E21" s="59"/>
      <c r="F21" s="59"/>
      <c r="G21" s="225"/>
      <c r="H21" s="69"/>
      <c r="I21" s="122"/>
    </row>
    <row r="22" spans="2:9" x14ac:dyDescent="0.25">
      <c r="B22" s="492" t="s">
        <v>77</v>
      </c>
      <c r="C22" s="489"/>
      <c r="D22" s="489"/>
      <c r="E22" s="489"/>
      <c r="F22" s="490"/>
      <c r="G22" s="73">
        <f>SUM(G20:G21)</f>
        <v>705651.18</v>
      </c>
      <c r="H22" s="163"/>
      <c r="I22" s="75"/>
    </row>
    <row r="23" spans="2:9" x14ac:dyDescent="0.25">
      <c r="B23" s="488" t="s">
        <v>277</v>
      </c>
      <c r="C23" s="489"/>
      <c r="D23" s="489"/>
      <c r="E23" s="489"/>
      <c r="F23" s="490"/>
      <c r="G23" s="73">
        <v>6941.65</v>
      </c>
      <c r="H23" s="163"/>
      <c r="I23" s="75"/>
    </row>
    <row r="24" spans="2:9" x14ac:dyDescent="0.25">
      <c r="B24" s="163"/>
      <c r="C24" s="165"/>
      <c r="D24" s="165"/>
      <c r="E24" s="165"/>
      <c r="F24" s="164"/>
      <c r="G24" s="66">
        <f>+G22*G23</f>
        <v>4898383513.6470003</v>
      </c>
      <c r="H24" s="163"/>
      <c r="I24" s="75"/>
    </row>
    <row r="25" spans="2:9" x14ac:dyDescent="0.25">
      <c r="B25" s="163"/>
      <c r="C25" s="165"/>
      <c r="D25" s="165"/>
      <c r="E25" s="165"/>
      <c r="F25" s="164"/>
      <c r="G25" s="66"/>
      <c r="H25" s="163"/>
      <c r="I25" s="75"/>
    </row>
    <row r="26" spans="2:9" x14ac:dyDescent="0.25">
      <c r="B26" s="493" t="s">
        <v>477</v>
      </c>
      <c r="C26" s="494"/>
      <c r="D26" s="494"/>
      <c r="E26" s="494"/>
      <c r="F26" s="221">
        <f>+B18</f>
        <v>44196</v>
      </c>
      <c r="G26" s="66">
        <f>+G24</f>
        <v>4898383513.6470003</v>
      </c>
      <c r="H26" s="163"/>
      <c r="I26" s="75"/>
    </row>
  </sheetData>
  <mergeCells count="8">
    <mergeCell ref="B22:F22"/>
    <mergeCell ref="B23:F23"/>
    <mergeCell ref="B26:E26"/>
    <mergeCell ref="B2:H2"/>
    <mergeCell ref="B3:H3"/>
    <mergeCell ref="B5:H5"/>
    <mergeCell ref="B13:F13"/>
    <mergeCell ref="B16:E16"/>
  </mergeCells>
  <hyperlinks>
    <hyperlink ref="A1" location="ÍNDICE!A1" display="Indice" xr:uid="{922A1DE6-245A-402C-AA39-A8518179A665}"/>
  </hyperlinks>
  <pageMargins left="0.25" right="0.25"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CE5F8-41CF-46EF-B945-6312A873BA11}">
  <sheetPr>
    <pageSetUpPr fitToPage="1"/>
  </sheetPr>
  <dimension ref="A1:I181"/>
  <sheetViews>
    <sheetView showGridLines="0" topLeftCell="A67" zoomScaleNormal="100" workbookViewId="0">
      <selection activeCell="F82" sqref="F82"/>
    </sheetView>
  </sheetViews>
  <sheetFormatPr baseColWidth="10" defaultColWidth="11.42578125" defaultRowHeight="15" x14ac:dyDescent="0.25"/>
  <cols>
    <col min="1" max="1" width="7.140625" style="360" bestFit="1" customWidth="1"/>
    <col min="2" max="2" width="40.28515625" style="360" customWidth="1"/>
    <col min="3" max="3" width="27.140625" style="360" bestFit="1" customWidth="1"/>
    <col min="4" max="5" width="18.42578125" style="360" bestFit="1" customWidth="1"/>
    <col min="6" max="6" width="18.7109375" style="360" bestFit="1" customWidth="1"/>
    <col min="7" max="7" width="17.7109375" style="360" bestFit="1" customWidth="1"/>
    <col min="8" max="9" width="16.140625" style="360" customWidth="1"/>
    <col min="10" max="10" width="2.85546875" style="360" customWidth="1"/>
    <col min="11" max="11" width="17" style="360" bestFit="1" customWidth="1"/>
    <col min="12" max="16384" width="11.42578125" style="360"/>
  </cols>
  <sheetData>
    <row r="1" spans="1:8" x14ac:dyDescent="0.25">
      <c r="A1" s="1" t="s">
        <v>591</v>
      </c>
    </row>
    <row r="2" spans="1:8" x14ac:dyDescent="0.25">
      <c r="B2" s="445" t="s">
        <v>110</v>
      </c>
      <c r="C2" s="445"/>
      <c r="D2" s="445"/>
      <c r="E2" s="445"/>
      <c r="F2" s="445"/>
      <c r="G2" s="445"/>
      <c r="H2" s="445"/>
    </row>
    <row r="3" spans="1:8" x14ac:dyDescent="0.25">
      <c r="B3" s="483" t="s">
        <v>674</v>
      </c>
      <c r="C3" s="483"/>
      <c r="D3" s="483"/>
      <c r="E3" s="483"/>
      <c r="F3" s="483"/>
      <c r="G3" s="483"/>
      <c r="H3" s="483"/>
    </row>
    <row r="4" spans="1:8" x14ac:dyDescent="0.25">
      <c r="B4" s="363"/>
      <c r="C4" s="363"/>
      <c r="D4" s="363"/>
      <c r="E4" s="363"/>
      <c r="F4" s="363"/>
      <c r="G4" s="363"/>
      <c r="H4" s="363"/>
    </row>
    <row r="5" spans="1:8" x14ac:dyDescent="0.25">
      <c r="B5" s="446" t="s">
        <v>221</v>
      </c>
      <c r="C5" s="446"/>
      <c r="D5" s="446"/>
      <c r="E5" s="446"/>
      <c r="F5" s="446"/>
      <c r="G5" s="446"/>
      <c r="H5" s="446"/>
    </row>
    <row r="7" spans="1:8" x14ac:dyDescent="0.25">
      <c r="B7" s="442" t="s">
        <v>278</v>
      </c>
      <c r="C7" s="442"/>
      <c r="D7" s="442"/>
      <c r="E7" s="442"/>
      <c r="F7" s="442"/>
      <c r="G7" s="442"/>
      <c r="H7" s="442"/>
    </row>
    <row r="9" spans="1:8" x14ac:dyDescent="0.25">
      <c r="B9" s="442" t="s">
        <v>455</v>
      </c>
      <c r="C9" s="442"/>
      <c r="D9" s="442"/>
      <c r="E9" s="442"/>
      <c r="F9" s="442"/>
      <c r="G9" s="442"/>
      <c r="H9" s="442"/>
    </row>
    <row r="11" spans="1:8" x14ac:dyDescent="0.25">
      <c r="B11" s="105" t="s">
        <v>175</v>
      </c>
      <c r="C11" s="106">
        <f>+'07'!C44</f>
        <v>44286</v>
      </c>
      <c r="D11" s="106">
        <f>+'07'!D44</f>
        <v>44196</v>
      </c>
    </row>
    <row r="12" spans="1:8" x14ac:dyDescent="0.25">
      <c r="B12" s="107" t="s">
        <v>279</v>
      </c>
      <c r="C12" s="62">
        <v>209487265</v>
      </c>
      <c r="D12" s="108">
        <v>293545380</v>
      </c>
    </row>
    <row r="13" spans="1:8" x14ac:dyDescent="0.25">
      <c r="B13" s="109" t="s">
        <v>280</v>
      </c>
      <c r="C13" s="61">
        <v>39992483</v>
      </c>
      <c r="D13" s="110">
        <v>4578643</v>
      </c>
    </row>
    <row r="14" spans="1:8" x14ac:dyDescent="0.25">
      <c r="B14" s="111" t="s">
        <v>77</v>
      </c>
      <c r="C14" s="112">
        <f>SUM(C12:C13)</f>
        <v>249479748</v>
      </c>
      <c r="D14" s="112">
        <f>SUM(D12:D13)</f>
        <v>298124023</v>
      </c>
    </row>
    <row r="16" spans="1:8" x14ac:dyDescent="0.25">
      <c r="B16" s="446" t="s">
        <v>456</v>
      </c>
      <c r="C16" s="446"/>
      <c r="D16" s="446"/>
      <c r="E16" s="446"/>
      <c r="F16" s="446"/>
      <c r="G16" s="446"/>
      <c r="H16" s="446"/>
    </row>
    <row r="18" spans="2:9" x14ac:dyDescent="0.25">
      <c r="B18" s="105" t="s">
        <v>175</v>
      </c>
      <c r="C18" s="113">
        <f>+C11</f>
        <v>44286</v>
      </c>
      <c r="D18" s="113">
        <f>+D11</f>
        <v>44196</v>
      </c>
    </row>
    <row r="19" spans="2:9" x14ac:dyDescent="0.25">
      <c r="B19" s="114" t="s">
        <v>281</v>
      </c>
      <c r="C19" s="115">
        <v>3589655881.0623097</v>
      </c>
      <c r="D19" s="115">
        <v>2700968223.2615499</v>
      </c>
    </row>
    <row r="20" spans="2:9" x14ac:dyDescent="0.25">
      <c r="B20" s="111" t="s">
        <v>77</v>
      </c>
      <c r="C20" s="112">
        <f>SUM(C19)</f>
        <v>3589655881.0623097</v>
      </c>
      <c r="D20" s="112">
        <f>SUM(D19)</f>
        <v>2700968223.2615499</v>
      </c>
    </row>
    <row r="22" spans="2:9" x14ac:dyDescent="0.25">
      <c r="B22" s="442" t="s">
        <v>457</v>
      </c>
      <c r="C22" s="442"/>
      <c r="D22" s="442"/>
      <c r="E22" s="442"/>
      <c r="F22" s="442"/>
      <c r="G22" s="442"/>
      <c r="H22" s="442"/>
    </row>
    <row r="24" spans="2:9" x14ac:dyDescent="0.25">
      <c r="B24" s="446" t="s">
        <v>282</v>
      </c>
      <c r="C24" s="446"/>
      <c r="D24" s="446"/>
      <c r="E24" s="446"/>
      <c r="F24" s="446"/>
      <c r="G24" s="446"/>
      <c r="H24" s="446"/>
    </row>
    <row r="26" spans="2:9" ht="30" x14ac:dyDescent="0.25">
      <c r="B26" s="116" t="s">
        <v>283</v>
      </c>
      <c r="C26" s="495" t="s">
        <v>284</v>
      </c>
      <c r="D26" s="496"/>
      <c r="E26" s="52" t="s">
        <v>285</v>
      </c>
      <c r="F26" s="117" t="s">
        <v>286</v>
      </c>
      <c r="G26" s="116" t="s">
        <v>287</v>
      </c>
      <c r="H26" s="118">
        <f>+C18</f>
        <v>44286</v>
      </c>
      <c r="I26" s="118">
        <f>+D18</f>
        <v>44196</v>
      </c>
    </row>
    <row r="27" spans="2:9" x14ac:dyDescent="0.25">
      <c r="B27" s="78" t="s">
        <v>302</v>
      </c>
      <c r="C27" s="272" t="s">
        <v>65</v>
      </c>
      <c r="D27" s="273"/>
      <c r="E27" s="78" t="s">
        <v>442</v>
      </c>
      <c r="F27" s="115">
        <v>0</v>
      </c>
      <c r="G27" s="62">
        <v>0</v>
      </c>
      <c r="H27" s="62">
        <v>8857416</v>
      </c>
      <c r="I27" s="62">
        <v>0</v>
      </c>
    </row>
    <row r="28" spans="2:9" s="381" customFormat="1" x14ac:dyDescent="0.25">
      <c r="B28" s="59" t="s">
        <v>665</v>
      </c>
      <c r="C28" s="274" t="s">
        <v>65</v>
      </c>
      <c r="D28" s="275"/>
      <c r="E28" s="59" t="s">
        <v>288</v>
      </c>
      <c r="F28" s="121">
        <v>0</v>
      </c>
      <c r="G28" s="61">
        <v>0</v>
      </c>
      <c r="H28" s="61">
        <v>30422647</v>
      </c>
      <c r="I28" s="61">
        <v>0</v>
      </c>
    </row>
    <row r="29" spans="2:9" s="381" customFormat="1" x14ac:dyDescent="0.25">
      <c r="B29" s="59" t="s">
        <v>666</v>
      </c>
      <c r="C29" s="274" t="s">
        <v>65</v>
      </c>
      <c r="D29" s="275"/>
      <c r="E29" s="59" t="s">
        <v>288</v>
      </c>
      <c r="F29" s="121"/>
      <c r="G29" s="61"/>
      <c r="H29" s="61">
        <v>30422647</v>
      </c>
      <c r="I29" s="61">
        <v>0</v>
      </c>
    </row>
    <row r="30" spans="2:9" s="381" customFormat="1" x14ac:dyDescent="0.25">
      <c r="B30" s="59" t="s">
        <v>667</v>
      </c>
      <c r="C30" s="274" t="s">
        <v>65</v>
      </c>
      <c r="D30" s="275"/>
      <c r="E30" s="59" t="s">
        <v>288</v>
      </c>
      <c r="F30" s="121">
        <v>0</v>
      </c>
      <c r="G30" s="61">
        <v>0</v>
      </c>
      <c r="H30" s="61">
        <v>15755980</v>
      </c>
      <c r="I30" s="61">
        <v>0</v>
      </c>
    </row>
    <row r="31" spans="2:9" x14ac:dyDescent="0.25">
      <c r="B31" s="59" t="s">
        <v>56</v>
      </c>
      <c r="C31" s="274" t="s">
        <v>55</v>
      </c>
      <c r="D31" s="275"/>
      <c r="E31" s="59" t="s">
        <v>288</v>
      </c>
      <c r="F31" s="121">
        <v>0</v>
      </c>
      <c r="G31" s="61">
        <v>0</v>
      </c>
      <c r="H31" s="134">
        <v>10875000</v>
      </c>
      <c r="I31" s="61">
        <v>15750000</v>
      </c>
    </row>
    <row r="32" spans="2:9" x14ac:dyDescent="0.25">
      <c r="B32" s="59" t="s">
        <v>588</v>
      </c>
      <c r="C32" s="274" t="s">
        <v>433</v>
      </c>
      <c r="D32" s="275"/>
      <c r="E32" s="59" t="s">
        <v>288</v>
      </c>
      <c r="F32" s="121">
        <v>0</v>
      </c>
      <c r="G32" s="61">
        <v>0</v>
      </c>
      <c r="H32" s="134">
        <v>6388247</v>
      </c>
      <c r="I32" s="61">
        <v>12250000</v>
      </c>
    </row>
    <row r="33" spans="2:9" x14ac:dyDescent="0.25">
      <c r="B33" s="59" t="s">
        <v>50</v>
      </c>
      <c r="C33" s="274" t="s">
        <v>103</v>
      </c>
      <c r="D33" s="275"/>
      <c r="E33" s="59" t="s">
        <v>288</v>
      </c>
      <c r="F33" s="121">
        <v>0</v>
      </c>
      <c r="G33" s="61">
        <v>0</v>
      </c>
      <c r="H33" s="134">
        <v>60530673</v>
      </c>
      <c r="I33" s="61">
        <v>44271692</v>
      </c>
    </row>
    <row r="34" spans="2:9" x14ac:dyDescent="0.25">
      <c r="B34" s="59" t="s">
        <v>289</v>
      </c>
      <c r="C34" s="274" t="s">
        <v>101</v>
      </c>
      <c r="D34" s="275"/>
      <c r="E34" s="59" t="s">
        <v>288</v>
      </c>
      <c r="F34" s="121">
        <v>0</v>
      </c>
      <c r="G34" s="61">
        <v>0</v>
      </c>
      <c r="H34" s="134">
        <v>17032445</v>
      </c>
      <c r="I34" s="61">
        <v>21000000</v>
      </c>
    </row>
    <row r="35" spans="2:9" x14ac:dyDescent="0.25">
      <c r="B35" s="59" t="s">
        <v>53</v>
      </c>
      <c r="C35" s="189" t="s">
        <v>710</v>
      </c>
      <c r="D35" s="277"/>
      <c r="E35" s="59" t="s">
        <v>288</v>
      </c>
      <c r="F35" s="61">
        <v>0</v>
      </c>
      <c r="G35" s="61">
        <v>0</v>
      </c>
      <c r="H35" s="134">
        <v>19428738</v>
      </c>
      <c r="I35" s="61">
        <v>26250000</v>
      </c>
    </row>
    <row r="36" spans="2:9" x14ac:dyDescent="0.25">
      <c r="B36" s="59" t="s">
        <v>51</v>
      </c>
      <c r="C36" s="189" t="s">
        <v>107</v>
      </c>
      <c r="D36" s="277"/>
      <c r="E36" s="59" t="s">
        <v>288</v>
      </c>
      <c r="F36" s="61">
        <v>0</v>
      </c>
      <c r="G36" s="61">
        <v>0</v>
      </c>
      <c r="H36" s="134">
        <v>9326167</v>
      </c>
      <c r="I36" s="61">
        <v>3261465</v>
      </c>
    </row>
    <row r="37" spans="2:9" x14ac:dyDescent="0.25">
      <c r="B37" s="59" t="s">
        <v>668</v>
      </c>
      <c r="C37" s="189" t="s">
        <v>65</v>
      </c>
      <c r="D37" s="277"/>
      <c r="E37" s="59" t="s">
        <v>296</v>
      </c>
      <c r="F37" s="61">
        <v>0</v>
      </c>
      <c r="G37" s="61">
        <v>0</v>
      </c>
      <c r="H37" s="134">
        <v>28372800</v>
      </c>
      <c r="I37" s="61">
        <v>0</v>
      </c>
    </row>
    <row r="38" spans="2:9" x14ac:dyDescent="0.25">
      <c r="B38" s="59" t="s">
        <v>669</v>
      </c>
      <c r="C38" s="189" t="s">
        <v>65</v>
      </c>
      <c r="D38" s="277"/>
      <c r="E38" s="59" t="s">
        <v>296</v>
      </c>
      <c r="F38" s="61">
        <v>0</v>
      </c>
      <c r="G38" s="61">
        <v>0</v>
      </c>
      <c r="H38" s="134">
        <v>473035</v>
      </c>
      <c r="I38" s="61">
        <v>0</v>
      </c>
    </row>
    <row r="39" spans="2:9" x14ac:dyDescent="0.25">
      <c r="B39" s="59" t="s">
        <v>303</v>
      </c>
      <c r="C39" s="270" t="s">
        <v>290</v>
      </c>
      <c r="D39" s="271"/>
      <c r="E39" s="59" t="s">
        <v>288</v>
      </c>
      <c r="F39" s="61">
        <v>0</v>
      </c>
      <c r="G39" s="61">
        <v>0</v>
      </c>
      <c r="H39" s="134">
        <v>11625167</v>
      </c>
      <c r="I39" s="61">
        <v>16362500</v>
      </c>
    </row>
    <row r="40" spans="2:9" x14ac:dyDescent="0.25">
      <c r="B40" s="55" t="s">
        <v>291</v>
      </c>
      <c r="C40" s="111"/>
      <c r="D40" s="276"/>
      <c r="E40" s="55"/>
      <c r="F40" s="55"/>
      <c r="G40" s="55"/>
      <c r="H40" s="311">
        <f>SUM(H27:H39)</f>
        <v>249510962</v>
      </c>
      <c r="I40" s="66">
        <f>SUM(I27:I39)</f>
        <v>139145657</v>
      </c>
    </row>
    <row r="42" spans="2:9" x14ac:dyDescent="0.25">
      <c r="B42" s="33" t="s">
        <v>458</v>
      </c>
    </row>
    <row r="44" spans="2:9" x14ac:dyDescent="0.25">
      <c r="B44" s="442" t="s">
        <v>459</v>
      </c>
      <c r="C44" s="442"/>
      <c r="D44" s="442"/>
      <c r="E44" s="442"/>
      <c r="F44" s="442"/>
      <c r="G44" s="442"/>
      <c r="H44" s="442"/>
    </row>
    <row r="46" spans="2:9" x14ac:dyDescent="0.25">
      <c r="B46" s="33" t="s">
        <v>116</v>
      </c>
    </row>
    <row r="47" spans="2:9" x14ac:dyDescent="0.25">
      <c r="B47" s="123" t="s">
        <v>175</v>
      </c>
      <c r="C47" s="119">
        <f>+H26</f>
        <v>44286</v>
      </c>
      <c r="D47" s="119">
        <f>+I26</f>
        <v>44196</v>
      </c>
    </row>
    <row r="48" spans="2:9" x14ac:dyDescent="0.25">
      <c r="B48" s="107" t="s">
        <v>478</v>
      </c>
      <c r="C48" s="124">
        <v>474619714</v>
      </c>
      <c r="D48" s="126">
        <v>415929318</v>
      </c>
    </row>
    <row r="49" spans="2:8" x14ac:dyDescent="0.25">
      <c r="B49" s="125" t="s">
        <v>293</v>
      </c>
      <c r="C49" s="124">
        <v>249445762</v>
      </c>
      <c r="D49" s="126">
        <v>54274120</v>
      </c>
    </row>
    <row r="50" spans="2:8" x14ac:dyDescent="0.25">
      <c r="B50" s="189" t="s">
        <v>292</v>
      </c>
      <c r="C50" s="124">
        <v>16459767</v>
      </c>
      <c r="D50" s="124">
        <v>9371710</v>
      </c>
    </row>
    <row r="51" spans="2:8" x14ac:dyDescent="0.25">
      <c r="B51" s="125" t="s">
        <v>606</v>
      </c>
      <c r="C51" s="124">
        <v>0</v>
      </c>
      <c r="D51" s="126">
        <v>37453092</v>
      </c>
    </row>
    <row r="52" spans="2:8" x14ac:dyDescent="0.25">
      <c r="B52" s="111" t="s">
        <v>252</v>
      </c>
      <c r="C52" s="127">
        <f>SUM(C48:C51)</f>
        <v>740525243</v>
      </c>
      <c r="D52" s="127">
        <f>SUM(D48:D51)</f>
        <v>517028240</v>
      </c>
    </row>
    <row r="54" spans="2:8" x14ac:dyDescent="0.25">
      <c r="B54" s="446" t="s">
        <v>294</v>
      </c>
      <c r="C54" s="446"/>
      <c r="D54" s="446"/>
      <c r="E54" s="446"/>
      <c r="F54" s="446"/>
      <c r="G54" s="446"/>
      <c r="H54" s="446"/>
    </row>
    <row r="56" spans="2:8" s="60" customFormat="1" ht="30" x14ac:dyDescent="0.25">
      <c r="B56" s="116" t="s">
        <v>295</v>
      </c>
      <c r="C56" s="504" t="s">
        <v>284</v>
      </c>
      <c r="D56" s="505"/>
      <c r="E56" s="52" t="s">
        <v>285</v>
      </c>
      <c r="F56" s="346">
        <f>+C47</f>
        <v>44286</v>
      </c>
      <c r="G56" s="119">
        <f>+D47</f>
        <v>44196</v>
      </c>
    </row>
    <row r="57" spans="2:8" x14ac:dyDescent="0.25">
      <c r="B57" s="78" t="s">
        <v>89</v>
      </c>
      <c r="C57" s="128" t="s">
        <v>210</v>
      </c>
      <c r="D57" s="128"/>
      <c r="E57" s="78" t="s">
        <v>297</v>
      </c>
      <c r="F57" s="347">
        <v>0</v>
      </c>
      <c r="G57" s="115">
        <v>1398153593.832</v>
      </c>
    </row>
    <row r="58" spans="2:8" x14ac:dyDescent="0.25">
      <c r="B58" s="59" t="s">
        <v>89</v>
      </c>
      <c r="C58" s="129" t="s">
        <v>210</v>
      </c>
      <c r="D58" s="129"/>
      <c r="E58" s="59" t="s">
        <v>288</v>
      </c>
      <c r="F58" s="348">
        <v>677300453.9734</v>
      </c>
      <c r="G58" s="121">
        <v>0</v>
      </c>
    </row>
    <row r="59" spans="2:8" x14ac:dyDescent="0.25">
      <c r="B59" s="59" t="s">
        <v>441</v>
      </c>
      <c r="C59" s="129" t="s">
        <v>65</v>
      </c>
      <c r="D59" s="129"/>
      <c r="E59" s="59" t="s">
        <v>296</v>
      </c>
      <c r="F59" s="348">
        <v>-28372800</v>
      </c>
      <c r="G59" s="121">
        <v>0</v>
      </c>
    </row>
    <row r="60" spans="2:8" s="381" customFormat="1" x14ac:dyDescent="0.25">
      <c r="B60" s="59" t="s">
        <v>41</v>
      </c>
      <c r="C60" s="129" t="s">
        <v>447</v>
      </c>
      <c r="D60" s="129"/>
      <c r="E60" s="59" t="s">
        <v>297</v>
      </c>
      <c r="F60" s="348">
        <v>23590</v>
      </c>
      <c r="G60" s="121">
        <v>5579145</v>
      </c>
    </row>
    <row r="61" spans="2:8" s="381" customFormat="1" x14ac:dyDescent="0.25">
      <c r="B61" s="59" t="s">
        <v>41</v>
      </c>
      <c r="C61" s="129" t="s">
        <v>447</v>
      </c>
      <c r="D61" s="129"/>
      <c r="E61" s="59" t="s">
        <v>296</v>
      </c>
      <c r="F61" s="348">
        <v>-30422647</v>
      </c>
      <c r="G61" s="121">
        <v>0</v>
      </c>
    </row>
    <row r="62" spans="2:8" s="381" customFormat="1" x14ac:dyDescent="0.25">
      <c r="B62" s="59" t="s">
        <v>43</v>
      </c>
      <c r="C62" s="129" t="s">
        <v>447</v>
      </c>
      <c r="D62" s="129"/>
      <c r="E62" s="59" t="s">
        <v>297</v>
      </c>
      <c r="F62" s="348">
        <v>50000000</v>
      </c>
      <c r="G62" s="121">
        <v>6199126</v>
      </c>
    </row>
    <row r="63" spans="2:8" s="381" customFormat="1" x14ac:dyDescent="0.25">
      <c r="B63" s="59" t="s">
        <v>43</v>
      </c>
      <c r="C63" s="129" t="s">
        <v>447</v>
      </c>
      <c r="D63" s="129"/>
      <c r="E63" s="59" t="s">
        <v>296</v>
      </c>
      <c r="F63" s="348">
        <v>-30422647</v>
      </c>
      <c r="G63" s="121">
        <v>0</v>
      </c>
    </row>
    <row r="64" spans="2:8" s="381" customFormat="1" x14ac:dyDescent="0.25">
      <c r="B64" s="59" t="s">
        <v>302</v>
      </c>
      <c r="C64" s="129" t="s">
        <v>65</v>
      </c>
      <c r="D64" s="129"/>
      <c r="E64" s="59" t="s">
        <v>296</v>
      </c>
      <c r="F64" s="348">
        <v>-8857416</v>
      </c>
      <c r="G64" s="121">
        <v>0</v>
      </c>
    </row>
    <row r="65" spans="2:7" x14ac:dyDescent="0.25">
      <c r="B65" s="59" t="s">
        <v>56</v>
      </c>
      <c r="C65" s="129" t="s">
        <v>55</v>
      </c>
      <c r="D65" s="129"/>
      <c r="E65" s="59" t="s">
        <v>288</v>
      </c>
      <c r="F65" s="348">
        <v>-10875000</v>
      </c>
      <c r="G65" s="121">
        <v>-15750000</v>
      </c>
    </row>
    <row r="66" spans="2:7" x14ac:dyDescent="0.25">
      <c r="B66" s="59" t="s">
        <v>50</v>
      </c>
      <c r="C66" s="129" t="s">
        <v>483</v>
      </c>
      <c r="D66" s="129"/>
      <c r="E66" s="59" t="s">
        <v>288</v>
      </c>
      <c r="F66" s="348">
        <v>-60530673</v>
      </c>
      <c r="G66" s="121">
        <v>-44271692</v>
      </c>
    </row>
    <row r="67" spans="2:7" x14ac:dyDescent="0.25">
      <c r="B67" s="59" t="s">
        <v>289</v>
      </c>
      <c r="C67" s="129" t="s">
        <v>484</v>
      </c>
      <c r="D67" s="129"/>
      <c r="E67" s="59" t="s">
        <v>288</v>
      </c>
      <c r="F67" s="348">
        <v>-17032445</v>
      </c>
      <c r="G67" s="121">
        <v>-21000000</v>
      </c>
    </row>
    <row r="68" spans="2:7" x14ac:dyDescent="0.25">
      <c r="B68" s="59" t="s">
        <v>53</v>
      </c>
      <c r="C68" s="129" t="s">
        <v>484</v>
      </c>
      <c r="D68" s="129"/>
      <c r="E68" s="59" t="s">
        <v>288</v>
      </c>
      <c r="F68" s="348">
        <v>-19428738</v>
      </c>
      <c r="G68" s="121">
        <v>-26250000</v>
      </c>
    </row>
    <row r="69" spans="2:7" x14ac:dyDescent="0.25">
      <c r="B69" s="59" t="s">
        <v>51</v>
      </c>
      <c r="C69" s="129" t="s">
        <v>484</v>
      </c>
      <c r="D69" s="129"/>
      <c r="E69" s="59" t="s">
        <v>288</v>
      </c>
      <c r="F69" s="348">
        <v>-9326167</v>
      </c>
      <c r="G69" s="121">
        <v>0</v>
      </c>
    </row>
    <row r="70" spans="2:7" x14ac:dyDescent="0.25">
      <c r="B70" s="59" t="s">
        <v>303</v>
      </c>
      <c r="C70" s="129" t="s">
        <v>290</v>
      </c>
      <c r="D70" s="129"/>
      <c r="E70" s="59" t="s">
        <v>288</v>
      </c>
      <c r="F70" s="348">
        <v>-11625167</v>
      </c>
      <c r="G70" s="121">
        <v>-16362500</v>
      </c>
    </row>
    <row r="71" spans="2:7" x14ac:dyDescent="0.25">
      <c r="B71" s="59" t="s">
        <v>588</v>
      </c>
      <c r="C71" s="129" t="s">
        <v>433</v>
      </c>
      <c r="D71" s="129"/>
      <c r="E71" s="59" t="s">
        <v>288</v>
      </c>
      <c r="F71" s="348">
        <v>-6388247</v>
      </c>
      <c r="G71" s="121">
        <v>-12250000</v>
      </c>
    </row>
    <row r="72" spans="2:7" x14ac:dyDescent="0.25">
      <c r="B72" s="59" t="s">
        <v>45</v>
      </c>
      <c r="C72" s="129" t="s">
        <v>447</v>
      </c>
      <c r="D72" s="129"/>
      <c r="E72" s="59" t="s">
        <v>297</v>
      </c>
      <c r="F72" s="348">
        <v>51300000</v>
      </c>
      <c r="G72" s="121">
        <v>8768151</v>
      </c>
    </row>
    <row r="73" spans="2:7" x14ac:dyDescent="0.25">
      <c r="B73" s="59" t="s">
        <v>45</v>
      </c>
      <c r="C73" s="129" t="s">
        <v>447</v>
      </c>
      <c r="D73" s="129"/>
      <c r="E73" s="59" t="s">
        <v>288</v>
      </c>
      <c r="F73" s="348">
        <v>-15755980</v>
      </c>
      <c r="G73" s="121">
        <v>0</v>
      </c>
    </row>
    <row r="74" spans="2:7" x14ac:dyDescent="0.25">
      <c r="B74" s="59" t="s">
        <v>50</v>
      </c>
      <c r="C74" s="129" t="s">
        <v>483</v>
      </c>
      <c r="D74" s="129"/>
      <c r="E74" s="59" t="s">
        <v>297</v>
      </c>
      <c r="F74" s="348">
        <v>552460</v>
      </c>
      <c r="G74" s="121">
        <v>6675340</v>
      </c>
    </row>
    <row r="75" spans="2:7" x14ac:dyDescent="0.25">
      <c r="B75" s="59" t="s">
        <v>289</v>
      </c>
      <c r="C75" s="129" t="s">
        <v>484</v>
      </c>
      <c r="D75" s="129"/>
      <c r="E75" s="59" t="s">
        <v>297</v>
      </c>
      <c r="F75" s="348">
        <v>1267924</v>
      </c>
      <c r="G75" s="121">
        <v>13051100</v>
      </c>
    </row>
    <row r="76" spans="2:7" x14ac:dyDescent="0.25">
      <c r="B76" s="59" t="s">
        <v>51</v>
      </c>
      <c r="C76" s="129" t="s">
        <v>484</v>
      </c>
      <c r="D76" s="129"/>
      <c r="E76" s="59" t="s">
        <v>297</v>
      </c>
      <c r="F76" s="348">
        <v>110500</v>
      </c>
      <c r="G76" s="121">
        <v>-3261465</v>
      </c>
    </row>
    <row r="77" spans="2:7" x14ac:dyDescent="0.25">
      <c r="B77" s="59" t="s">
        <v>669</v>
      </c>
      <c r="C77" s="129" t="s">
        <v>65</v>
      </c>
      <c r="D77" s="129"/>
      <c r="E77" s="59" t="s">
        <v>297</v>
      </c>
      <c r="F77" s="348">
        <v>400000</v>
      </c>
      <c r="G77" s="121">
        <v>0</v>
      </c>
    </row>
    <row r="78" spans="2:7" x14ac:dyDescent="0.25">
      <c r="B78" s="59" t="s">
        <v>669</v>
      </c>
      <c r="C78" s="129" t="s">
        <v>65</v>
      </c>
      <c r="D78" s="216"/>
      <c r="E78" s="253" t="s">
        <v>288</v>
      </c>
      <c r="F78" s="348">
        <v>-473035</v>
      </c>
      <c r="G78" s="121">
        <v>0</v>
      </c>
    </row>
    <row r="79" spans="2:7" x14ac:dyDescent="0.25">
      <c r="B79" s="59" t="s">
        <v>53</v>
      </c>
      <c r="C79" s="129" t="s">
        <v>484</v>
      </c>
      <c r="D79" s="216"/>
      <c r="E79" s="253" t="s">
        <v>297</v>
      </c>
      <c r="F79" s="348">
        <v>800000</v>
      </c>
      <c r="G79" s="121">
        <v>0</v>
      </c>
    </row>
    <row r="80" spans="2:7" x14ac:dyDescent="0.25">
      <c r="B80" s="59" t="s">
        <v>303</v>
      </c>
      <c r="C80" s="129" t="s">
        <v>290</v>
      </c>
      <c r="D80" s="216"/>
      <c r="E80" s="253" t="s">
        <v>297</v>
      </c>
      <c r="F80" s="348">
        <v>450000</v>
      </c>
      <c r="G80" s="121">
        <v>4770000</v>
      </c>
    </row>
    <row r="81" spans="2:8" x14ac:dyDescent="0.25">
      <c r="B81" s="59" t="s">
        <v>588</v>
      </c>
      <c r="C81" s="129" t="s">
        <v>433</v>
      </c>
      <c r="D81" s="228"/>
      <c r="E81" s="253" t="s">
        <v>297</v>
      </c>
      <c r="F81" s="348">
        <v>5214667</v>
      </c>
      <c r="G81" s="121">
        <v>0</v>
      </c>
    </row>
    <row r="82" spans="2:8" x14ac:dyDescent="0.25">
      <c r="B82" s="488" t="s">
        <v>291</v>
      </c>
      <c r="C82" s="489"/>
      <c r="D82" s="489"/>
      <c r="E82" s="490"/>
      <c r="F82" s="349">
        <f>SUM(F57:F81)</f>
        <v>537908632.9734</v>
      </c>
      <c r="G82" s="66">
        <f>SUM(G57:G81)</f>
        <v>1304050798.832</v>
      </c>
    </row>
    <row r="84" spans="2:8" x14ac:dyDescent="0.25">
      <c r="B84" s="442" t="s">
        <v>298</v>
      </c>
      <c r="C84" s="442"/>
      <c r="D84" s="442"/>
      <c r="E84" s="442"/>
      <c r="F84" s="442"/>
      <c r="G84" s="442"/>
      <c r="H84" s="442"/>
    </row>
    <row r="86" spans="2:8" x14ac:dyDescent="0.25">
      <c r="B86" s="362" t="s">
        <v>295</v>
      </c>
      <c r="C86" s="130" t="s">
        <v>299</v>
      </c>
      <c r="D86" s="97" t="s">
        <v>300</v>
      </c>
    </row>
    <row r="87" spans="2:8" x14ac:dyDescent="0.25">
      <c r="B87" s="131" t="s">
        <v>89</v>
      </c>
      <c r="C87" s="102">
        <v>1842401199</v>
      </c>
      <c r="D87" s="62">
        <v>0</v>
      </c>
    </row>
    <row r="88" spans="2:8" x14ac:dyDescent="0.25">
      <c r="B88" s="132" t="s">
        <v>443</v>
      </c>
      <c r="C88" s="133">
        <v>0</v>
      </c>
      <c r="D88" s="61">
        <v>95333333</v>
      </c>
    </row>
    <row r="89" spans="2:8" x14ac:dyDescent="0.25">
      <c r="B89" s="132" t="s">
        <v>301</v>
      </c>
      <c r="C89" s="133">
        <v>0</v>
      </c>
      <c r="D89" s="103">
        <v>95333333</v>
      </c>
    </row>
    <row r="90" spans="2:8" x14ac:dyDescent="0.25">
      <c r="B90" s="132" t="s">
        <v>302</v>
      </c>
      <c r="C90" s="133">
        <v>0</v>
      </c>
      <c r="D90" s="103">
        <v>2779720</v>
      </c>
    </row>
    <row r="91" spans="2:8" x14ac:dyDescent="0.25">
      <c r="B91" s="132" t="s">
        <v>45</v>
      </c>
      <c r="C91" s="133">
        <v>0</v>
      </c>
      <c r="D91" s="103">
        <v>47666667</v>
      </c>
    </row>
    <row r="92" spans="2:8" x14ac:dyDescent="0.25">
      <c r="B92" s="132" t="s">
        <v>289</v>
      </c>
      <c r="C92" s="133">
        <v>0</v>
      </c>
      <c r="D92" s="103">
        <v>37375000</v>
      </c>
    </row>
    <row r="93" spans="2:8" x14ac:dyDescent="0.25">
      <c r="B93" s="132" t="s">
        <v>50</v>
      </c>
      <c r="C93" s="104">
        <v>0</v>
      </c>
      <c r="D93" s="61">
        <v>148356238</v>
      </c>
    </row>
    <row r="94" spans="2:8" x14ac:dyDescent="0.25">
      <c r="B94" s="132" t="s">
        <v>51</v>
      </c>
      <c r="C94" s="104">
        <v>0</v>
      </c>
      <c r="D94" s="61">
        <v>27917955</v>
      </c>
    </row>
    <row r="95" spans="2:8" x14ac:dyDescent="0.25">
      <c r="B95" s="132" t="s">
        <v>53</v>
      </c>
      <c r="C95" s="104">
        <v>0</v>
      </c>
      <c r="D95" s="134">
        <v>50375000</v>
      </c>
    </row>
    <row r="96" spans="2:8" x14ac:dyDescent="0.25">
      <c r="B96" s="132" t="s">
        <v>56</v>
      </c>
      <c r="C96" s="104">
        <v>0</v>
      </c>
      <c r="D96" s="61">
        <v>24375000</v>
      </c>
    </row>
    <row r="97" spans="2:6" x14ac:dyDescent="0.25">
      <c r="B97" s="132" t="s">
        <v>303</v>
      </c>
      <c r="C97" s="104">
        <v>0</v>
      </c>
      <c r="D97" s="61">
        <v>21816667</v>
      </c>
    </row>
    <row r="98" spans="2:6" x14ac:dyDescent="0.25">
      <c r="B98" s="132" t="s">
        <v>436</v>
      </c>
      <c r="C98" s="104">
        <v>0</v>
      </c>
      <c r="D98" s="61">
        <v>16333333</v>
      </c>
    </row>
    <row r="99" spans="2:6" x14ac:dyDescent="0.25">
      <c r="B99" s="132" t="s">
        <v>304</v>
      </c>
      <c r="C99" s="104">
        <v>0</v>
      </c>
      <c r="D99" s="61">
        <v>3900000</v>
      </c>
    </row>
    <row r="100" spans="2:6" x14ac:dyDescent="0.25">
      <c r="B100" s="135" t="s">
        <v>670</v>
      </c>
      <c r="C100" s="104">
        <v>0</v>
      </c>
      <c r="D100" s="63">
        <v>16385134</v>
      </c>
    </row>
    <row r="101" spans="2:6" x14ac:dyDescent="0.25">
      <c r="B101" s="316" t="s">
        <v>671</v>
      </c>
      <c r="C101" s="112">
        <f>SUM(C87:C100)</f>
        <v>1842401199</v>
      </c>
      <c r="D101" s="112">
        <f>SUM(D87:D100)</f>
        <v>587947380</v>
      </c>
    </row>
    <row r="102" spans="2:6" x14ac:dyDescent="0.25">
      <c r="B102" s="111" t="s">
        <v>672</v>
      </c>
      <c r="C102" s="350">
        <v>672280798</v>
      </c>
      <c r="D102" s="66">
        <v>606147389</v>
      </c>
    </row>
    <row r="104" spans="2:6" x14ac:dyDescent="0.25">
      <c r="B104" s="136" t="s">
        <v>306</v>
      </c>
    </row>
    <row r="106" spans="2:6" ht="30" x14ac:dyDescent="0.25">
      <c r="B106" s="52" t="s">
        <v>175</v>
      </c>
      <c r="C106" s="52" t="s">
        <v>307</v>
      </c>
      <c r="D106" s="52" t="s">
        <v>308</v>
      </c>
      <c r="E106" s="52" t="s">
        <v>309</v>
      </c>
      <c r="F106" s="52" t="s">
        <v>310</v>
      </c>
    </row>
    <row r="107" spans="2:6" x14ac:dyDescent="0.25">
      <c r="B107" s="78" t="s">
        <v>60</v>
      </c>
      <c r="C107" s="62">
        <v>17110000000</v>
      </c>
      <c r="D107" s="62">
        <v>7316000000</v>
      </c>
      <c r="E107" s="62">
        <v>0</v>
      </c>
      <c r="F107" s="62">
        <v>24426000000</v>
      </c>
    </row>
    <row r="108" spans="2:6" x14ac:dyDescent="0.25">
      <c r="B108" s="59" t="s">
        <v>311</v>
      </c>
      <c r="C108" s="61">
        <v>0</v>
      </c>
      <c r="D108" s="61">
        <v>0</v>
      </c>
      <c r="E108" s="61">
        <v>0</v>
      </c>
      <c r="F108" s="61">
        <v>0</v>
      </c>
    </row>
    <row r="109" spans="2:6" x14ac:dyDescent="0.25">
      <c r="B109" s="59" t="s">
        <v>312</v>
      </c>
      <c r="C109" s="61">
        <v>1347527854</v>
      </c>
      <c r="D109" s="61">
        <v>431376547</v>
      </c>
      <c r="E109" s="61">
        <v>0</v>
      </c>
      <c r="F109" s="61">
        <v>1778904401</v>
      </c>
    </row>
    <row r="110" spans="2:6" x14ac:dyDescent="0.25">
      <c r="B110" s="59" t="s">
        <v>200</v>
      </c>
      <c r="C110" s="61">
        <v>836500000</v>
      </c>
      <c r="D110" s="61">
        <v>49000000</v>
      </c>
      <c r="E110" s="61">
        <v>0</v>
      </c>
      <c r="F110" s="61">
        <v>885500000</v>
      </c>
    </row>
    <row r="111" spans="2:6" x14ac:dyDescent="0.25">
      <c r="B111" s="59" t="s">
        <v>168</v>
      </c>
      <c r="C111" s="61">
        <v>0</v>
      </c>
      <c r="D111" s="61">
        <v>8627530939</v>
      </c>
      <c r="E111" s="61">
        <v>-8627530939</v>
      </c>
      <c r="F111" s="61">
        <v>0</v>
      </c>
    </row>
    <row r="112" spans="2:6" x14ac:dyDescent="0.25">
      <c r="B112" s="80" t="s">
        <v>170</v>
      </c>
      <c r="C112" s="63">
        <v>8627530939</v>
      </c>
      <c r="D112" s="63">
        <v>-137654481</v>
      </c>
      <c r="E112" s="63">
        <v>-8627530939</v>
      </c>
      <c r="F112" s="63">
        <v>-137654481</v>
      </c>
    </row>
    <row r="113" spans="2:8" x14ac:dyDescent="0.25">
      <c r="B113" s="55" t="s">
        <v>77</v>
      </c>
      <c r="C113" s="66">
        <f>SUM(C107:C112)</f>
        <v>27921558793</v>
      </c>
      <c r="D113" s="66">
        <f>SUM(D107:D112)</f>
        <v>16286253005</v>
      </c>
      <c r="E113" s="66">
        <f>SUM(E107:E112)</f>
        <v>-17255061878</v>
      </c>
      <c r="F113" s="66">
        <f>SUM(F107:F112)</f>
        <v>26952749920</v>
      </c>
    </row>
    <row r="115" spans="2:8" x14ac:dyDescent="0.25">
      <c r="B115" s="446" t="s">
        <v>460</v>
      </c>
      <c r="C115" s="446"/>
      <c r="D115" s="446"/>
      <c r="E115" s="446"/>
      <c r="F115" s="446"/>
      <c r="G115" s="446"/>
      <c r="H115" s="446"/>
    </row>
    <row r="117" spans="2:8" x14ac:dyDescent="0.25">
      <c r="B117" s="442" t="s">
        <v>313</v>
      </c>
      <c r="C117" s="442"/>
      <c r="D117" s="442"/>
      <c r="E117" s="442"/>
      <c r="F117" s="442"/>
      <c r="G117" s="442"/>
      <c r="H117" s="442"/>
    </row>
    <row r="118" spans="2:8" x14ac:dyDescent="0.25">
      <c r="B118" s="351"/>
      <c r="C118" s="351"/>
      <c r="D118" s="351"/>
      <c r="E118" s="351"/>
      <c r="F118" s="351"/>
      <c r="G118" s="351"/>
      <c r="H118" s="351"/>
    </row>
    <row r="119" spans="2:8" x14ac:dyDescent="0.25">
      <c r="B119" s="442" t="s">
        <v>176</v>
      </c>
      <c r="C119" s="442"/>
      <c r="D119" s="442"/>
      <c r="E119" s="442"/>
      <c r="F119" s="442"/>
      <c r="G119" s="442"/>
      <c r="H119" s="442"/>
    </row>
    <row r="120" spans="2:8" x14ac:dyDescent="0.25">
      <c r="B120" s="137" t="s">
        <v>175</v>
      </c>
      <c r="C120" s="138">
        <f>+'03'!D7</f>
        <v>44286</v>
      </c>
      <c r="D120" s="138">
        <f>+'03'!E7</f>
        <v>43921</v>
      </c>
    </row>
    <row r="121" spans="2:8" x14ac:dyDescent="0.25">
      <c r="B121" s="139" t="s">
        <v>315</v>
      </c>
      <c r="C121" s="140">
        <v>1842401199</v>
      </c>
      <c r="D121" s="317">
        <v>616800205</v>
      </c>
    </row>
    <row r="122" spans="2:8" x14ac:dyDescent="0.25">
      <c r="B122" s="141" t="s">
        <v>314</v>
      </c>
      <c r="C122" s="142">
        <v>0</v>
      </c>
      <c r="D122" s="319">
        <v>138764876</v>
      </c>
    </row>
    <row r="123" spans="2:8" x14ac:dyDescent="0.25">
      <c r="B123" s="143" t="s">
        <v>77</v>
      </c>
      <c r="C123" s="144">
        <f>SUM(C121:C122)</f>
        <v>1842401199</v>
      </c>
      <c r="D123" s="144">
        <f>SUM(D121:D122)</f>
        <v>755565081</v>
      </c>
    </row>
    <row r="125" spans="2:8" x14ac:dyDescent="0.25">
      <c r="B125" s="442" t="s">
        <v>316</v>
      </c>
      <c r="C125" s="442"/>
      <c r="D125" s="442"/>
      <c r="E125" s="442"/>
      <c r="F125" s="442"/>
      <c r="G125" s="442"/>
      <c r="H125" s="442"/>
    </row>
    <row r="126" spans="2:8" x14ac:dyDescent="0.25">
      <c r="B126" s="137" t="s">
        <v>175</v>
      </c>
      <c r="C126" s="138">
        <f>+C120</f>
        <v>44286</v>
      </c>
      <c r="D126" s="138">
        <f>+D120</f>
        <v>43921</v>
      </c>
    </row>
    <row r="127" spans="2:8" x14ac:dyDescent="0.25">
      <c r="B127" s="501" t="s">
        <v>230</v>
      </c>
      <c r="C127" s="501" t="s">
        <v>230</v>
      </c>
      <c r="D127" s="501" t="s">
        <v>230</v>
      </c>
    </row>
    <row r="128" spans="2:8" x14ac:dyDescent="0.25">
      <c r="B128" s="502"/>
      <c r="C128" s="502"/>
      <c r="D128" s="502"/>
    </row>
    <row r="129" spans="2:8" x14ac:dyDescent="0.25">
      <c r="B129" s="503"/>
      <c r="C129" s="503"/>
      <c r="D129" s="503"/>
    </row>
    <row r="130" spans="2:8" x14ac:dyDescent="0.25">
      <c r="B130" s="143" t="s">
        <v>77</v>
      </c>
      <c r="C130" s="145">
        <v>0</v>
      </c>
      <c r="D130" s="145">
        <v>0</v>
      </c>
    </row>
    <row r="132" spans="2:8" x14ac:dyDescent="0.25">
      <c r="B132" s="442" t="s">
        <v>177</v>
      </c>
      <c r="C132" s="442"/>
      <c r="D132" s="442"/>
      <c r="E132" s="442"/>
      <c r="F132" s="442"/>
      <c r="G132" s="442"/>
      <c r="H132" s="442"/>
    </row>
    <row r="133" spans="2:8" x14ac:dyDescent="0.25">
      <c r="B133" s="137" t="s">
        <v>175</v>
      </c>
      <c r="C133" s="99">
        <f>+C126</f>
        <v>44286</v>
      </c>
      <c r="D133" s="99">
        <f>+D126</f>
        <v>43921</v>
      </c>
    </row>
    <row r="134" spans="2:8" x14ac:dyDescent="0.25">
      <c r="B134" s="139" t="s">
        <v>317</v>
      </c>
      <c r="C134" s="142">
        <v>220047000</v>
      </c>
      <c r="D134" s="142">
        <v>5600000</v>
      </c>
    </row>
    <row r="135" spans="2:8" x14ac:dyDescent="0.25">
      <c r="B135" s="141" t="s">
        <v>318</v>
      </c>
      <c r="C135" s="142">
        <v>101350000</v>
      </c>
      <c r="D135" s="142">
        <v>111091000</v>
      </c>
    </row>
    <row r="136" spans="2:8" x14ac:dyDescent="0.25">
      <c r="B136" s="318" t="s">
        <v>183</v>
      </c>
      <c r="C136" s="142">
        <v>13919568</v>
      </c>
      <c r="D136" s="319">
        <v>21156102</v>
      </c>
    </row>
    <row r="137" spans="2:8" x14ac:dyDescent="0.25">
      <c r="B137" s="318" t="s">
        <v>319</v>
      </c>
      <c r="C137" s="142">
        <v>5750000</v>
      </c>
      <c r="D137" s="319">
        <v>5750000</v>
      </c>
    </row>
    <row r="138" spans="2:8" x14ac:dyDescent="0.25">
      <c r="B138" s="143" t="s">
        <v>77</v>
      </c>
      <c r="C138" s="144">
        <f>SUM(C134:C137)</f>
        <v>341066568</v>
      </c>
      <c r="D138" s="144">
        <f>SUM(D134:D137)</f>
        <v>143597102</v>
      </c>
    </row>
    <row r="140" spans="2:8" x14ac:dyDescent="0.25">
      <c r="B140" s="442" t="s">
        <v>320</v>
      </c>
      <c r="C140" s="442"/>
      <c r="D140" s="442"/>
      <c r="E140" s="442"/>
      <c r="F140" s="442"/>
      <c r="G140" s="442"/>
      <c r="H140" s="442"/>
    </row>
    <row r="142" spans="2:8" x14ac:dyDescent="0.25">
      <c r="B142" s="442" t="s">
        <v>178</v>
      </c>
      <c r="C142" s="442"/>
      <c r="D142" s="442"/>
      <c r="E142" s="442"/>
      <c r="F142" s="442"/>
      <c r="G142" s="442"/>
      <c r="H142" s="442"/>
    </row>
    <row r="143" spans="2:8" x14ac:dyDescent="0.25">
      <c r="B143" s="146" t="s">
        <v>175</v>
      </c>
      <c r="C143" s="147">
        <f>+C133</f>
        <v>44286</v>
      </c>
      <c r="D143" s="147">
        <f>+D133</f>
        <v>43921</v>
      </c>
    </row>
    <row r="144" spans="2:8" x14ac:dyDescent="0.25">
      <c r="B144" s="148" t="s">
        <v>321</v>
      </c>
      <c r="C144" s="140">
        <v>-289356949</v>
      </c>
      <c r="D144" s="149">
        <v>-860429843</v>
      </c>
    </row>
    <row r="145" spans="2:8" x14ac:dyDescent="0.25">
      <c r="B145" s="150" t="s">
        <v>178</v>
      </c>
      <c r="C145" s="142">
        <v>-86977175</v>
      </c>
      <c r="D145" s="151">
        <v>-26225501</v>
      </c>
    </row>
    <row r="146" spans="2:8" x14ac:dyDescent="0.25">
      <c r="B146" s="150" t="s">
        <v>322</v>
      </c>
      <c r="C146" s="142">
        <v>-13847418</v>
      </c>
      <c r="D146" s="151">
        <v>-8411980</v>
      </c>
    </row>
    <row r="147" spans="2:8" x14ac:dyDescent="0.25">
      <c r="B147" s="229" t="s">
        <v>323</v>
      </c>
      <c r="C147" s="142">
        <v>-5940041</v>
      </c>
      <c r="D147" s="151">
        <v>-3336439</v>
      </c>
    </row>
    <row r="148" spans="2:8" x14ac:dyDescent="0.25">
      <c r="B148" s="254" t="s">
        <v>77</v>
      </c>
      <c r="C148" s="145">
        <f>SUM(C144:C147)</f>
        <v>-396121583</v>
      </c>
      <c r="D148" s="145">
        <f>SUM(D144:D147)</f>
        <v>-898403763</v>
      </c>
    </row>
    <row r="150" spans="2:8" x14ac:dyDescent="0.25">
      <c r="B150" s="442" t="s">
        <v>179</v>
      </c>
      <c r="C150" s="442"/>
      <c r="D150" s="442"/>
      <c r="E150" s="442"/>
      <c r="F150" s="442"/>
      <c r="G150" s="442"/>
      <c r="H150" s="442"/>
    </row>
    <row r="151" spans="2:8" x14ac:dyDescent="0.25">
      <c r="B151" s="146" t="s">
        <v>175</v>
      </c>
      <c r="C151" s="101">
        <f>+C143</f>
        <v>44286</v>
      </c>
      <c r="D151" s="101">
        <f>+D143</f>
        <v>43921</v>
      </c>
    </row>
    <row r="152" spans="2:8" x14ac:dyDescent="0.25">
      <c r="B152" s="148" t="s">
        <v>324</v>
      </c>
      <c r="C152" s="140">
        <v>-36191696</v>
      </c>
      <c r="D152" s="151">
        <v>-4334366</v>
      </c>
    </row>
    <row r="153" spans="2:8" x14ac:dyDescent="0.25">
      <c r="B153" s="150" t="s">
        <v>325</v>
      </c>
      <c r="C153" s="142">
        <v>-9795050</v>
      </c>
      <c r="D153" s="151">
        <v>-37300774</v>
      </c>
    </row>
    <row r="154" spans="2:8" x14ac:dyDescent="0.25">
      <c r="B154" s="150" t="s">
        <v>589</v>
      </c>
      <c r="C154" s="142">
        <v>-4800744</v>
      </c>
      <c r="D154" s="151">
        <v>0</v>
      </c>
    </row>
    <row r="155" spans="2:8" x14ac:dyDescent="0.25">
      <c r="B155" s="150" t="s">
        <v>326</v>
      </c>
      <c r="C155" s="142">
        <v>-3576239</v>
      </c>
      <c r="D155" s="151">
        <v>-3843056</v>
      </c>
    </row>
    <row r="156" spans="2:8" x14ac:dyDescent="0.25">
      <c r="B156" s="152" t="s">
        <v>77</v>
      </c>
      <c r="C156" s="145">
        <f>SUM(C152:C155)</f>
        <v>-54363729</v>
      </c>
      <c r="D156" s="145">
        <f>SUM(D152:D155)</f>
        <v>-45478196</v>
      </c>
    </row>
    <row r="158" spans="2:8" x14ac:dyDescent="0.25">
      <c r="B158" s="442" t="s">
        <v>180</v>
      </c>
      <c r="C158" s="442"/>
      <c r="D158" s="442"/>
      <c r="E158" s="442"/>
      <c r="F158" s="442"/>
      <c r="G158" s="442"/>
      <c r="H158" s="442"/>
    </row>
    <row r="159" spans="2:8" x14ac:dyDescent="0.25">
      <c r="B159" s="146" t="s">
        <v>175</v>
      </c>
      <c r="C159" s="101">
        <f>+C151</f>
        <v>44286</v>
      </c>
      <c r="D159" s="101">
        <f>+D151</f>
        <v>43921</v>
      </c>
    </row>
    <row r="160" spans="2:8" x14ac:dyDescent="0.25">
      <c r="B160" s="148" t="s">
        <v>329</v>
      </c>
      <c r="C160" s="140">
        <v>-167232812</v>
      </c>
      <c r="D160" s="151">
        <v>-73420065</v>
      </c>
    </row>
    <row r="161" spans="2:8" x14ac:dyDescent="0.25">
      <c r="B161" s="150" t="s">
        <v>330</v>
      </c>
      <c r="C161" s="142">
        <v>-38935917</v>
      </c>
      <c r="D161" s="151">
        <v>-30490068</v>
      </c>
    </row>
    <row r="162" spans="2:8" x14ac:dyDescent="0.25">
      <c r="B162" s="398" t="s">
        <v>590</v>
      </c>
      <c r="C162" s="142">
        <v>-12001766</v>
      </c>
      <c r="D162" s="151">
        <v>0</v>
      </c>
    </row>
    <row r="163" spans="2:8" x14ac:dyDescent="0.25">
      <c r="B163" s="229" t="s">
        <v>577</v>
      </c>
      <c r="C163" s="142">
        <v>-9764156</v>
      </c>
      <c r="D163" s="151">
        <v>0</v>
      </c>
    </row>
    <row r="164" spans="2:8" x14ac:dyDescent="0.25">
      <c r="B164" s="150" t="s">
        <v>328</v>
      </c>
      <c r="C164" s="142">
        <v>-8116004</v>
      </c>
      <c r="D164" s="151">
        <v>-6409092</v>
      </c>
    </row>
    <row r="165" spans="2:8" x14ac:dyDescent="0.25">
      <c r="B165" s="150" t="s">
        <v>327</v>
      </c>
      <c r="C165" s="142">
        <v>-1776339</v>
      </c>
      <c r="D165" s="151">
        <v>-2368505</v>
      </c>
    </row>
    <row r="166" spans="2:8" x14ac:dyDescent="0.25">
      <c r="B166" s="152" t="s">
        <v>77</v>
      </c>
      <c r="C166" s="145">
        <f>SUM(C160:C165)</f>
        <v>-237826994</v>
      </c>
      <c r="D166" s="145">
        <f>SUM(D160:D165)</f>
        <v>-112687730</v>
      </c>
    </row>
    <row r="168" spans="2:8" x14ac:dyDescent="0.25">
      <c r="B168" s="442" t="s">
        <v>331</v>
      </c>
      <c r="C168" s="442"/>
      <c r="D168" s="442"/>
      <c r="E168" s="442"/>
      <c r="F168" s="442"/>
      <c r="G168" s="442"/>
      <c r="H168" s="442"/>
    </row>
    <row r="170" spans="2:8" x14ac:dyDescent="0.25">
      <c r="B170" s="33" t="s">
        <v>181</v>
      </c>
    </row>
    <row r="171" spans="2:8" x14ac:dyDescent="0.25">
      <c r="B171" s="137" t="s">
        <v>175</v>
      </c>
      <c r="C171" s="99">
        <f>+C159</f>
        <v>44286</v>
      </c>
      <c r="D171" s="99">
        <f>+D159</f>
        <v>43921</v>
      </c>
    </row>
    <row r="172" spans="2:8" x14ac:dyDescent="0.25">
      <c r="B172" s="107" t="s">
        <v>616</v>
      </c>
      <c r="C172" s="62">
        <v>52935832</v>
      </c>
      <c r="D172" s="61">
        <v>136662570</v>
      </c>
    </row>
    <row r="173" spans="2:8" x14ac:dyDescent="0.25">
      <c r="B173" s="125" t="s">
        <v>332</v>
      </c>
      <c r="C173" s="61">
        <v>503845</v>
      </c>
      <c r="D173" s="61">
        <v>751312</v>
      </c>
    </row>
    <row r="174" spans="2:8" x14ac:dyDescent="0.25">
      <c r="B174" s="125" t="s">
        <v>181</v>
      </c>
      <c r="C174" s="61">
        <v>0</v>
      </c>
      <c r="D174" s="61">
        <v>180529014</v>
      </c>
    </row>
    <row r="175" spans="2:8" x14ac:dyDescent="0.25">
      <c r="B175" s="143" t="s">
        <v>77</v>
      </c>
      <c r="C175" s="144">
        <f>SUM(C172:C174)</f>
        <v>53439677</v>
      </c>
      <c r="D175" s="144">
        <f>SUM(D172:D174)</f>
        <v>317942896</v>
      </c>
    </row>
    <row r="177" spans="2:4" x14ac:dyDescent="0.25">
      <c r="B177" s="33" t="s">
        <v>182</v>
      </c>
    </row>
    <row r="178" spans="2:4" x14ac:dyDescent="0.25">
      <c r="B178" s="137" t="s">
        <v>175</v>
      </c>
      <c r="C178" s="99">
        <f>+C171</f>
        <v>44286</v>
      </c>
      <c r="D178" s="99">
        <f>+D171</f>
        <v>43921</v>
      </c>
    </row>
    <row r="179" spans="2:4" x14ac:dyDescent="0.25">
      <c r="B179" s="499" t="s">
        <v>230</v>
      </c>
      <c r="C179" s="497" t="s">
        <v>230</v>
      </c>
      <c r="D179" s="497" t="s">
        <v>230</v>
      </c>
    </row>
    <row r="180" spans="2:4" x14ac:dyDescent="0.25">
      <c r="B180" s="500"/>
      <c r="C180" s="498"/>
      <c r="D180" s="498"/>
    </row>
    <row r="181" spans="2:4" x14ac:dyDescent="0.25">
      <c r="B181" s="143" t="s">
        <v>77</v>
      </c>
      <c r="C181" s="153"/>
      <c r="D181" s="144">
        <f>SUM(D179:D180)</f>
        <v>0</v>
      </c>
    </row>
  </sheetData>
  <sortState xmlns:xlrd2="http://schemas.microsoft.com/office/spreadsheetml/2017/richdata2" ref="B172:D174">
    <sortCondition descending="1" ref="C172:C174"/>
  </sortState>
  <mergeCells count="30">
    <mergeCell ref="B54:H54"/>
    <mergeCell ref="C56:D56"/>
    <mergeCell ref="B44:H44"/>
    <mergeCell ref="B117:H117"/>
    <mergeCell ref="B119:H119"/>
    <mergeCell ref="B115:H115"/>
    <mergeCell ref="B84:H84"/>
    <mergeCell ref="B82:E82"/>
    <mergeCell ref="B150:H150"/>
    <mergeCell ref="B140:H140"/>
    <mergeCell ref="B142:H142"/>
    <mergeCell ref="B132:H132"/>
    <mergeCell ref="B125:H125"/>
    <mergeCell ref="C127:C129"/>
    <mergeCell ref="D127:D129"/>
    <mergeCell ref="B127:B129"/>
    <mergeCell ref="C179:C180"/>
    <mergeCell ref="D179:D180"/>
    <mergeCell ref="B179:B180"/>
    <mergeCell ref="B168:H168"/>
    <mergeCell ref="B158:H158"/>
    <mergeCell ref="C26:D26"/>
    <mergeCell ref="B2:H2"/>
    <mergeCell ref="B3:H3"/>
    <mergeCell ref="B5:H5"/>
    <mergeCell ref="B22:H22"/>
    <mergeCell ref="B24:H24"/>
    <mergeCell ref="B16:H16"/>
    <mergeCell ref="B7:H7"/>
    <mergeCell ref="B9:H9"/>
  </mergeCells>
  <hyperlinks>
    <hyperlink ref="A1" location="ÍNDICE!A1" display="Indice" xr:uid="{66E7A292-58BA-42BC-830C-BEED80809CB1}"/>
  </hyperlinks>
  <pageMargins left="0.25" right="0.25" top="0.75" bottom="0.75" header="0.3" footer="0.3"/>
  <pageSetup paperSize="9" scale="27" orientation="portrait" r:id="rId1"/>
  <ignoredErrors>
    <ignoredError sqref="C123:D123 C156:D156 C166:D166 H40:I4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D4A06-AD8D-413C-BDEB-528289208AE8}">
  <sheetPr>
    <pageSetUpPr fitToPage="1"/>
  </sheetPr>
  <dimension ref="A1:H44"/>
  <sheetViews>
    <sheetView showGridLines="0" zoomScaleNormal="100" workbookViewId="0">
      <selection activeCell="B40" sqref="B40:H44"/>
    </sheetView>
  </sheetViews>
  <sheetFormatPr baseColWidth="10" defaultColWidth="11.42578125" defaultRowHeight="15" x14ac:dyDescent="0.25"/>
  <cols>
    <col min="1" max="1" width="7.140625" style="360" bestFit="1" customWidth="1"/>
    <col min="2" max="2" width="70" style="360" bestFit="1" customWidth="1"/>
    <col min="3" max="4" width="17.5703125" style="360" customWidth="1"/>
    <col min="5" max="5" width="16.140625" style="360" customWidth="1"/>
    <col min="6" max="6" width="16.5703125" style="360" customWidth="1"/>
    <col min="7" max="7" width="17" style="360" customWidth="1"/>
    <col min="8" max="8" width="23.7109375" style="360" customWidth="1"/>
    <col min="9" max="9" width="14.28515625" style="360" customWidth="1"/>
    <col min="10" max="10" width="2.85546875" style="360" customWidth="1"/>
    <col min="11" max="11" width="15" style="360" customWidth="1"/>
    <col min="12" max="16384" width="11.42578125" style="360"/>
  </cols>
  <sheetData>
    <row r="1" spans="1:8" x14ac:dyDescent="0.25">
      <c r="A1" s="1" t="s">
        <v>591</v>
      </c>
    </row>
    <row r="2" spans="1:8" x14ac:dyDescent="0.25">
      <c r="B2" s="445" t="s">
        <v>110</v>
      </c>
      <c r="C2" s="445"/>
      <c r="D2" s="445"/>
      <c r="E2" s="445"/>
      <c r="F2" s="445"/>
      <c r="G2" s="445"/>
      <c r="H2" s="445"/>
    </row>
    <row r="3" spans="1:8" x14ac:dyDescent="0.25">
      <c r="B3" s="483" t="s">
        <v>674</v>
      </c>
      <c r="C3" s="483"/>
      <c r="D3" s="483"/>
      <c r="E3" s="483"/>
      <c r="F3" s="483"/>
      <c r="G3" s="483"/>
      <c r="H3" s="483"/>
    </row>
    <row r="4" spans="1:8" x14ac:dyDescent="0.25">
      <c r="B4" s="363"/>
      <c r="C4" s="363"/>
      <c r="D4" s="363"/>
      <c r="E4" s="363"/>
      <c r="F4" s="363"/>
      <c r="G4" s="363"/>
      <c r="H4" s="363"/>
    </row>
    <row r="5" spans="1:8" x14ac:dyDescent="0.25">
      <c r="B5" s="33" t="s">
        <v>333</v>
      </c>
    </row>
    <row r="7" spans="1:8" x14ac:dyDescent="0.25">
      <c r="B7" s="507" t="s">
        <v>673</v>
      </c>
      <c r="C7" s="507"/>
      <c r="D7" s="507"/>
      <c r="E7" s="507"/>
      <c r="F7" s="507"/>
      <c r="G7" s="507"/>
      <c r="H7" s="507"/>
    </row>
    <row r="8" spans="1:8" x14ac:dyDescent="0.25">
      <c r="B8" s="507"/>
      <c r="C8" s="507"/>
      <c r="D8" s="507"/>
      <c r="E8" s="507"/>
      <c r="F8" s="507"/>
      <c r="G8" s="507"/>
      <c r="H8" s="507"/>
    </row>
    <row r="9" spans="1:8" x14ac:dyDescent="0.25">
      <c r="B9" s="507" t="s">
        <v>475</v>
      </c>
      <c r="C9" s="507"/>
      <c r="D9" s="507"/>
      <c r="E9" s="507"/>
      <c r="F9" s="507"/>
      <c r="G9" s="507"/>
      <c r="H9" s="507"/>
    </row>
    <row r="10" spans="1:8" x14ac:dyDescent="0.25">
      <c r="B10" s="507"/>
      <c r="C10" s="507"/>
      <c r="D10" s="507"/>
      <c r="E10" s="507"/>
      <c r="F10" s="507"/>
      <c r="G10" s="507"/>
      <c r="H10" s="507"/>
    </row>
    <row r="11" spans="1:8" x14ac:dyDescent="0.25">
      <c r="B11" s="506" t="s">
        <v>593</v>
      </c>
      <c r="C11" s="506"/>
      <c r="D11" s="506"/>
      <c r="E11" s="506"/>
      <c r="F11" s="506"/>
      <c r="G11" s="506"/>
      <c r="H11" s="506"/>
    </row>
    <row r="12" spans="1:8" x14ac:dyDescent="0.25">
      <c r="B12" s="506"/>
      <c r="C12" s="506"/>
      <c r="D12" s="506"/>
      <c r="E12" s="506"/>
      <c r="F12" s="506"/>
      <c r="G12" s="506"/>
      <c r="H12" s="506"/>
    </row>
    <row r="14" spans="1:8" x14ac:dyDescent="0.25">
      <c r="B14" s="446" t="s">
        <v>334</v>
      </c>
      <c r="C14" s="446"/>
      <c r="D14" s="446"/>
      <c r="E14" s="446"/>
      <c r="F14" s="446"/>
      <c r="G14" s="446"/>
      <c r="H14" s="446"/>
    </row>
    <row r="16" spans="1:8" x14ac:dyDescent="0.25">
      <c r="B16" s="472" t="s">
        <v>486</v>
      </c>
      <c r="C16" s="444"/>
      <c r="D16" s="444"/>
      <c r="E16" s="444"/>
      <c r="F16" s="444"/>
      <c r="G16" s="444"/>
      <c r="H16" s="444"/>
    </row>
    <row r="17" spans="2:8" x14ac:dyDescent="0.25">
      <c r="B17" s="444"/>
      <c r="C17" s="444"/>
      <c r="D17" s="444"/>
      <c r="E17" s="444"/>
      <c r="F17" s="444"/>
      <c r="G17" s="444"/>
      <c r="H17" s="444"/>
    </row>
    <row r="19" spans="2:8" x14ac:dyDescent="0.25">
      <c r="B19" s="446" t="s">
        <v>335</v>
      </c>
      <c r="C19" s="446"/>
      <c r="D19" s="446"/>
      <c r="E19" s="446"/>
      <c r="F19" s="446"/>
      <c r="G19" s="446"/>
      <c r="H19" s="446"/>
    </row>
    <row r="21" spans="2:8" x14ac:dyDescent="0.25">
      <c r="B21" s="444" t="s">
        <v>336</v>
      </c>
      <c r="C21" s="444"/>
      <c r="D21" s="444"/>
      <c r="E21" s="444"/>
      <c r="F21" s="444"/>
      <c r="G21" s="444"/>
      <c r="H21" s="444"/>
    </row>
    <row r="22" spans="2:8" x14ac:dyDescent="0.25">
      <c r="B22" s="444"/>
      <c r="C22" s="444"/>
      <c r="D22" s="444"/>
      <c r="E22" s="444"/>
      <c r="F22" s="444"/>
      <c r="G22" s="444"/>
      <c r="H22" s="444"/>
    </row>
    <row r="24" spans="2:8" x14ac:dyDescent="0.25">
      <c r="B24" s="442" t="s">
        <v>337</v>
      </c>
      <c r="C24" s="442"/>
      <c r="D24" s="442"/>
      <c r="E24" s="442"/>
      <c r="F24" s="442"/>
      <c r="G24" s="442"/>
      <c r="H24" s="442"/>
    </row>
    <row r="26" spans="2:8" x14ac:dyDescent="0.25">
      <c r="B26" s="444" t="s">
        <v>632</v>
      </c>
      <c r="C26" s="444"/>
      <c r="D26" s="444"/>
      <c r="E26" s="444"/>
      <c r="F26" s="444"/>
      <c r="G26" s="444"/>
      <c r="H26" s="444"/>
    </row>
    <row r="27" spans="2:8" x14ac:dyDescent="0.25">
      <c r="B27" s="444"/>
      <c r="C27" s="444"/>
      <c r="D27" s="444"/>
      <c r="E27" s="444"/>
      <c r="F27" s="444"/>
      <c r="G27" s="444"/>
      <c r="H27" s="444"/>
    </row>
    <row r="29" spans="2:8" x14ac:dyDescent="0.25">
      <c r="B29" s="446" t="s">
        <v>338</v>
      </c>
      <c r="C29" s="446"/>
      <c r="D29" s="446"/>
      <c r="E29" s="446"/>
      <c r="F29" s="446"/>
      <c r="G29" s="446"/>
      <c r="H29" s="446"/>
    </row>
    <row r="31" spans="2:8" x14ac:dyDescent="0.25">
      <c r="B31" s="472" t="s">
        <v>631</v>
      </c>
      <c r="C31" s="472"/>
      <c r="D31" s="472"/>
      <c r="E31" s="472"/>
      <c r="F31" s="472"/>
      <c r="G31" s="472"/>
      <c r="H31" s="472"/>
    </row>
    <row r="32" spans="2:8" x14ac:dyDescent="0.25">
      <c r="B32" s="472"/>
      <c r="C32" s="472"/>
      <c r="D32" s="472"/>
      <c r="E32" s="472"/>
      <c r="F32" s="472"/>
      <c r="G32" s="472"/>
      <c r="H32" s="472"/>
    </row>
    <row r="34" spans="2:8" x14ac:dyDescent="0.25">
      <c r="B34" s="446" t="s">
        <v>339</v>
      </c>
      <c r="C34" s="446"/>
      <c r="D34" s="446"/>
      <c r="E34" s="446"/>
      <c r="F34" s="446"/>
      <c r="G34" s="446"/>
      <c r="H34" s="446"/>
    </row>
    <row r="36" spans="2:8" x14ac:dyDescent="0.25">
      <c r="B36" s="443" t="s">
        <v>340</v>
      </c>
      <c r="C36" s="443"/>
      <c r="D36" s="443"/>
      <c r="E36" s="443"/>
      <c r="F36" s="443"/>
      <c r="G36" s="443"/>
      <c r="H36" s="443"/>
    </row>
    <row r="38" spans="2:8" x14ac:dyDescent="0.25">
      <c r="B38" s="446" t="s">
        <v>341</v>
      </c>
      <c r="C38" s="446"/>
      <c r="D38" s="446"/>
      <c r="E38" s="446"/>
      <c r="F38" s="446"/>
      <c r="G38" s="446"/>
      <c r="H38" s="446"/>
    </row>
    <row r="40" spans="2:8" x14ac:dyDescent="0.25">
      <c r="B40" s="508" t="s">
        <v>711</v>
      </c>
      <c r="C40" s="508"/>
      <c r="D40" s="508"/>
      <c r="E40" s="508"/>
      <c r="F40" s="508"/>
      <c r="G40" s="508"/>
      <c r="H40" s="508"/>
    </row>
    <row r="41" spans="2:8" x14ac:dyDescent="0.25">
      <c r="B41" s="508"/>
      <c r="C41" s="508"/>
      <c r="D41" s="508"/>
      <c r="E41" s="508"/>
      <c r="F41" s="508"/>
      <c r="G41" s="508"/>
      <c r="H41" s="508"/>
    </row>
    <row r="42" spans="2:8" x14ac:dyDescent="0.25">
      <c r="B42" s="508"/>
      <c r="C42" s="508"/>
      <c r="D42" s="508"/>
      <c r="E42" s="508"/>
      <c r="F42" s="508"/>
      <c r="G42" s="508"/>
      <c r="H42" s="508"/>
    </row>
    <row r="43" spans="2:8" x14ac:dyDescent="0.25">
      <c r="B43" s="508"/>
      <c r="C43" s="508"/>
      <c r="D43" s="508"/>
      <c r="E43" s="508"/>
      <c r="F43" s="508"/>
      <c r="G43" s="508"/>
      <c r="H43" s="508"/>
    </row>
    <row r="44" spans="2:8" x14ac:dyDescent="0.25">
      <c r="B44" s="508"/>
      <c r="C44" s="508"/>
      <c r="D44" s="508"/>
      <c r="E44" s="508"/>
      <c r="F44" s="508"/>
      <c r="G44" s="508"/>
      <c r="H44" s="508"/>
    </row>
  </sheetData>
  <mergeCells count="17">
    <mergeCell ref="B40:H44"/>
    <mergeCell ref="B29:H29"/>
    <mergeCell ref="B34:H34"/>
    <mergeCell ref="B36:H36"/>
    <mergeCell ref="B38:H38"/>
    <mergeCell ref="B31:H32"/>
    <mergeCell ref="B26:H27"/>
    <mergeCell ref="B11:H12"/>
    <mergeCell ref="B2:H2"/>
    <mergeCell ref="B3:H3"/>
    <mergeCell ref="B14:H14"/>
    <mergeCell ref="B16:H17"/>
    <mergeCell ref="B19:H19"/>
    <mergeCell ref="B21:H22"/>
    <mergeCell ref="B24:H24"/>
    <mergeCell ref="B9:H10"/>
    <mergeCell ref="B7:H8"/>
  </mergeCells>
  <hyperlinks>
    <hyperlink ref="A1" location="ÍNDICE!A1" display="Indice" xr:uid="{D684F99E-B948-4AED-852F-3904D84767F2}"/>
  </hyperlinks>
  <pageMargins left="0.25" right="0.25" top="0.75" bottom="0.75" header="0.3" footer="0.3"/>
  <pageSetup paperSize="9" scale="6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1260E-DADD-47BB-908B-74B8E35DCCAC}">
  <sheetPr>
    <pageSetUpPr fitToPage="1"/>
  </sheetPr>
  <dimension ref="A1:N98"/>
  <sheetViews>
    <sheetView showGridLines="0" topLeftCell="A89" zoomScaleNormal="100" workbookViewId="0">
      <selection activeCell="E96" sqref="E96"/>
    </sheetView>
  </sheetViews>
  <sheetFormatPr baseColWidth="10" defaultColWidth="11.42578125" defaultRowHeight="12.75" x14ac:dyDescent="0.2"/>
  <cols>
    <col min="1" max="1" width="7.140625" style="49" bestFit="1" customWidth="1"/>
    <col min="2" max="2" width="38.28515625" style="49" bestFit="1" customWidth="1"/>
    <col min="3" max="3" width="20.5703125" style="49" bestFit="1" customWidth="1"/>
    <col min="4" max="4" width="18.28515625" style="49" bestFit="1" customWidth="1"/>
    <col min="5" max="5" width="16.7109375" style="49" customWidth="1"/>
    <col min="6" max="6" width="18.7109375" style="49" bestFit="1" customWidth="1"/>
    <col min="7" max="7" width="20.85546875" style="49" bestFit="1" customWidth="1"/>
    <col min="8" max="8" width="18.85546875" style="49" bestFit="1" customWidth="1"/>
    <col min="9" max="9" width="20.5703125" style="49" bestFit="1" customWidth="1"/>
    <col min="10" max="10" width="3.85546875" style="50" customWidth="1"/>
    <col min="11" max="11" width="2.85546875" style="49" customWidth="1"/>
    <col min="12" max="12" width="11.42578125" style="49"/>
    <col min="13" max="13" width="22.85546875" style="49" customWidth="1"/>
    <col min="14" max="16384" width="11.42578125" style="49"/>
  </cols>
  <sheetData>
    <row r="1" spans="1:14" ht="15" x14ac:dyDescent="0.25">
      <c r="A1" s="1" t="s">
        <v>591</v>
      </c>
    </row>
    <row r="2" spans="1:14" ht="15" x14ac:dyDescent="0.25">
      <c r="A2" s="1"/>
      <c r="B2" s="509" t="s">
        <v>448</v>
      </c>
      <c r="C2" s="509"/>
      <c r="D2" s="509"/>
      <c r="E2" s="509"/>
      <c r="F2" s="509"/>
      <c r="G2" s="509"/>
      <c r="H2" s="509"/>
      <c r="I2" s="509"/>
    </row>
    <row r="3" spans="1:14" ht="15" x14ac:dyDescent="0.25">
      <c r="B3" s="445" t="s">
        <v>110</v>
      </c>
      <c r="C3" s="445"/>
      <c r="D3" s="445"/>
      <c r="E3" s="445"/>
      <c r="F3" s="445"/>
      <c r="G3" s="445"/>
      <c r="H3" s="445"/>
      <c r="I3" s="445"/>
    </row>
    <row r="4" spans="1:14" ht="15" x14ac:dyDescent="0.25">
      <c r="B4" s="445" t="s">
        <v>712</v>
      </c>
      <c r="C4" s="445"/>
      <c r="D4" s="445"/>
      <c r="E4" s="445"/>
      <c r="F4" s="445"/>
      <c r="G4" s="445"/>
      <c r="H4" s="445"/>
      <c r="I4" s="445"/>
    </row>
    <row r="6" spans="1:14" ht="15" customHeight="1" x14ac:dyDescent="0.25">
      <c r="B6" s="477" t="s">
        <v>344</v>
      </c>
      <c r="C6" s="478"/>
      <c r="D6" s="478"/>
      <c r="E6" s="478"/>
      <c r="F6" s="479"/>
      <c r="G6" s="477" t="s">
        <v>675</v>
      </c>
      <c r="H6" s="478"/>
      <c r="I6" s="479"/>
      <c r="J6" s="51"/>
      <c r="K6" s="33"/>
      <c r="L6" s="33"/>
      <c r="M6" s="33"/>
      <c r="N6" s="33"/>
    </row>
    <row r="7" spans="1:14" ht="45" x14ac:dyDescent="0.2">
      <c r="B7" s="52" t="s">
        <v>345</v>
      </c>
      <c r="C7" s="53" t="s">
        <v>346</v>
      </c>
      <c r="D7" s="52" t="s">
        <v>347</v>
      </c>
      <c r="E7" s="53" t="s">
        <v>348</v>
      </c>
      <c r="F7" s="52" t="s">
        <v>349</v>
      </c>
      <c r="G7" s="52" t="s">
        <v>186</v>
      </c>
      <c r="H7" s="52" t="s">
        <v>350</v>
      </c>
      <c r="I7" s="52" t="s">
        <v>161</v>
      </c>
      <c r="J7" s="54"/>
      <c r="K7" s="54"/>
      <c r="L7" s="54"/>
      <c r="M7" s="54"/>
      <c r="N7" s="54"/>
    </row>
    <row r="8" spans="1:14" ht="15" x14ac:dyDescent="0.25">
      <c r="B8" s="55" t="s">
        <v>127</v>
      </c>
      <c r="C8" s="56"/>
      <c r="D8" s="57"/>
      <c r="E8" s="56"/>
      <c r="F8" s="55"/>
      <c r="G8" s="55"/>
      <c r="H8" s="55"/>
      <c r="I8" s="55"/>
      <c r="J8" s="33"/>
      <c r="K8" s="33"/>
      <c r="L8" s="33"/>
      <c r="M8" s="33"/>
      <c r="N8" s="33"/>
    </row>
    <row r="9" spans="1:14" s="360" customFormat="1" ht="15" x14ac:dyDescent="0.25">
      <c r="B9" s="59" t="s">
        <v>676</v>
      </c>
      <c r="C9" s="60" t="s">
        <v>343</v>
      </c>
      <c r="D9" s="59">
        <v>554</v>
      </c>
      <c r="E9" s="399">
        <v>1000000</v>
      </c>
      <c r="F9" s="195">
        <v>554079866</v>
      </c>
      <c r="G9" s="134">
        <v>241988000000</v>
      </c>
      <c r="H9" s="134">
        <v>-3294439000</v>
      </c>
      <c r="I9" s="134">
        <v>270128058000</v>
      </c>
      <c r="K9" s="194"/>
      <c r="L9" s="194"/>
      <c r="M9" s="194"/>
    </row>
    <row r="10" spans="1:14" s="360" customFormat="1" ht="15" x14ac:dyDescent="0.25">
      <c r="B10" s="59" t="s">
        <v>677</v>
      </c>
      <c r="C10" s="60" t="s">
        <v>343</v>
      </c>
      <c r="D10" s="59">
        <v>14</v>
      </c>
      <c r="E10" s="399">
        <v>1000000</v>
      </c>
      <c r="F10" s="195">
        <v>14000000</v>
      </c>
      <c r="G10" s="134">
        <v>241988000000</v>
      </c>
      <c r="H10" s="134">
        <v>-3294439000</v>
      </c>
      <c r="I10" s="134">
        <v>270128058000</v>
      </c>
      <c r="K10" s="194"/>
      <c r="L10" s="194"/>
      <c r="M10" s="194"/>
      <c r="N10" s="33"/>
    </row>
    <row r="11" spans="1:14" s="360" customFormat="1" ht="15" x14ac:dyDescent="0.25">
      <c r="B11" s="59" t="s">
        <v>678</v>
      </c>
      <c r="C11" s="60" t="s">
        <v>679</v>
      </c>
      <c r="D11" s="400">
        <f>+F11/E11</f>
        <v>1000</v>
      </c>
      <c r="E11" s="399">
        <v>500000</v>
      </c>
      <c r="F11" s="195">
        <v>500000000</v>
      </c>
      <c r="G11" s="134">
        <v>70819500000</v>
      </c>
      <c r="H11" s="134">
        <v>5102856977</v>
      </c>
      <c r="I11" s="134">
        <v>98431233675</v>
      </c>
      <c r="N11" s="33"/>
    </row>
    <row r="12" spans="1:14" s="360" customFormat="1" ht="15" x14ac:dyDescent="0.25">
      <c r="B12" s="59" t="s">
        <v>680</v>
      </c>
      <c r="C12" s="60" t="s">
        <v>584</v>
      </c>
      <c r="D12" s="59">
        <v>1</v>
      </c>
      <c r="E12" s="399">
        <v>2350000000</v>
      </c>
      <c r="F12" s="195">
        <f>+E12*D12</f>
        <v>2350000000</v>
      </c>
      <c r="G12" s="134">
        <v>3000000000</v>
      </c>
      <c r="H12" s="134">
        <v>-545571447</v>
      </c>
      <c r="I12" s="134">
        <v>3435861800</v>
      </c>
      <c r="N12" s="33"/>
    </row>
    <row r="13" spans="1:14" s="360" customFormat="1" ht="15" x14ac:dyDescent="0.25">
      <c r="B13" s="59" t="s">
        <v>681</v>
      </c>
      <c r="C13" s="60" t="s">
        <v>682</v>
      </c>
      <c r="D13" s="59">
        <v>40</v>
      </c>
      <c r="E13" s="399">
        <v>1000000</v>
      </c>
      <c r="F13" s="195">
        <v>40230120</v>
      </c>
      <c r="G13" s="134">
        <v>213840000000</v>
      </c>
      <c r="H13" s="134">
        <v>50306212015</v>
      </c>
      <c r="I13" s="134">
        <v>317962079514</v>
      </c>
      <c r="N13" s="33"/>
    </row>
    <row r="14" spans="1:14" s="360" customFormat="1" ht="15" x14ac:dyDescent="0.25">
      <c r="B14" s="59" t="s">
        <v>683</v>
      </c>
      <c r="C14" s="60" t="s">
        <v>682</v>
      </c>
      <c r="D14" s="59">
        <v>38</v>
      </c>
      <c r="E14" s="399">
        <v>1000000</v>
      </c>
      <c r="F14" s="195">
        <v>38091618</v>
      </c>
      <c r="G14" s="134">
        <v>15000000000</v>
      </c>
      <c r="H14" s="134">
        <v>2032449000</v>
      </c>
      <c r="I14" s="134">
        <v>34233170000</v>
      </c>
      <c r="N14" s="33"/>
    </row>
    <row r="15" spans="1:14" s="360" customFormat="1" ht="15" x14ac:dyDescent="0.25">
      <c r="B15" s="59" t="s">
        <v>684</v>
      </c>
      <c r="C15" s="60" t="s">
        <v>682</v>
      </c>
      <c r="D15" s="59">
        <v>1</v>
      </c>
      <c r="E15" s="399">
        <v>1000000</v>
      </c>
      <c r="F15" s="195">
        <v>1000000</v>
      </c>
      <c r="G15" s="134">
        <v>12000000000</v>
      </c>
      <c r="H15" s="134">
        <v>14354559000</v>
      </c>
      <c r="I15" s="134">
        <v>30169021000</v>
      </c>
      <c r="N15" s="33"/>
    </row>
    <row r="16" spans="1:14" s="360" customFormat="1" ht="15" x14ac:dyDescent="0.25">
      <c r="B16" s="59" t="s">
        <v>678</v>
      </c>
      <c r="C16" s="60" t="s">
        <v>682</v>
      </c>
      <c r="D16" s="59">
        <v>180</v>
      </c>
      <c r="E16" s="399">
        <v>1000000</v>
      </c>
      <c r="F16" s="195">
        <v>183584080</v>
      </c>
      <c r="G16" s="134">
        <v>70819500000</v>
      </c>
      <c r="H16" s="134">
        <v>5102856977</v>
      </c>
      <c r="I16" s="134">
        <v>98431233675</v>
      </c>
      <c r="N16" s="33"/>
    </row>
    <row r="17" spans="2:14" s="360" customFormat="1" ht="15" x14ac:dyDescent="0.25">
      <c r="B17" s="59" t="s">
        <v>685</v>
      </c>
      <c r="C17" s="60" t="s">
        <v>682</v>
      </c>
      <c r="D17" s="59">
        <v>20</v>
      </c>
      <c r="E17" s="399">
        <v>1000000</v>
      </c>
      <c r="F17" s="195">
        <v>20458080</v>
      </c>
      <c r="G17" s="134">
        <v>49200000000</v>
      </c>
      <c r="H17" s="134">
        <v>23193657282</v>
      </c>
      <c r="I17" s="134">
        <v>80545389080</v>
      </c>
      <c r="N17" s="33"/>
    </row>
    <row r="18" spans="2:14" s="360" customFormat="1" ht="15" x14ac:dyDescent="0.25">
      <c r="B18" s="59" t="s">
        <v>686</v>
      </c>
      <c r="C18" s="60" t="s">
        <v>682</v>
      </c>
      <c r="D18" s="59">
        <v>111</v>
      </c>
      <c r="E18" s="399">
        <v>1000000</v>
      </c>
      <c r="F18" s="195">
        <v>114324282</v>
      </c>
      <c r="G18" s="134">
        <v>93427000000</v>
      </c>
      <c r="H18" s="134">
        <v>5817366519</v>
      </c>
      <c r="I18" s="134">
        <v>124533270241</v>
      </c>
    </row>
    <row r="19" spans="2:14" s="360" customFormat="1" ht="15" x14ac:dyDescent="0.25">
      <c r="B19" s="59" t="s">
        <v>480</v>
      </c>
      <c r="C19" s="60" t="s">
        <v>682</v>
      </c>
      <c r="D19" s="59">
        <v>220</v>
      </c>
      <c r="E19" s="399">
        <v>1000000</v>
      </c>
      <c r="F19" s="195">
        <v>225776682</v>
      </c>
      <c r="G19" s="134">
        <v>75860000000</v>
      </c>
      <c r="H19" s="134">
        <v>-6334355000</v>
      </c>
      <c r="I19" s="134">
        <v>82889215000</v>
      </c>
      <c r="K19" s="33"/>
      <c r="L19" s="33"/>
      <c r="M19" s="33"/>
    </row>
    <row r="20" spans="2:14" s="360" customFormat="1" ht="15" x14ac:dyDescent="0.25">
      <c r="B20" s="59" t="s">
        <v>687</v>
      </c>
      <c r="C20" s="60" t="s">
        <v>351</v>
      </c>
      <c r="D20" s="59">
        <v>6</v>
      </c>
      <c r="E20" s="399">
        <v>6000000</v>
      </c>
      <c r="F20" s="195">
        <v>6203302</v>
      </c>
      <c r="G20" s="134">
        <v>417173200000</v>
      </c>
      <c r="H20" s="134">
        <v>16362234764</v>
      </c>
      <c r="I20" s="134">
        <v>672341075624</v>
      </c>
    </row>
    <row r="21" spans="2:14" s="360" customFormat="1" ht="15" x14ac:dyDescent="0.25">
      <c r="B21" s="59" t="s">
        <v>688</v>
      </c>
      <c r="C21" s="60" t="s">
        <v>481</v>
      </c>
      <c r="D21" s="59">
        <v>10</v>
      </c>
      <c r="E21" s="399">
        <v>1000000000</v>
      </c>
      <c r="F21" s="195">
        <v>10109292234</v>
      </c>
      <c r="G21" s="134">
        <v>1133000000000</v>
      </c>
      <c r="H21" s="134">
        <v>156644802728</v>
      </c>
      <c r="I21" s="134">
        <v>3500436681100</v>
      </c>
    </row>
    <row r="22" spans="2:14" s="360" customFormat="1" ht="15" x14ac:dyDescent="0.25">
      <c r="B22" s="59" t="s">
        <v>585</v>
      </c>
      <c r="C22" s="60" t="s">
        <v>352</v>
      </c>
      <c r="D22" s="400">
        <v>756</v>
      </c>
      <c r="E22" s="399">
        <v>1000000</v>
      </c>
      <c r="F22" s="195">
        <v>724321347</v>
      </c>
      <c r="G22" s="134"/>
      <c r="H22" s="134"/>
      <c r="I22" s="134"/>
    </row>
    <row r="23" spans="2:14" s="360" customFormat="1" ht="15" x14ac:dyDescent="0.25">
      <c r="B23" s="59" t="s">
        <v>608</v>
      </c>
      <c r="C23" s="401" t="s">
        <v>609</v>
      </c>
      <c r="D23" s="400"/>
      <c r="E23" s="399"/>
      <c r="F23" s="195">
        <v>450055532</v>
      </c>
      <c r="G23" s="134"/>
      <c r="H23" s="134"/>
      <c r="I23" s="134"/>
      <c r="J23" s="33"/>
    </row>
    <row r="24" spans="2:14" s="360" customFormat="1" ht="15" x14ac:dyDescent="0.25">
      <c r="B24" s="55" t="s">
        <v>353</v>
      </c>
      <c r="C24" s="64"/>
      <c r="D24" s="55"/>
      <c r="E24" s="65"/>
      <c r="F24" s="66">
        <f>SUM(F9:F23)</f>
        <v>15331417143</v>
      </c>
      <c r="G24" s="66"/>
      <c r="H24" s="66"/>
      <c r="I24" s="68"/>
    </row>
    <row r="25" spans="2:14" s="360" customFormat="1" ht="15" x14ac:dyDescent="0.25">
      <c r="B25" s="59" t="s">
        <v>689</v>
      </c>
      <c r="C25" s="60" t="s">
        <v>351</v>
      </c>
      <c r="D25" s="69">
        <v>18</v>
      </c>
      <c r="E25" s="91">
        <v>1000</v>
      </c>
      <c r="F25" s="402">
        <v>18204.060000000001</v>
      </c>
      <c r="G25" s="237">
        <v>392130000000</v>
      </c>
      <c r="H25" s="134">
        <v>24550527872</v>
      </c>
      <c r="I25" s="237">
        <v>777393161116</v>
      </c>
    </row>
    <row r="26" spans="2:14" s="33" customFormat="1" ht="15" x14ac:dyDescent="0.25">
      <c r="B26" s="59" t="s">
        <v>690</v>
      </c>
      <c r="C26" s="60" t="s">
        <v>351</v>
      </c>
      <c r="D26" s="69">
        <v>756</v>
      </c>
      <c r="E26" s="71">
        <v>1000</v>
      </c>
      <c r="F26" s="403">
        <v>756007.91</v>
      </c>
      <c r="G26" s="134">
        <v>100000000000</v>
      </c>
      <c r="H26" s="134">
        <v>10004119819</v>
      </c>
      <c r="I26" s="134">
        <v>130656984450</v>
      </c>
      <c r="J26" s="360"/>
      <c r="K26" s="360"/>
      <c r="L26" s="360"/>
      <c r="M26" s="360"/>
    </row>
    <row r="27" spans="2:14" s="360" customFormat="1" ht="15" x14ac:dyDescent="0.25">
      <c r="B27" s="59" t="s">
        <v>691</v>
      </c>
      <c r="C27" s="60" t="s">
        <v>352</v>
      </c>
      <c r="D27" s="69">
        <v>3</v>
      </c>
      <c r="E27" s="71">
        <v>1000</v>
      </c>
      <c r="F27" s="403">
        <v>3039.48</v>
      </c>
      <c r="G27" s="134">
        <v>27932000000</v>
      </c>
      <c r="H27" s="134">
        <v>7785153266</v>
      </c>
      <c r="I27" s="134">
        <v>37679074556</v>
      </c>
    </row>
    <row r="28" spans="2:14" s="360" customFormat="1" ht="15" x14ac:dyDescent="0.25">
      <c r="B28" s="59" t="s">
        <v>692</v>
      </c>
      <c r="C28" s="60" t="s">
        <v>351</v>
      </c>
      <c r="D28" s="69">
        <v>20</v>
      </c>
      <c r="E28" s="71">
        <v>1000</v>
      </c>
      <c r="F28" s="403">
        <v>20255.8</v>
      </c>
      <c r="G28" s="134">
        <v>1151242800000</v>
      </c>
      <c r="H28" s="134">
        <v>13620820673</v>
      </c>
      <c r="I28" s="134">
        <v>1795780202714</v>
      </c>
    </row>
    <row r="29" spans="2:14" s="360" customFormat="1" ht="15" x14ac:dyDescent="0.25">
      <c r="B29" s="59" t="s">
        <v>693</v>
      </c>
      <c r="C29" s="60" t="s">
        <v>351</v>
      </c>
      <c r="D29" s="69">
        <v>40</v>
      </c>
      <c r="E29" s="71">
        <v>1000</v>
      </c>
      <c r="F29" s="403">
        <v>40096</v>
      </c>
      <c r="G29" s="134">
        <v>592064271000</v>
      </c>
      <c r="H29" s="134">
        <v>41826609261</v>
      </c>
      <c r="I29" s="134">
        <v>1010508614094</v>
      </c>
    </row>
    <row r="30" spans="2:14" s="360" customFormat="1" ht="15" x14ac:dyDescent="0.25">
      <c r="B30" s="59" t="s">
        <v>694</v>
      </c>
      <c r="C30" s="60" t="s">
        <v>481</v>
      </c>
      <c r="D30" s="69">
        <v>1</v>
      </c>
      <c r="E30" s="71">
        <v>50000</v>
      </c>
      <c r="F30" s="403">
        <v>52171.8</v>
      </c>
      <c r="G30" s="134">
        <v>1046950330000</v>
      </c>
      <c r="H30" s="134">
        <v>77552376629</v>
      </c>
      <c r="I30" s="134">
        <v>3437494554472</v>
      </c>
      <c r="J30" s="33"/>
    </row>
    <row r="31" spans="2:14" s="360" customFormat="1" ht="15" x14ac:dyDescent="0.25">
      <c r="B31" s="59" t="s">
        <v>690</v>
      </c>
      <c r="C31" s="60" t="s">
        <v>481</v>
      </c>
      <c r="D31" s="69">
        <v>3</v>
      </c>
      <c r="E31" s="71">
        <v>100000</v>
      </c>
      <c r="F31" s="403">
        <v>300000</v>
      </c>
      <c r="G31" s="134">
        <v>100000000000</v>
      </c>
      <c r="H31" s="134">
        <v>10004119819</v>
      </c>
      <c r="I31" s="134">
        <v>130656984450</v>
      </c>
      <c r="J31" s="33"/>
    </row>
    <row r="32" spans="2:14" s="360" customFormat="1" ht="15" x14ac:dyDescent="0.25">
      <c r="B32" s="59" t="s">
        <v>607</v>
      </c>
      <c r="C32" s="60" t="s">
        <v>584</v>
      </c>
      <c r="D32" s="69">
        <v>1</v>
      </c>
      <c r="E32" s="71">
        <v>67000</v>
      </c>
      <c r="F32" s="403">
        <v>67000</v>
      </c>
      <c r="G32" s="134">
        <v>4880000000</v>
      </c>
      <c r="H32" s="134">
        <v>1750746895</v>
      </c>
      <c r="I32" s="134">
        <v>7347030337</v>
      </c>
      <c r="J32" s="33"/>
    </row>
    <row r="33" spans="2:14" s="360" customFormat="1" ht="15" x14ac:dyDescent="0.25">
      <c r="B33" s="59" t="s">
        <v>586</v>
      </c>
      <c r="C33" s="60" t="s">
        <v>584</v>
      </c>
      <c r="D33" s="69">
        <v>1</v>
      </c>
      <c r="E33" s="71">
        <v>31318.87</v>
      </c>
      <c r="F33" s="403">
        <v>31313.87</v>
      </c>
      <c r="G33" s="134">
        <v>0</v>
      </c>
      <c r="H33" s="134">
        <v>0</v>
      </c>
      <c r="I33" s="134">
        <v>0</v>
      </c>
      <c r="J33" s="33"/>
    </row>
    <row r="34" spans="2:14" s="360" customFormat="1" ht="15" x14ac:dyDescent="0.25">
      <c r="B34" s="404" t="s">
        <v>608</v>
      </c>
      <c r="C34" s="401" t="s">
        <v>609</v>
      </c>
      <c r="D34" s="318"/>
      <c r="E34" s="405"/>
      <c r="F34" s="406">
        <v>75004.38</v>
      </c>
      <c r="G34" s="407">
        <v>0</v>
      </c>
      <c r="H34" s="407">
        <v>0</v>
      </c>
      <c r="I34" s="407">
        <v>0</v>
      </c>
      <c r="J34" s="33"/>
    </row>
    <row r="35" spans="2:14" s="360" customFormat="1" ht="15" x14ac:dyDescent="0.25">
      <c r="B35" s="55" t="s">
        <v>354</v>
      </c>
      <c r="C35" s="64"/>
      <c r="D35" s="55"/>
      <c r="E35" s="72"/>
      <c r="F35" s="73">
        <f>SUM(F25:F34)</f>
        <v>1363093.3000000003</v>
      </c>
      <c r="G35" s="55"/>
      <c r="H35" s="55"/>
      <c r="I35" s="55"/>
    </row>
    <row r="36" spans="2:14" s="360" customFormat="1" ht="15" x14ac:dyDescent="0.25">
      <c r="B36" s="55" t="s">
        <v>355</v>
      </c>
      <c r="C36" s="64"/>
      <c r="D36" s="55"/>
      <c r="E36" s="72"/>
      <c r="F36" s="73">
        <v>6277.54</v>
      </c>
      <c r="G36" s="55"/>
      <c r="H36" s="55"/>
      <c r="I36" s="55"/>
      <c r="J36" s="33"/>
    </row>
    <row r="37" spans="2:14" s="360" customFormat="1" ht="15" x14ac:dyDescent="0.25">
      <c r="B37" s="55" t="s">
        <v>356</v>
      </c>
      <c r="C37" s="64"/>
      <c r="D37" s="55"/>
      <c r="E37" s="72"/>
      <c r="F37" s="66">
        <f>+F36*F35</f>
        <v>8556872714.4820013</v>
      </c>
      <c r="G37" s="55"/>
      <c r="H37" s="55"/>
      <c r="I37" s="55"/>
    </row>
    <row r="38" spans="2:14" s="360" customFormat="1" ht="15" x14ac:dyDescent="0.25">
      <c r="B38" s="55" t="s">
        <v>695</v>
      </c>
      <c r="C38" s="56"/>
      <c r="D38" s="57"/>
      <c r="E38" s="56"/>
      <c r="F38" s="66">
        <f>+F37+F24</f>
        <v>23888289857.482002</v>
      </c>
      <c r="G38" s="55"/>
      <c r="H38" s="55"/>
      <c r="I38" s="55"/>
    </row>
    <row r="39" spans="2:14" ht="15" x14ac:dyDescent="0.25">
      <c r="B39" s="55" t="s">
        <v>610</v>
      </c>
      <c r="C39" s="56"/>
      <c r="D39" s="57"/>
      <c r="E39" s="56"/>
      <c r="F39" s="408">
        <v>24181604113</v>
      </c>
      <c r="G39" s="55"/>
      <c r="H39" s="55"/>
      <c r="I39" s="55"/>
      <c r="J39" s="360"/>
      <c r="K39" s="360"/>
      <c r="L39" s="360"/>
      <c r="M39" s="360"/>
      <c r="N39" s="360"/>
    </row>
    <row r="40" spans="2:14" ht="15" x14ac:dyDescent="0.25">
      <c r="B40" s="75"/>
      <c r="C40" s="76"/>
      <c r="D40" s="77"/>
      <c r="E40" s="76"/>
      <c r="F40" s="75"/>
      <c r="G40" s="75"/>
      <c r="H40" s="75"/>
      <c r="I40" s="75"/>
      <c r="J40" s="33"/>
      <c r="K40" s="360"/>
      <c r="L40" s="360"/>
      <c r="M40" s="360"/>
      <c r="N40" s="360"/>
    </row>
    <row r="41" spans="2:14" ht="15" x14ac:dyDescent="0.25">
      <c r="B41" s="55" t="s">
        <v>153</v>
      </c>
      <c r="C41" s="56"/>
      <c r="D41" s="55"/>
      <c r="E41" s="56"/>
      <c r="F41" s="55"/>
      <c r="G41" s="55"/>
      <c r="H41" s="55"/>
      <c r="I41" s="55"/>
      <c r="J41" s="33"/>
      <c r="K41" s="360"/>
      <c r="L41" s="360"/>
      <c r="M41" s="360"/>
      <c r="N41" s="360"/>
    </row>
    <row r="42" spans="2:14" ht="15" x14ac:dyDescent="0.25">
      <c r="B42" s="78" t="s">
        <v>89</v>
      </c>
      <c r="C42" s="79" t="s">
        <v>437</v>
      </c>
      <c r="D42" s="409">
        <v>47623</v>
      </c>
      <c r="E42" s="409">
        <v>100000</v>
      </c>
      <c r="F42" s="319">
        <v>4762300000</v>
      </c>
      <c r="G42" s="409">
        <v>5000000000</v>
      </c>
      <c r="H42" s="409">
        <v>2134739746</v>
      </c>
      <c r="I42" s="382">
        <v>12726994599</v>
      </c>
      <c r="K42" s="360"/>
      <c r="L42" s="360"/>
      <c r="M42" s="360"/>
      <c r="N42" s="360"/>
    </row>
    <row r="43" spans="2:14" ht="15" x14ac:dyDescent="0.25">
      <c r="B43" s="59" t="s">
        <v>472</v>
      </c>
      <c r="C43" s="213" t="s">
        <v>437</v>
      </c>
      <c r="D43" s="410"/>
      <c r="E43" s="410"/>
      <c r="F43" s="319">
        <v>3931706530</v>
      </c>
      <c r="G43" s="411">
        <v>0</v>
      </c>
      <c r="H43" s="411">
        <v>0</v>
      </c>
      <c r="I43" s="411">
        <v>0</v>
      </c>
      <c r="K43" s="360"/>
      <c r="L43" s="360"/>
      <c r="M43" s="360"/>
      <c r="N43" s="360"/>
    </row>
    <row r="44" spans="2:14" ht="15" x14ac:dyDescent="0.25">
      <c r="B44" s="80" t="s">
        <v>438</v>
      </c>
      <c r="C44" s="81" t="s">
        <v>437</v>
      </c>
      <c r="D44" s="412">
        <v>1</v>
      </c>
      <c r="E44" s="412">
        <v>200000000</v>
      </c>
      <c r="F44" s="319">
        <v>900000000</v>
      </c>
      <c r="G44" s="412">
        <v>8800000000</v>
      </c>
      <c r="H44" s="412">
        <v>1580385378</v>
      </c>
      <c r="I44" s="413">
        <v>17823636723</v>
      </c>
      <c r="K44" s="360"/>
      <c r="L44" s="360"/>
      <c r="M44" s="360"/>
      <c r="N44" s="360"/>
    </row>
    <row r="45" spans="2:14" s="360" customFormat="1" ht="15" x14ac:dyDescent="0.25">
      <c r="B45" s="55" t="str">
        <f>+B38</f>
        <v>TOTAL AL 31/03/2021</v>
      </c>
      <c r="C45" s="55"/>
      <c r="D45" s="55"/>
      <c r="E45" s="55"/>
      <c r="F45" s="66">
        <f>SUM(F42:F44)</f>
        <v>9594006530</v>
      </c>
      <c r="G45" s="82"/>
      <c r="H45" s="82"/>
      <c r="I45" s="82"/>
    </row>
    <row r="46" spans="2:14" s="360" customFormat="1" ht="15" x14ac:dyDescent="0.25">
      <c r="B46" s="55" t="str">
        <f>+B39</f>
        <v>TOTAL AL 31/12/2020</v>
      </c>
      <c r="C46" s="83"/>
      <c r="D46" s="83"/>
      <c r="E46" s="83"/>
      <c r="F46" s="408">
        <v>9545006530</v>
      </c>
      <c r="G46" s="55"/>
      <c r="H46" s="55"/>
      <c r="I46" s="55"/>
    </row>
    <row r="47" spans="2:14" s="360" customFormat="1" ht="15" x14ac:dyDescent="0.25">
      <c r="B47" s="381"/>
      <c r="C47" s="84"/>
      <c r="D47" s="85"/>
      <c r="E47" s="84"/>
      <c r="F47" s="414"/>
      <c r="G47" s="381"/>
      <c r="H47" s="381"/>
      <c r="I47" s="381"/>
    </row>
    <row r="48" spans="2:14" s="360" customFormat="1" ht="15" x14ac:dyDescent="0.25">
      <c r="B48" s="344"/>
      <c r="C48" s="344"/>
      <c r="D48" s="344"/>
      <c r="E48" s="344"/>
      <c r="F48" s="344"/>
      <c r="G48" s="344"/>
      <c r="H48" s="344"/>
      <c r="I48" s="344"/>
    </row>
    <row r="49" spans="2:9" s="360" customFormat="1" ht="15" x14ac:dyDescent="0.25">
      <c r="B49" s="381"/>
      <c r="C49" s="381"/>
      <c r="D49" s="381"/>
      <c r="E49" s="381"/>
      <c r="F49" s="381"/>
      <c r="G49" s="381"/>
      <c r="H49" s="381"/>
      <c r="I49" s="381"/>
    </row>
    <row r="50" spans="2:9" s="360" customFormat="1" ht="45" x14ac:dyDescent="0.25">
      <c r="B50" s="52" t="s">
        <v>357</v>
      </c>
      <c r="C50" s="53" t="s">
        <v>358</v>
      </c>
      <c r="D50" s="52" t="s">
        <v>349</v>
      </c>
      <c r="E50" s="53" t="s">
        <v>348</v>
      </c>
      <c r="F50" s="52" t="s">
        <v>359</v>
      </c>
      <c r="G50" s="381"/>
      <c r="H50" s="381"/>
      <c r="I50" s="381"/>
    </row>
    <row r="51" spans="2:9" s="360" customFormat="1" ht="15" x14ac:dyDescent="0.25">
      <c r="B51" s="86" t="s">
        <v>360</v>
      </c>
      <c r="C51" s="87"/>
      <c r="D51" s="88"/>
      <c r="E51" s="87"/>
      <c r="F51" s="74"/>
      <c r="G51" s="381"/>
      <c r="H51" s="381"/>
      <c r="I51" s="381"/>
    </row>
    <row r="52" spans="2:9" s="360" customFormat="1" ht="15" x14ac:dyDescent="0.25">
      <c r="B52" s="59" t="s">
        <v>676</v>
      </c>
      <c r="C52" s="195">
        <v>554079866</v>
      </c>
      <c r="D52" s="62">
        <v>554079866</v>
      </c>
      <c r="E52" s="399">
        <v>1000000</v>
      </c>
      <c r="F52" s="62">
        <v>554079866</v>
      </c>
      <c r="G52" s="381"/>
      <c r="H52" s="381"/>
      <c r="I52" s="381"/>
    </row>
    <row r="53" spans="2:9" s="360" customFormat="1" ht="15" x14ac:dyDescent="0.25">
      <c r="B53" s="59" t="s">
        <v>677</v>
      </c>
      <c r="C53" s="195">
        <v>14000000</v>
      </c>
      <c r="D53" s="61">
        <v>14000000</v>
      </c>
      <c r="E53" s="399">
        <v>1000000</v>
      </c>
      <c r="F53" s="61">
        <v>14000000</v>
      </c>
      <c r="G53" s="381"/>
      <c r="H53" s="381"/>
      <c r="I53" s="381"/>
    </row>
    <row r="54" spans="2:9" s="360" customFormat="1" ht="15" x14ac:dyDescent="0.25">
      <c r="B54" s="59" t="s">
        <v>678</v>
      </c>
      <c r="C54" s="195">
        <v>500000000</v>
      </c>
      <c r="D54" s="61">
        <v>500000000</v>
      </c>
      <c r="E54" s="399">
        <v>500000</v>
      </c>
      <c r="F54" s="61">
        <v>500000000</v>
      </c>
      <c r="G54" s="381"/>
      <c r="H54" s="381"/>
      <c r="I54" s="381"/>
    </row>
    <row r="55" spans="2:9" s="360" customFormat="1" ht="15" x14ac:dyDescent="0.25">
      <c r="B55" s="59" t="s">
        <v>680</v>
      </c>
      <c r="C55" s="195">
        <v>2350000000</v>
      </c>
      <c r="D55" s="61">
        <v>2350000000</v>
      </c>
      <c r="E55" s="399">
        <v>2350000000</v>
      </c>
      <c r="F55" s="61">
        <v>2350000000</v>
      </c>
      <c r="G55" s="381"/>
      <c r="H55" s="381"/>
      <c r="I55" s="381"/>
    </row>
    <row r="56" spans="2:9" s="360" customFormat="1" ht="15" x14ac:dyDescent="0.25">
      <c r="B56" s="59" t="s">
        <v>681</v>
      </c>
      <c r="C56" s="195">
        <v>40230120</v>
      </c>
      <c r="D56" s="61">
        <v>40230120</v>
      </c>
      <c r="E56" s="399">
        <v>1000000</v>
      </c>
      <c r="F56" s="61">
        <v>40230120</v>
      </c>
      <c r="G56" s="381"/>
      <c r="H56" s="381"/>
      <c r="I56" s="381"/>
    </row>
    <row r="57" spans="2:9" s="360" customFormat="1" ht="15" x14ac:dyDescent="0.25">
      <c r="B57" s="59" t="s">
        <v>683</v>
      </c>
      <c r="C57" s="195">
        <v>38091618</v>
      </c>
      <c r="D57" s="61">
        <v>38091618</v>
      </c>
      <c r="E57" s="399">
        <v>1000000</v>
      </c>
      <c r="F57" s="61">
        <v>38091618</v>
      </c>
      <c r="G57" s="381"/>
      <c r="H57" s="381"/>
      <c r="I57" s="381"/>
    </row>
    <row r="58" spans="2:9" s="360" customFormat="1" ht="15" x14ac:dyDescent="0.25">
      <c r="B58" s="59" t="s">
        <v>684</v>
      </c>
      <c r="C58" s="195">
        <v>1000000</v>
      </c>
      <c r="D58" s="61">
        <v>1000000</v>
      </c>
      <c r="E58" s="399">
        <v>1000000</v>
      </c>
      <c r="F58" s="61">
        <v>1000000</v>
      </c>
      <c r="G58" s="381"/>
      <c r="H58" s="381"/>
      <c r="I58" s="381"/>
    </row>
    <row r="59" spans="2:9" s="360" customFormat="1" ht="15" x14ac:dyDescent="0.25">
      <c r="B59" s="59" t="s">
        <v>678</v>
      </c>
      <c r="C59" s="195">
        <v>183584080</v>
      </c>
      <c r="D59" s="61">
        <v>183584080</v>
      </c>
      <c r="E59" s="399">
        <v>1000000</v>
      </c>
      <c r="F59" s="61">
        <v>183584080</v>
      </c>
      <c r="G59" s="381"/>
      <c r="H59" s="381"/>
      <c r="I59" s="381"/>
    </row>
    <row r="60" spans="2:9" s="360" customFormat="1" ht="15" x14ac:dyDescent="0.25">
      <c r="B60" s="59" t="s">
        <v>685</v>
      </c>
      <c r="C60" s="195">
        <v>20458080</v>
      </c>
      <c r="D60" s="61">
        <v>20458080</v>
      </c>
      <c r="E60" s="399">
        <v>1000000</v>
      </c>
      <c r="F60" s="61">
        <v>20458080</v>
      </c>
      <c r="G60" s="381"/>
      <c r="H60" s="381"/>
      <c r="I60" s="381"/>
    </row>
    <row r="61" spans="2:9" s="360" customFormat="1" ht="15" x14ac:dyDescent="0.25">
      <c r="B61" s="59" t="s">
        <v>686</v>
      </c>
      <c r="C61" s="195">
        <v>114324282</v>
      </c>
      <c r="D61" s="61">
        <v>114324282</v>
      </c>
      <c r="E61" s="399">
        <v>1000000</v>
      </c>
      <c r="F61" s="61">
        <v>114324282</v>
      </c>
      <c r="G61" s="381"/>
      <c r="H61" s="381"/>
      <c r="I61" s="381"/>
    </row>
    <row r="62" spans="2:9" s="360" customFormat="1" ht="15" x14ac:dyDescent="0.25">
      <c r="B62" s="59" t="s">
        <v>480</v>
      </c>
      <c r="C62" s="195">
        <v>225776682</v>
      </c>
      <c r="D62" s="61">
        <v>225776682</v>
      </c>
      <c r="E62" s="399">
        <v>1000000</v>
      </c>
      <c r="F62" s="61">
        <v>225776682</v>
      </c>
      <c r="G62" s="381"/>
      <c r="H62" s="381"/>
      <c r="I62" s="381"/>
    </row>
    <row r="63" spans="2:9" s="360" customFormat="1" ht="15" x14ac:dyDescent="0.25">
      <c r="B63" s="59" t="s">
        <v>687</v>
      </c>
      <c r="C63" s="195">
        <v>6203302</v>
      </c>
      <c r="D63" s="61">
        <v>6203302</v>
      </c>
      <c r="E63" s="399">
        <v>6000000</v>
      </c>
      <c r="F63" s="61">
        <v>6203302</v>
      </c>
      <c r="G63" s="381"/>
      <c r="H63" s="381"/>
      <c r="I63" s="381"/>
    </row>
    <row r="64" spans="2:9" s="360" customFormat="1" ht="15" x14ac:dyDescent="0.25">
      <c r="B64" s="59" t="s">
        <v>688</v>
      </c>
      <c r="C64" s="195">
        <v>10109292234</v>
      </c>
      <c r="D64" s="61">
        <v>10109292234</v>
      </c>
      <c r="E64" s="399">
        <v>1000000000</v>
      </c>
      <c r="F64" s="61">
        <v>10109292234</v>
      </c>
      <c r="G64" s="381"/>
      <c r="H64" s="381"/>
      <c r="I64" s="381"/>
    </row>
    <row r="65" spans="2:14" s="360" customFormat="1" ht="15" x14ac:dyDescent="0.25">
      <c r="B65" s="59" t="s">
        <v>585</v>
      </c>
      <c r="C65" s="195">
        <v>724321347</v>
      </c>
      <c r="D65" s="61">
        <v>724321347</v>
      </c>
      <c r="E65" s="399">
        <v>1000000</v>
      </c>
      <c r="F65" s="61">
        <v>724321347</v>
      </c>
      <c r="G65" s="381"/>
      <c r="H65" s="381"/>
      <c r="I65" s="381"/>
    </row>
    <row r="66" spans="2:14" s="360" customFormat="1" ht="15" x14ac:dyDescent="0.25">
      <c r="B66" s="59" t="s">
        <v>608</v>
      </c>
      <c r="C66" s="195">
        <v>450055532</v>
      </c>
      <c r="D66" s="295">
        <v>450055532</v>
      </c>
      <c r="E66" s="399"/>
      <c r="F66" s="295">
        <v>450055532</v>
      </c>
      <c r="G66" s="415"/>
      <c r="H66" s="415"/>
      <c r="I66" s="415"/>
    </row>
    <row r="67" spans="2:14" s="360" customFormat="1" ht="15" x14ac:dyDescent="0.25">
      <c r="B67" s="55" t="s">
        <v>353</v>
      </c>
      <c r="C67" s="66">
        <f t="shared" ref="C67" si="0">SUM(C52:C66)</f>
        <v>15331417143</v>
      </c>
      <c r="D67" s="66">
        <f>SUM(D52:D66)</f>
        <v>15331417143</v>
      </c>
      <c r="E67" s="76"/>
      <c r="F67" s="66">
        <f>SUM(F52:F66)</f>
        <v>15331417143</v>
      </c>
      <c r="G67" s="381"/>
      <c r="H67" s="381"/>
      <c r="I67" s="381"/>
    </row>
    <row r="68" spans="2:14" s="360" customFormat="1" ht="15" x14ac:dyDescent="0.25">
      <c r="B68" s="59" t="s">
        <v>689</v>
      </c>
      <c r="C68" s="90">
        <v>18204.060000000001</v>
      </c>
      <c r="D68" s="90">
        <v>18204.060000000001</v>
      </c>
      <c r="E68" s="91">
        <v>1000</v>
      </c>
      <c r="F68" s="90">
        <v>18204.060000000001</v>
      </c>
      <c r="G68" s="381"/>
      <c r="H68" s="381"/>
      <c r="I68" s="381"/>
    </row>
    <row r="69" spans="2:14" s="360" customFormat="1" ht="15" x14ac:dyDescent="0.25">
      <c r="B69" s="59" t="s">
        <v>690</v>
      </c>
      <c r="C69" s="70">
        <v>756007.91</v>
      </c>
      <c r="D69" s="70">
        <v>756007.91</v>
      </c>
      <c r="E69" s="71">
        <v>1000</v>
      </c>
      <c r="F69" s="70">
        <v>756007.91</v>
      </c>
      <c r="G69" s="381"/>
      <c r="H69" s="381"/>
      <c r="I69" s="381"/>
    </row>
    <row r="70" spans="2:14" s="360" customFormat="1" ht="15" x14ac:dyDescent="0.25">
      <c r="B70" s="59" t="s">
        <v>691</v>
      </c>
      <c r="C70" s="70">
        <v>3039.48</v>
      </c>
      <c r="D70" s="70">
        <v>3039.48</v>
      </c>
      <c r="E70" s="71">
        <v>1000</v>
      </c>
      <c r="F70" s="70">
        <v>3039.48</v>
      </c>
      <c r="G70" s="381"/>
      <c r="H70" s="381"/>
      <c r="I70" s="381"/>
    </row>
    <row r="71" spans="2:14" s="360" customFormat="1" ht="15" x14ac:dyDescent="0.25">
      <c r="B71" s="59" t="s">
        <v>692</v>
      </c>
      <c r="C71" s="70">
        <v>20255.8</v>
      </c>
      <c r="D71" s="70">
        <v>20255.8</v>
      </c>
      <c r="E71" s="71">
        <v>1000</v>
      </c>
      <c r="F71" s="70">
        <v>20255.8</v>
      </c>
      <c r="G71" s="381"/>
      <c r="H71" s="381"/>
      <c r="I71" s="381"/>
      <c r="K71" s="49"/>
      <c r="L71" s="49"/>
      <c r="M71" s="49"/>
    </row>
    <row r="72" spans="2:14" s="360" customFormat="1" ht="15" x14ac:dyDescent="0.25">
      <c r="B72" s="59" t="s">
        <v>693</v>
      </c>
      <c r="C72" s="70">
        <v>40096</v>
      </c>
      <c r="D72" s="70">
        <v>40096</v>
      </c>
      <c r="E72" s="71">
        <v>1000</v>
      </c>
      <c r="F72" s="70">
        <v>40096</v>
      </c>
      <c r="G72" s="381"/>
      <c r="H72" s="381"/>
      <c r="I72" s="381"/>
      <c r="K72" s="49"/>
      <c r="L72" s="49"/>
      <c r="M72" s="49"/>
    </row>
    <row r="73" spans="2:14" s="360" customFormat="1" ht="15" x14ac:dyDescent="0.25">
      <c r="B73" s="59" t="s">
        <v>694</v>
      </c>
      <c r="C73" s="70">
        <v>52171.8</v>
      </c>
      <c r="D73" s="70">
        <v>52171.8</v>
      </c>
      <c r="E73" s="71">
        <v>50000</v>
      </c>
      <c r="F73" s="70">
        <v>52171.8</v>
      </c>
      <c r="G73" s="381"/>
      <c r="H73" s="381"/>
      <c r="I73" s="381"/>
      <c r="K73" s="49"/>
      <c r="L73" s="49"/>
      <c r="M73" s="49"/>
    </row>
    <row r="74" spans="2:14" ht="15" x14ac:dyDescent="0.25">
      <c r="B74" s="59" t="s">
        <v>690</v>
      </c>
      <c r="C74" s="70">
        <v>300000</v>
      </c>
      <c r="D74" s="70">
        <v>300000</v>
      </c>
      <c r="E74" s="71">
        <v>100000</v>
      </c>
      <c r="F74" s="70">
        <v>300000</v>
      </c>
      <c r="G74" s="381"/>
      <c r="H74" s="381"/>
      <c r="I74" s="381"/>
      <c r="N74" s="360"/>
    </row>
    <row r="75" spans="2:14" ht="15" x14ac:dyDescent="0.25">
      <c r="B75" s="59" t="s">
        <v>607</v>
      </c>
      <c r="C75" s="70">
        <v>67000</v>
      </c>
      <c r="D75" s="70">
        <v>67000</v>
      </c>
      <c r="E75" s="71">
        <v>67000</v>
      </c>
      <c r="F75" s="70">
        <v>67000</v>
      </c>
      <c r="G75" s="381"/>
      <c r="H75" s="381"/>
      <c r="I75" s="381"/>
      <c r="N75" s="360"/>
    </row>
    <row r="76" spans="2:14" ht="15" x14ac:dyDescent="0.25">
      <c r="B76" s="59" t="s">
        <v>586</v>
      </c>
      <c r="C76" s="70">
        <v>31313.87</v>
      </c>
      <c r="D76" s="70">
        <v>31313.87</v>
      </c>
      <c r="E76" s="71">
        <v>31318.87</v>
      </c>
      <c r="F76" s="70">
        <v>31313.87</v>
      </c>
      <c r="G76" s="381"/>
      <c r="H76" s="381"/>
      <c r="I76" s="381"/>
      <c r="N76" s="360"/>
    </row>
    <row r="77" spans="2:14" ht="15" x14ac:dyDescent="0.25">
      <c r="B77" s="404" t="s">
        <v>608</v>
      </c>
      <c r="C77" s="406">
        <v>75004.38</v>
      </c>
      <c r="D77" s="406">
        <v>75004.38</v>
      </c>
      <c r="E77" s="405"/>
      <c r="F77" s="406">
        <v>75004.38</v>
      </c>
      <c r="G77" s="381"/>
      <c r="H77" s="381"/>
      <c r="I77" s="381"/>
      <c r="N77" s="360"/>
    </row>
    <row r="78" spans="2:14" ht="15" x14ac:dyDescent="0.25">
      <c r="B78" s="59"/>
      <c r="C78" s="70"/>
      <c r="D78" s="70"/>
      <c r="E78" s="71"/>
      <c r="F78" s="70"/>
      <c r="G78" s="381"/>
      <c r="H78" s="381"/>
      <c r="I78" s="381"/>
    </row>
    <row r="79" spans="2:14" ht="15" x14ac:dyDescent="0.25">
      <c r="B79" s="55" t="s">
        <v>354</v>
      </c>
      <c r="C79" s="73">
        <f>SUM(C68:C78)</f>
        <v>1363093.3000000003</v>
      </c>
      <c r="D79" s="73">
        <f>SUM(D68:D78)</f>
        <v>1363093.3000000003</v>
      </c>
      <c r="E79" s="72"/>
      <c r="F79" s="73">
        <f>SUM(F68:F78)</f>
        <v>1363093.3000000003</v>
      </c>
      <c r="G79" s="33"/>
      <c r="H79" s="33"/>
      <c r="I79" s="33"/>
    </row>
    <row r="80" spans="2:14" ht="15" x14ac:dyDescent="0.25">
      <c r="B80" s="55" t="s">
        <v>355</v>
      </c>
      <c r="C80" s="73">
        <v>6277.54</v>
      </c>
      <c r="D80" s="73">
        <f>+F36</f>
        <v>6277.54</v>
      </c>
      <c r="E80" s="92"/>
      <c r="F80" s="73">
        <v>6277.54</v>
      </c>
      <c r="G80" s="381"/>
      <c r="H80" s="381"/>
      <c r="I80" s="381"/>
    </row>
    <row r="81" spans="2:9" ht="15" x14ac:dyDescent="0.25">
      <c r="B81" s="55" t="s">
        <v>356</v>
      </c>
      <c r="C81" s="66">
        <f>+C79*C80</f>
        <v>8556872714.4820013</v>
      </c>
      <c r="D81" s="66">
        <f>+D79*D80</f>
        <v>8556872714.4820013</v>
      </c>
      <c r="E81" s="76"/>
      <c r="F81" s="66">
        <f>+F79*F80</f>
        <v>8556872714.4820013</v>
      </c>
      <c r="G81" s="381"/>
      <c r="H81" s="381"/>
      <c r="I81" s="381"/>
    </row>
    <row r="82" spans="2:9" ht="15" x14ac:dyDescent="0.25">
      <c r="B82" s="55" t="str">
        <f>+B45</f>
        <v>TOTAL AL 31/03/2021</v>
      </c>
      <c r="C82" s="56">
        <f>+C81+C67</f>
        <v>23888289857.482002</v>
      </c>
      <c r="D82" s="56">
        <f>+D81+D67</f>
        <v>23888289857.482002</v>
      </c>
      <c r="E82" s="56"/>
      <c r="F82" s="56">
        <f>+F81+F67</f>
        <v>23888289857.482002</v>
      </c>
      <c r="G82" s="381"/>
      <c r="H82" s="381"/>
      <c r="I82" s="381"/>
    </row>
    <row r="83" spans="2:9" ht="15" x14ac:dyDescent="0.25">
      <c r="B83" s="55" t="str">
        <f>+B46</f>
        <v>TOTAL AL 31/12/2020</v>
      </c>
      <c r="C83" s="416">
        <f>+F39</f>
        <v>24181604113</v>
      </c>
      <c r="D83" s="416">
        <f>+C83</f>
        <v>24181604113</v>
      </c>
      <c r="E83" s="416"/>
      <c r="F83" s="416">
        <f>+C83</f>
        <v>24181604113</v>
      </c>
      <c r="G83" s="381"/>
      <c r="H83" s="381"/>
      <c r="I83" s="381"/>
    </row>
    <row r="84" spans="2:9" ht="15" x14ac:dyDescent="0.25">
      <c r="B84" s="75"/>
      <c r="C84" s="76"/>
      <c r="D84" s="77"/>
      <c r="E84" s="76"/>
      <c r="F84" s="75"/>
      <c r="G84" s="381"/>
      <c r="H84" s="381"/>
      <c r="I84" s="381"/>
    </row>
    <row r="85" spans="2:9" ht="15" x14ac:dyDescent="0.25">
      <c r="B85" s="55" t="s">
        <v>361</v>
      </c>
      <c r="C85" s="56"/>
      <c r="D85" s="55"/>
      <c r="E85" s="56"/>
      <c r="F85" s="55"/>
      <c r="G85" s="381"/>
      <c r="H85" s="381"/>
      <c r="I85" s="381"/>
    </row>
    <row r="86" spans="2:9" ht="15" x14ac:dyDescent="0.25">
      <c r="B86" s="78" t="s">
        <v>89</v>
      </c>
      <c r="C86" s="93">
        <v>4762300000</v>
      </c>
      <c r="D86" s="237">
        <v>4762300000</v>
      </c>
      <c r="E86" s="93">
        <v>100000</v>
      </c>
      <c r="F86" s="134">
        <v>4762300000</v>
      </c>
      <c r="G86" s="381"/>
      <c r="H86" s="381"/>
      <c r="I86" s="381"/>
    </row>
    <row r="87" spans="2:9" ht="15" x14ac:dyDescent="0.25">
      <c r="B87" s="59" t="s">
        <v>472</v>
      </c>
      <c r="C87" s="214">
        <v>3931706530</v>
      </c>
      <c r="D87" s="134">
        <v>3931706530</v>
      </c>
      <c r="E87" s="214"/>
      <c r="F87" s="134">
        <v>3931706530</v>
      </c>
      <c r="G87" s="381"/>
      <c r="H87" s="381"/>
      <c r="I87" s="381"/>
    </row>
    <row r="88" spans="2:9" ht="15" x14ac:dyDescent="0.25">
      <c r="B88" s="80" t="s">
        <v>438</v>
      </c>
      <c r="C88" s="94">
        <v>900000000</v>
      </c>
      <c r="D88" s="417">
        <v>900000000</v>
      </c>
      <c r="E88" s="94">
        <v>200000000</v>
      </c>
      <c r="F88" s="134">
        <v>900000000</v>
      </c>
      <c r="G88" s="381"/>
      <c r="H88" s="381"/>
      <c r="I88" s="381"/>
    </row>
    <row r="89" spans="2:9" ht="15" x14ac:dyDescent="0.25">
      <c r="B89" s="55" t="str">
        <f>+B82</f>
        <v>TOTAL AL 31/03/2021</v>
      </c>
      <c r="C89" s="418">
        <f>SUM(C86:C88)</f>
        <v>9594006530</v>
      </c>
      <c r="D89" s="418">
        <f>SUM(D86:D88)</f>
        <v>9594006530</v>
      </c>
      <c r="E89" s="153"/>
      <c r="F89" s="418">
        <f>SUM(F86:F88)</f>
        <v>9594006530</v>
      </c>
      <c r="G89" s="381"/>
      <c r="H89" s="381"/>
      <c r="I89" s="381"/>
    </row>
    <row r="90" spans="2:9" ht="15" x14ac:dyDescent="0.25">
      <c r="B90" s="55" t="str">
        <f>+B83</f>
        <v>TOTAL AL 31/12/2020</v>
      </c>
      <c r="C90" s="419">
        <f>+F46</f>
        <v>9545006530</v>
      </c>
      <c r="D90" s="419">
        <f>+C90</f>
        <v>9545006530</v>
      </c>
      <c r="E90" s="420"/>
      <c r="F90" s="419">
        <f>+D90</f>
        <v>9545006530</v>
      </c>
      <c r="G90" s="381"/>
      <c r="H90" s="381"/>
      <c r="I90" s="381"/>
    </row>
    <row r="91" spans="2:9" ht="15" x14ac:dyDescent="0.25">
      <c r="B91" s="381"/>
      <c r="C91" s="381"/>
      <c r="D91" s="381"/>
      <c r="E91" s="381"/>
      <c r="F91" s="381"/>
      <c r="G91" s="381"/>
      <c r="H91" s="381"/>
      <c r="I91" s="381"/>
    </row>
    <row r="92" spans="2:9" ht="15" x14ac:dyDescent="0.25">
      <c r="B92" s="381"/>
      <c r="C92" s="381"/>
      <c r="D92" s="381"/>
      <c r="E92" s="381"/>
      <c r="F92" s="381"/>
      <c r="G92" s="381"/>
      <c r="H92" s="381"/>
      <c r="I92" s="381"/>
    </row>
    <row r="93" spans="2:9" ht="15" x14ac:dyDescent="0.25">
      <c r="B93" s="381"/>
      <c r="C93" s="381"/>
      <c r="D93" s="381"/>
      <c r="E93" s="381"/>
      <c r="F93" s="381"/>
      <c r="G93" s="381"/>
      <c r="H93" s="381"/>
      <c r="I93" s="381"/>
    </row>
    <row r="94" spans="2:9" ht="15" x14ac:dyDescent="0.25">
      <c r="B94" s="381"/>
      <c r="C94" s="381"/>
      <c r="D94" s="381"/>
      <c r="E94" s="381"/>
      <c r="F94" s="381"/>
      <c r="G94" s="381"/>
      <c r="H94" s="381"/>
      <c r="I94" s="381"/>
    </row>
    <row r="95" spans="2:9" ht="30" x14ac:dyDescent="0.2">
      <c r="B95" s="54"/>
      <c r="C95" s="52" t="s">
        <v>696</v>
      </c>
      <c r="D95" s="52" t="s">
        <v>697</v>
      </c>
      <c r="E95" s="52" t="s">
        <v>698</v>
      </c>
      <c r="F95" s="52" t="s">
        <v>699</v>
      </c>
      <c r="G95" s="54"/>
      <c r="H95" s="54"/>
      <c r="I95" s="54"/>
    </row>
    <row r="96" spans="2:9" ht="15" x14ac:dyDescent="0.25">
      <c r="B96" s="381"/>
      <c r="C96" s="421">
        <v>1</v>
      </c>
      <c r="D96" s="422">
        <v>200000000</v>
      </c>
      <c r="E96" s="422">
        <v>399419813</v>
      </c>
      <c r="F96" s="422">
        <v>900000000</v>
      </c>
      <c r="G96" s="381"/>
      <c r="H96" s="381"/>
      <c r="I96" s="381"/>
    </row>
    <row r="97" spans="2:9" ht="15" x14ac:dyDescent="0.25">
      <c r="B97" s="33"/>
      <c r="C97" s="153" t="str">
        <f>+B89</f>
        <v>TOTAL AL 31/03/2021</v>
      </c>
      <c r="D97" s="408">
        <f>+D96</f>
        <v>200000000</v>
      </c>
      <c r="E97" s="408">
        <f>+E96</f>
        <v>399419813</v>
      </c>
      <c r="F97" s="408">
        <v>900000000</v>
      </c>
      <c r="G97" s="33"/>
      <c r="H97" s="33"/>
      <c r="I97" s="33"/>
    </row>
    <row r="98" spans="2:9" ht="15" x14ac:dyDescent="0.25">
      <c r="B98" s="33"/>
      <c r="C98" s="153" t="str">
        <f>+B90</f>
        <v>TOTAL AL 31/12/2020</v>
      </c>
      <c r="D98" s="408">
        <v>200000000</v>
      </c>
      <c r="E98" s="408">
        <v>399419813</v>
      </c>
      <c r="F98" s="408">
        <v>851000000</v>
      </c>
      <c r="G98" s="33"/>
      <c r="H98" s="33"/>
      <c r="I98" s="33"/>
    </row>
  </sheetData>
  <mergeCells count="5">
    <mergeCell ref="B2:I2"/>
    <mergeCell ref="B6:F6"/>
    <mergeCell ref="G6:I6"/>
    <mergeCell ref="B3:I3"/>
    <mergeCell ref="B4:I4"/>
  </mergeCells>
  <hyperlinks>
    <hyperlink ref="A1" location="ÍNDICE!A1" display="Indice" xr:uid="{7A0B7356-4396-4B6E-9AE7-7158DBE129CF}"/>
  </hyperlinks>
  <pageMargins left="0.25" right="0.25" top="0.75" bottom="0.75" header="0.3" footer="0.3"/>
  <pageSetup paperSize="9" scale="4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499D-8F80-4B6B-927C-7270281210DD}">
  <sheetPr>
    <pageSetUpPr fitToPage="1"/>
  </sheetPr>
  <dimension ref="A1:M18"/>
  <sheetViews>
    <sheetView showGridLines="0" zoomScaleNormal="100" workbookViewId="0">
      <selection activeCell="A7" sqref="A7"/>
    </sheetView>
  </sheetViews>
  <sheetFormatPr baseColWidth="10" defaultColWidth="11.42578125" defaultRowHeight="15" x14ac:dyDescent="0.25"/>
  <cols>
    <col min="1" max="1" width="7.140625" style="215" bestFit="1" customWidth="1"/>
    <col min="2" max="2" width="29" style="215" bestFit="1" customWidth="1"/>
    <col min="3" max="3" width="17.7109375" style="215" bestFit="1" customWidth="1"/>
    <col min="4" max="4" width="14.7109375" style="215" bestFit="1" customWidth="1"/>
    <col min="5" max="5" width="15.140625" style="215" bestFit="1" customWidth="1"/>
    <col min="6" max="6" width="13.28515625" style="215" bestFit="1" customWidth="1"/>
    <col min="7" max="7" width="16.42578125" style="215" bestFit="1" customWidth="1"/>
    <col min="8" max="8" width="17" style="215" bestFit="1" customWidth="1"/>
    <col min="9" max="9" width="6" style="215" bestFit="1" customWidth="1"/>
    <col min="10" max="10" width="6.5703125" style="215" bestFit="1" customWidth="1"/>
    <col min="11" max="11" width="15.140625" style="215" bestFit="1" customWidth="1"/>
    <col min="12" max="12" width="17" style="215" bestFit="1" customWidth="1"/>
    <col min="13" max="13" width="21.85546875" style="215" bestFit="1" customWidth="1"/>
    <col min="14" max="14" width="2.85546875" style="215" customWidth="1"/>
    <col min="15" max="16384" width="11.42578125" style="215"/>
  </cols>
  <sheetData>
    <row r="1" spans="1:13" x14ac:dyDescent="0.25">
      <c r="A1" s="1" t="s">
        <v>591</v>
      </c>
    </row>
    <row r="2" spans="1:13" x14ac:dyDescent="0.25">
      <c r="A2" s="1"/>
      <c r="B2" s="510" t="s">
        <v>452</v>
      </c>
      <c r="C2" s="510"/>
      <c r="D2" s="510"/>
      <c r="E2" s="510"/>
      <c r="F2" s="510"/>
      <c r="G2" s="510"/>
      <c r="H2" s="510"/>
      <c r="I2" s="510"/>
      <c r="J2" s="510"/>
      <c r="K2" s="510"/>
      <c r="L2" s="510"/>
      <c r="M2" s="510"/>
    </row>
    <row r="3" spans="1:13" x14ac:dyDescent="0.25">
      <c r="B3" s="511" t="s">
        <v>110</v>
      </c>
      <c r="C3" s="511"/>
      <c r="D3" s="511"/>
      <c r="E3" s="511"/>
      <c r="F3" s="511"/>
      <c r="G3" s="511"/>
      <c r="H3" s="511"/>
      <c r="I3" s="511"/>
      <c r="J3" s="511"/>
      <c r="K3" s="511"/>
      <c r="L3" s="511"/>
      <c r="M3" s="511"/>
    </row>
    <row r="4" spans="1:13" x14ac:dyDescent="0.25">
      <c r="B4" s="511" t="s">
        <v>700</v>
      </c>
      <c r="C4" s="511"/>
      <c r="D4" s="511"/>
      <c r="E4" s="511"/>
      <c r="F4" s="511"/>
      <c r="G4" s="511"/>
      <c r="H4" s="511"/>
      <c r="I4" s="511"/>
      <c r="J4" s="511"/>
      <c r="K4" s="511"/>
      <c r="L4" s="511"/>
      <c r="M4" s="511"/>
    </row>
    <row r="5" spans="1:13" x14ac:dyDescent="0.25">
      <c r="B5" s="512" t="s">
        <v>704</v>
      </c>
      <c r="C5" s="512"/>
      <c r="D5" s="512"/>
      <c r="E5" s="512"/>
      <c r="F5" s="512"/>
      <c r="G5" s="512"/>
      <c r="H5" s="512"/>
      <c r="I5" s="512"/>
      <c r="J5" s="512"/>
      <c r="K5" s="512"/>
      <c r="L5" s="512"/>
      <c r="M5" s="512"/>
    </row>
    <row r="6" spans="1:13" ht="15" customHeight="1" x14ac:dyDescent="0.25">
      <c r="B6" s="513" t="s">
        <v>362</v>
      </c>
      <c r="C6" s="515" t="s">
        <v>363</v>
      </c>
      <c r="D6" s="515"/>
      <c r="E6" s="515"/>
      <c r="F6" s="515"/>
      <c r="G6" s="515"/>
      <c r="H6" s="515" t="s">
        <v>364</v>
      </c>
      <c r="I6" s="515"/>
      <c r="J6" s="515"/>
      <c r="K6" s="515"/>
      <c r="L6" s="515"/>
      <c r="M6" s="516" t="s">
        <v>365</v>
      </c>
    </row>
    <row r="7" spans="1:13" ht="30" x14ac:dyDescent="0.25">
      <c r="B7" s="514"/>
      <c r="C7" s="384" t="s">
        <v>366</v>
      </c>
      <c r="D7" s="37" t="s">
        <v>367</v>
      </c>
      <c r="E7" s="37" t="s">
        <v>368</v>
      </c>
      <c r="F7" s="384" t="s">
        <v>713</v>
      </c>
      <c r="G7" s="37" t="s">
        <v>369</v>
      </c>
      <c r="H7" s="383" t="s">
        <v>370</v>
      </c>
      <c r="I7" s="383" t="s">
        <v>367</v>
      </c>
      <c r="J7" s="38" t="s">
        <v>368</v>
      </c>
      <c r="K7" s="384" t="s">
        <v>714</v>
      </c>
      <c r="L7" s="38" t="s">
        <v>371</v>
      </c>
      <c r="M7" s="517"/>
    </row>
    <row r="8" spans="1:13" x14ac:dyDescent="0.25">
      <c r="B8" s="39" t="s">
        <v>372</v>
      </c>
      <c r="C8" s="40"/>
      <c r="D8" s="40"/>
      <c r="E8" s="40"/>
      <c r="F8" s="40"/>
      <c r="G8" s="40"/>
      <c r="H8" s="41"/>
      <c r="I8" s="40"/>
      <c r="J8" s="40"/>
      <c r="K8" s="40"/>
      <c r="L8" s="40"/>
      <c r="M8" s="40"/>
    </row>
    <row r="9" spans="1:13" x14ac:dyDescent="0.25">
      <c r="B9" s="42" t="s">
        <v>373</v>
      </c>
      <c r="C9" s="43">
        <v>502676610</v>
      </c>
      <c r="D9" s="43">
        <f>+G9-C9</f>
        <v>7189091</v>
      </c>
      <c r="E9" s="44">
        <v>0</v>
      </c>
      <c r="F9" s="43">
        <v>0</v>
      </c>
      <c r="G9" s="43">
        <v>509865701</v>
      </c>
      <c r="H9" s="43">
        <v>-142640511</v>
      </c>
      <c r="I9" s="44">
        <v>0</v>
      </c>
      <c r="J9" s="43">
        <v>0</v>
      </c>
      <c r="K9" s="43">
        <v>0</v>
      </c>
      <c r="L9" s="43">
        <v>-158032223</v>
      </c>
      <c r="M9" s="43">
        <f>+G9+L9</f>
        <v>351833478</v>
      </c>
    </row>
    <row r="10" spans="1:13" x14ac:dyDescent="0.25">
      <c r="B10" s="42" t="s">
        <v>374</v>
      </c>
      <c r="C10" s="43">
        <v>322819832</v>
      </c>
      <c r="D10" s="43">
        <f t="shared" ref="D10:D13" si="0">+G10-C10</f>
        <v>9921818</v>
      </c>
      <c r="E10" s="44">
        <v>0</v>
      </c>
      <c r="F10" s="43">
        <v>0</v>
      </c>
      <c r="G10" s="43">
        <v>332741650</v>
      </c>
      <c r="H10" s="43">
        <v>-92889083</v>
      </c>
      <c r="I10" s="44">
        <v>0</v>
      </c>
      <c r="J10" s="43">
        <v>0</v>
      </c>
      <c r="K10" s="43">
        <v>0</v>
      </c>
      <c r="L10" s="43">
        <v>-102630767</v>
      </c>
      <c r="M10" s="43">
        <f t="shared" ref="M10:M14" si="1">+G10+L10</f>
        <v>230110883</v>
      </c>
    </row>
    <row r="11" spans="1:13" x14ac:dyDescent="0.25">
      <c r="B11" s="42" t="s">
        <v>375</v>
      </c>
      <c r="C11" s="43">
        <v>442420778</v>
      </c>
      <c r="D11" s="43">
        <f t="shared" si="0"/>
        <v>30091863</v>
      </c>
      <c r="E11" s="44">
        <v>0</v>
      </c>
      <c r="F11" s="43">
        <v>0</v>
      </c>
      <c r="G11" s="43">
        <v>472512641</v>
      </c>
      <c r="H11" s="43">
        <v>-240114831</v>
      </c>
      <c r="I11" s="44">
        <v>0</v>
      </c>
      <c r="J11" s="43">
        <v>0</v>
      </c>
      <c r="K11" s="43">
        <v>0</v>
      </c>
      <c r="L11" s="43">
        <v>-269983419</v>
      </c>
      <c r="M11" s="43">
        <f t="shared" si="1"/>
        <v>202529222</v>
      </c>
    </row>
    <row r="12" spans="1:13" x14ac:dyDescent="0.25">
      <c r="B12" s="42" t="s">
        <v>376</v>
      </c>
      <c r="C12" s="43">
        <v>1140034165</v>
      </c>
      <c r="D12" s="43">
        <f t="shared" si="0"/>
        <v>0</v>
      </c>
      <c r="E12" s="44">
        <v>0</v>
      </c>
      <c r="F12" s="43">
        <v>0</v>
      </c>
      <c r="G12" s="43">
        <v>1140034165</v>
      </c>
      <c r="H12" s="43">
        <v>-326667791</v>
      </c>
      <c r="I12" s="44">
        <v>0</v>
      </c>
      <c r="J12" s="43">
        <v>0</v>
      </c>
      <c r="K12" s="43">
        <v>0</v>
      </c>
      <c r="L12" s="43">
        <v>-356782559</v>
      </c>
      <c r="M12" s="43">
        <f t="shared" si="1"/>
        <v>783251606</v>
      </c>
    </row>
    <row r="13" spans="1:13" x14ac:dyDescent="0.25">
      <c r="B13" s="42" t="s">
        <v>377</v>
      </c>
      <c r="C13" s="43">
        <v>629617356</v>
      </c>
      <c r="D13" s="43">
        <f t="shared" si="0"/>
        <v>3349091</v>
      </c>
      <c r="E13" s="44">
        <v>0</v>
      </c>
      <c r="F13" s="43">
        <v>0</v>
      </c>
      <c r="G13" s="43">
        <v>632966447</v>
      </c>
      <c r="H13" s="43">
        <v>-415459578</v>
      </c>
      <c r="I13" s="44">
        <v>0</v>
      </c>
      <c r="J13" s="43">
        <v>0</v>
      </c>
      <c r="K13" s="43">
        <v>0</v>
      </c>
      <c r="L13" s="43">
        <v>-450786734</v>
      </c>
      <c r="M13" s="43">
        <f t="shared" si="1"/>
        <v>182179713</v>
      </c>
    </row>
    <row r="14" spans="1:13" x14ac:dyDescent="0.25">
      <c r="B14" s="42" t="s">
        <v>378</v>
      </c>
      <c r="C14" s="43">
        <v>26735570</v>
      </c>
      <c r="D14" s="43">
        <f>+G14-C14</f>
        <v>0</v>
      </c>
      <c r="E14" s="44"/>
      <c r="F14" s="43"/>
      <c r="G14" s="43">
        <v>26735570</v>
      </c>
      <c r="H14" s="43">
        <v>-15141086</v>
      </c>
      <c r="I14" s="44"/>
      <c r="J14" s="43"/>
      <c r="K14" s="43"/>
      <c r="L14" s="43">
        <v>-15877242</v>
      </c>
      <c r="M14" s="43">
        <f t="shared" si="1"/>
        <v>10858328</v>
      </c>
    </row>
    <row r="15" spans="1:13" x14ac:dyDescent="0.25">
      <c r="B15" s="423">
        <v>44286</v>
      </c>
      <c r="C15" s="48">
        <f t="shared" ref="C15:L15" si="2">SUM(C9:C14)</f>
        <v>3064304311</v>
      </c>
      <c r="D15" s="48">
        <f t="shared" si="2"/>
        <v>50551863</v>
      </c>
      <c r="E15" s="48">
        <f t="shared" si="2"/>
        <v>0</v>
      </c>
      <c r="F15" s="48">
        <f t="shared" si="2"/>
        <v>0</v>
      </c>
      <c r="G15" s="48">
        <f t="shared" si="2"/>
        <v>3114856174</v>
      </c>
      <c r="H15" s="48">
        <f t="shared" si="2"/>
        <v>-1232912880</v>
      </c>
      <c r="I15" s="48">
        <f t="shared" si="2"/>
        <v>0</v>
      </c>
      <c r="J15" s="48">
        <f t="shared" si="2"/>
        <v>0</v>
      </c>
      <c r="K15" s="48">
        <f t="shared" si="2"/>
        <v>0</v>
      </c>
      <c r="L15" s="48">
        <f t="shared" si="2"/>
        <v>-1354092944</v>
      </c>
      <c r="M15" s="48">
        <f>+G15+L15</f>
        <v>1760763230</v>
      </c>
    </row>
    <row r="16" spans="1:13" x14ac:dyDescent="0.25">
      <c r="B16" s="423">
        <v>44196</v>
      </c>
      <c r="C16" s="48">
        <v>3165488705</v>
      </c>
      <c r="D16" s="48">
        <f>14488920+963636+75568809</f>
        <v>91021365</v>
      </c>
      <c r="E16" s="48">
        <v>-192205759</v>
      </c>
      <c r="F16" s="48">
        <v>0</v>
      </c>
      <c r="G16" s="48">
        <f>+C16+D16+E16+F16</f>
        <v>3064304311</v>
      </c>
      <c r="H16" s="48">
        <v>-943587858</v>
      </c>
      <c r="I16" s="48">
        <v>0</v>
      </c>
      <c r="J16" s="48">
        <v>0</v>
      </c>
      <c r="K16" s="48">
        <v>0</v>
      </c>
      <c r="L16" s="48">
        <v>-1232912880</v>
      </c>
      <c r="M16" s="48">
        <f>+G16+L16</f>
        <v>1831391431</v>
      </c>
    </row>
    <row r="17" spans="7:13" x14ac:dyDescent="0.25">
      <c r="G17" s="366"/>
      <c r="L17" s="367"/>
      <c r="M17" s="367"/>
    </row>
    <row r="18" spans="7:13" x14ac:dyDescent="0.25">
      <c r="M18" s="367"/>
    </row>
  </sheetData>
  <mergeCells count="8">
    <mergeCell ref="B2:M2"/>
    <mergeCell ref="B3:M3"/>
    <mergeCell ref="B4:M4"/>
    <mergeCell ref="B5:M5"/>
    <mergeCell ref="B6:B7"/>
    <mergeCell ref="C6:G6"/>
    <mergeCell ref="H6:L6"/>
    <mergeCell ref="M6:M7"/>
  </mergeCells>
  <hyperlinks>
    <hyperlink ref="A1" location="ÍNDICE!A1" display="Indice" xr:uid="{7E6813C3-57F3-4F8F-8ACB-7368D6E6A7AB}"/>
  </hyperlinks>
  <pageMargins left="0.25" right="0.25" top="0.75" bottom="0.75" header="0.3" footer="0.3"/>
  <pageSetup paperSize="9" scale="7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8BE9-1299-417C-B16B-715BA5683B70}">
  <sheetPr>
    <pageSetUpPr fitToPage="1"/>
  </sheetPr>
  <dimension ref="A1:M13"/>
  <sheetViews>
    <sheetView showGridLines="0" zoomScaleNormal="100" workbookViewId="0">
      <selection activeCell="A9" sqref="A9"/>
    </sheetView>
  </sheetViews>
  <sheetFormatPr baseColWidth="10" defaultColWidth="11.42578125" defaultRowHeight="15" x14ac:dyDescent="0.25"/>
  <cols>
    <col min="1" max="1" width="7.140625" style="215" bestFit="1" customWidth="1"/>
    <col min="2" max="2" width="29" style="215" bestFit="1" customWidth="1"/>
    <col min="3" max="3" width="17.7109375" style="215" bestFit="1" customWidth="1"/>
    <col min="4" max="4" width="14" style="215" bestFit="1" customWidth="1"/>
    <col min="5" max="5" width="6.5703125" style="215" bestFit="1" customWidth="1"/>
    <col min="6" max="6" width="13.28515625" style="215" bestFit="1" customWidth="1"/>
    <col min="7" max="8" width="14" style="215" bestFit="1" customWidth="1"/>
    <col min="9" max="9" width="6" style="215" bestFit="1" customWidth="1"/>
    <col min="10" max="10" width="6.5703125" style="215" bestFit="1" customWidth="1"/>
    <col min="11" max="11" width="15.140625" style="215" bestFit="1" customWidth="1"/>
    <col min="12" max="12" width="16" style="215" bestFit="1" customWidth="1"/>
    <col min="13" max="13" width="21.85546875" style="215" bestFit="1" customWidth="1"/>
    <col min="14" max="14" width="2.85546875" style="215" customWidth="1"/>
    <col min="15" max="16384" width="11.42578125" style="215"/>
  </cols>
  <sheetData>
    <row r="1" spans="1:13" x14ac:dyDescent="0.25">
      <c r="A1" s="1" t="s">
        <v>591</v>
      </c>
    </row>
    <row r="2" spans="1:13" x14ac:dyDescent="0.25">
      <c r="A2" s="1"/>
      <c r="B2" s="510" t="s">
        <v>628</v>
      </c>
      <c r="C2" s="510"/>
      <c r="D2" s="510"/>
      <c r="E2" s="510"/>
      <c r="F2" s="510"/>
      <c r="G2" s="510"/>
      <c r="H2" s="510"/>
      <c r="I2" s="510"/>
      <c r="J2" s="510"/>
      <c r="K2" s="510"/>
      <c r="L2" s="510"/>
      <c r="M2" s="510"/>
    </row>
    <row r="3" spans="1:13" x14ac:dyDescent="0.25">
      <c r="B3" s="511" t="s">
        <v>110</v>
      </c>
      <c r="C3" s="511"/>
      <c r="D3" s="511"/>
      <c r="E3" s="511"/>
      <c r="F3" s="511"/>
      <c r="G3" s="511"/>
      <c r="H3" s="511"/>
      <c r="I3" s="511"/>
      <c r="J3" s="511"/>
      <c r="K3" s="511"/>
      <c r="L3" s="511"/>
      <c r="M3" s="511"/>
    </row>
    <row r="4" spans="1:13" x14ac:dyDescent="0.25">
      <c r="B4" s="511" t="s">
        <v>701</v>
      </c>
      <c r="C4" s="511"/>
      <c r="D4" s="511"/>
      <c r="E4" s="511"/>
      <c r="F4" s="511"/>
      <c r="G4" s="511"/>
      <c r="H4" s="511"/>
      <c r="I4" s="511"/>
      <c r="J4" s="511"/>
      <c r="K4" s="511"/>
      <c r="L4" s="511"/>
      <c r="M4" s="511"/>
    </row>
    <row r="5" spans="1:13" x14ac:dyDescent="0.25">
      <c r="B5" s="512" t="s">
        <v>704</v>
      </c>
      <c r="C5" s="512"/>
      <c r="D5" s="512"/>
      <c r="E5" s="512"/>
      <c r="F5" s="512"/>
      <c r="G5" s="512"/>
      <c r="H5" s="512"/>
      <c r="I5" s="512"/>
      <c r="J5" s="512"/>
      <c r="K5" s="512"/>
      <c r="L5" s="512"/>
      <c r="M5" s="512"/>
    </row>
    <row r="6" spans="1:13" ht="15" customHeight="1" x14ac:dyDescent="0.25">
      <c r="B6" s="513" t="s">
        <v>362</v>
      </c>
      <c r="C6" s="515" t="s">
        <v>363</v>
      </c>
      <c r="D6" s="515"/>
      <c r="E6" s="515"/>
      <c r="F6" s="515"/>
      <c r="G6" s="515"/>
      <c r="H6" s="515" t="s">
        <v>364</v>
      </c>
      <c r="I6" s="515"/>
      <c r="J6" s="515"/>
      <c r="K6" s="515"/>
      <c r="L6" s="515"/>
      <c r="M6" s="516" t="s">
        <v>365</v>
      </c>
    </row>
    <row r="7" spans="1:13" ht="30" x14ac:dyDescent="0.25">
      <c r="B7" s="514"/>
      <c r="C7" s="384" t="s">
        <v>366</v>
      </c>
      <c r="D7" s="37" t="s">
        <v>367</v>
      </c>
      <c r="E7" s="37" t="s">
        <v>368</v>
      </c>
      <c r="F7" s="384" t="s">
        <v>713</v>
      </c>
      <c r="G7" s="37" t="s">
        <v>369</v>
      </c>
      <c r="H7" s="383" t="s">
        <v>370</v>
      </c>
      <c r="I7" s="383" t="s">
        <v>367</v>
      </c>
      <c r="J7" s="38" t="s">
        <v>368</v>
      </c>
      <c r="K7" s="384" t="s">
        <v>714</v>
      </c>
      <c r="L7" s="38" t="s">
        <v>371</v>
      </c>
      <c r="M7" s="517"/>
    </row>
    <row r="8" spans="1:13" x14ac:dyDescent="0.25">
      <c r="B8" s="39" t="s">
        <v>372</v>
      </c>
      <c r="C8" s="40"/>
      <c r="D8" s="40"/>
      <c r="E8" s="40"/>
      <c r="F8" s="40"/>
      <c r="G8" s="40"/>
      <c r="H8" s="41"/>
      <c r="I8" s="40"/>
      <c r="J8" s="40"/>
      <c r="K8" s="40"/>
      <c r="L8" s="40"/>
      <c r="M8" s="40"/>
    </row>
    <row r="9" spans="1:13" x14ac:dyDescent="0.25">
      <c r="B9" s="45" t="s">
        <v>479</v>
      </c>
      <c r="C9" s="43">
        <v>195903161</v>
      </c>
      <c r="D9" s="43">
        <f t="shared" ref="D9" si="0">+G9-C9</f>
        <v>0</v>
      </c>
      <c r="E9" s="46">
        <v>0</v>
      </c>
      <c r="F9" s="47">
        <v>0</v>
      </c>
      <c r="G9" s="43">
        <v>195903161</v>
      </c>
      <c r="H9" s="43">
        <v>-66745807</v>
      </c>
      <c r="I9" s="46">
        <v>0</v>
      </c>
      <c r="J9" s="47">
        <v>0</v>
      </c>
      <c r="K9" s="47">
        <v>0</v>
      </c>
      <c r="L9" s="47">
        <v>-73214519</v>
      </c>
      <c r="M9" s="47">
        <f t="shared" ref="M9" si="1">+G9+L9</f>
        <v>122688642</v>
      </c>
    </row>
    <row r="10" spans="1:13" x14ac:dyDescent="0.25">
      <c r="B10" s="423">
        <v>44286</v>
      </c>
      <c r="C10" s="48">
        <f t="shared" ref="C10:L10" si="2">SUM(C9:C9)</f>
        <v>195903161</v>
      </c>
      <c r="D10" s="48">
        <f t="shared" si="2"/>
        <v>0</v>
      </c>
      <c r="E10" s="48">
        <f t="shared" si="2"/>
        <v>0</v>
      </c>
      <c r="F10" s="48">
        <f t="shared" si="2"/>
        <v>0</v>
      </c>
      <c r="G10" s="48">
        <f t="shared" si="2"/>
        <v>195903161</v>
      </c>
      <c r="H10" s="48">
        <f t="shared" si="2"/>
        <v>-66745807</v>
      </c>
      <c r="I10" s="48">
        <f t="shared" si="2"/>
        <v>0</v>
      </c>
      <c r="J10" s="48">
        <f t="shared" si="2"/>
        <v>0</v>
      </c>
      <c r="K10" s="48">
        <f t="shared" si="2"/>
        <v>0</v>
      </c>
      <c r="L10" s="48">
        <f t="shared" si="2"/>
        <v>-73214519</v>
      </c>
      <c r="M10" s="48">
        <f>+G10+L10</f>
        <v>122688642</v>
      </c>
    </row>
    <row r="11" spans="1:13" x14ac:dyDescent="0.25">
      <c r="B11" s="423">
        <v>44196</v>
      </c>
      <c r="C11" s="48">
        <v>0</v>
      </c>
      <c r="D11" s="48">
        <v>195903161</v>
      </c>
      <c r="E11" s="48">
        <v>0</v>
      </c>
      <c r="F11" s="48">
        <v>0</v>
      </c>
      <c r="G11" s="48">
        <f>+C11+D11+E11+F11</f>
        <v>195903161</v>
      </c>
      <c r="H11" s="48">
        <v>0</v>
      </c>
      <c r="I11" s="48">
        <v>0</v>
      </c>
      <c r="J11" s="48">
        <v>0</v>
      </c>
      <c r="K11" s="48">
        <v>-66745807</v>
      </c>
      <c r="L11" s="48">
        <f>+H11+I11-J11+K11</f>
        <v>-66745807</v>
      </c>
      <c r="M11" s="48">
        <f>+G11+L11</f>
        <v>129157354</v>
      </c>
    </row>
    <row r="13" spans="1:13" x14ac:dyDescent="0.25">
      <c r="M13" s="367"/>
    </row>
  </sheetData>
  <mergeCells count="8">
    <mergeCell ref="B2:M2"/>
    <mergeCell ref="B3:M3"/>
    <mergeCell ref="B4:M4"/>
    <mergeCell ref="B5:M5"/>
    <mergeCell ref="B6:B7"/>
    <mergeCell ref="C6:G6"/>
    <mergeCell ref="H6:L6"/>
    <mergeCell ref="M6:M7"/>
  </mergeCells>
  <hyperlinks>
    <hyperlink ref="A1" location="ÍNDICE!A1" display="Indice" xr:uid="{17D43C0D-03DD-4BE7-8401-B1E6543D4A9D}"/>
  </hyperlinks>
  <pageMargins left="0.25" right="0.25" top="0.75" bottom="0.75" header="0.3" footer="0.3"/>
  <pageSetup paperSize="9" scale="7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D4AFB-987E-49B8-A57D-C17B7484B387}">
  <sheetPr>
    <pageSetUpPr fitToPage="1"/>
  </sheetPr>
  <dimension ref="A1:N541"/>
  <sheetViews>
    <sheetView showGridLines="0" zoomScaleNormal="100" workbookViewId="0">
      <selection activeCell="E11" sqref="E11"/>
    </sheetView>
  </sheetViews>
  <sheetFormatPr baseColWidth="10" defaultColWidth="11.42578125" defaultRowHeight="15" x14ac:dyDescent="0.25"/>
  <cols>
    <col min="1" max="1" width="7.140625" style="360" bestFit="1" customWidth="1"/>
    <col min="2" max="2" width="39.7109375" style="360" bestFit="1" customWidth="1"/>
    <col min="3" max="4" width="4.42578125" style="360" bestFit="1" customWidth="1"/>
    <col min="5" max="6" width="8" style="360" bestFit="1" customWidth="1"/>
    <col min="7" max="7" width="14" style="360" customWidth="1"/>
    <col min="8" max="8" width="5.85546875" style="360" bestFit="1" customWidth="1"/>
    <col min="9" max="9" width="16.28515625" style="360" bestFit="1" customWidth="1"/>
    <col min="10" max="10" width="8.28515625" style="360" bestFit="1" customWidth="1"/>
    <col min="11" max="11" width="13.28515625" style="360" bestFit="1" customWidth="1"/>
    <col min="12" max="12" width="16.28515625" style="360" bestFit="1" customWidth="1"/>
    <col min="13" max="13" width="12.140625" style="360" customWidth="1"/>
    <col min="14" max="14" width="8.85546875" style="360" bestFit="1" customWidth="1"/>
    <col min="15" max="15" width="2.85546875" style="360" customWidth="1"/>
    <col min="16" max="16384" width="11.42578125" style="360"/>
  </cols>
  <sheetData>
    <row r="1" spans="1:14" x14ac:dyDescent="0.25">
      <c r="A1" s="1" t="s">
        <v>591</v>
      </c>
    </row>
    <row r="2" spans="1:14" x14ac:dyDescent="0.25">
      <c r="A2" s="1"/>
      <c r="B2" s="510" t="s">
        <v>453</v>
      </c>
      <c r="C2" s="510"/>
      <c r="D2" s="510"/>
      <c r="E2" s="510"/>
      <c r="F2" s="510"/>
      <c r="G2" s="510"/>
      <c r="H2" s="510"/>
      <c r="I2" s="510"/>
      <c r="J2" s="510"/>
      <c r="K2" s="510"/>
      <c r="L2" s="510"/>
      <c r="M2" s="510"/>
      <c r="N2" s="510"/>
    </row>
    <row r="3" spans="1:14" x14ac:dyDescent="0.25">
      <c r="B3" s="445" t="s">
        <v>110</v>
      </c>
      <c r="C3" s="445"/>
      <c r="D3" s="445"/>
      <c r="E3" s="445"/>
      <c r="F3" s="445"/>
      <c r="G3" s="445"/>
      <c r="H3" s="445"/>
      <c r="I3" s="445"/>
      <c r="J3" s="445"/>
      <c r="K3" s="445"/>
      <c r="L3" s="445"/>
      <c r="M3" s="445"/>
      <c r="N3" s="445"/>
    </row>
    <row r="4" spans="1:14" x14ac:dyDescent="0.25">
      <c r="B4" s="518" t="s">
        <v>702</v>
      </c>
      <c r="C4" s="518"/>
      <c r="D4" s="518"/>
      <c r="E4" s="518"/>
      <c r="F4" s="518"/>
      <c r="G4" s="518"/>
      <c r="H4" s="518"/>
      <c r="I4" s="518"/>
      <c r="J4" s="518"/>
      <c r="K4" s="518"/>
      <c r="L4" s="518"/>
      <c r="M4" s="518"/>
      <c r="N4" s="518"/>
    </row>
    <row r="5" spans="1:14" ht="15.75" thickBot="1" x14ac:dyDescent="0.3"/>
    <row r="6" spans="1:14" ht="15.75" thickBot="1" x14ac:dyDescent="0.3">
      <c r="B6" s="521" t="s">
        <v>379</v>
      </c>
      <c r="C6" s="522"/>
      <c r="D6" s="522"/>
      <c r="E6" s="522"/>
      <c r="F6" s="522"/>
      <c r="G6" s="522"/>
      <c r="H6" s="522"/>
      <c r="I6" s="522"/>
      <c r="J6" s="522"/>
      <c r="K6" s="522"/>
      <c r="L6" s="522"/>
      <c r="M6" s="522"/>
      <c r="N6" s="523"/>
    </row>
    <row r="7" spans="1:14" ht="20.25" customHeight="1" thickBot="1" x14ac:dyDescent="0.3">
      <c r="B7" s="524" t="s">
        <v>380</v>
      </c>
      <c r="C7" s="531" t="s">
        <v>381</v>
      </c>
      <c r="D7" s="532"/>
      <c r="E7" s="531" t="s">
        <v>382</v>
      </c>
      <c r="F7" s="532"/>
      <c r="G7" s="524" t="s">
        <v>66</v>
      </c>
      <c r="H7" s="524" t="s">
        <v>383</v>
      </c>
      <c r="I7" s="524" t="s">
        <v>384</v>
      </c>
      <c r="J7" s="524" t="s">
        <v>385</v>
      </c>
      <c r="K7" s="524" t="s">
        <v>386</v>
      </c>
      <c r="L7" s="524" t="s">
        <v>60</v>
      </c>
      <c r="M7" s="524" t="s">
        <v>387</v>
      </c>
      <c r="N7" s="524" t="s">
        <v>388</v>
      </c>
    </row>
    <row r="8" spans="1:14" ht="54" customHeight="1" thickBot="1" x14ac:dyDescent="0.3">
      <c r="B8" s="525"/>
      <c r="C8" s="365" t="s">
        <v>389</v>
      </c>
      <c r="D8" s="365" t="s">
        <v>390</v>
      </c>
      <c r="E8" s="212" t="s">
        <v>389</v>
      </c>
      <c r="F8" s="211" t="s">
        <v>390</v>
      </c>
      <c r="G8" s="525"/>
      <c r="H8" s="525"/>
      <c r="I8" s="525"/>
      <c r="J8" s="525"/>
      <c r="K8" s="525"/>
      <c r="L8" s="525"/>
      <c r="M8" s="525"/>
      <c r="N8" s="525"/>
    </row>
    <row r="9" spans="1:14" x14ac:dyDescent="0.25">
      <c r="B9" s="2" t="s">
        <v>45</v>
      </c>
      <c r="C9" s="3">
        <v>1</v>
      </c>
      <c r="D9" s="3">
        <v>3</v>
      </c>
      <c r="E9" s="4">
        <v>1</v>
      </c>
      <c r="F9" s="4">
        <v>250</v>
      </c>
      <c r="G9" s="5">
        <v>250</v>
      </c>
      <c r="H9" s="6" t="s">
        <v>72</v>
      </c>
      <c r="I9" s="6">
        <v>5</v>
      </c>
      <c r="J9" s="7">
        <v>1250</v>
      </c>
      <c r="K9" s="4">
        <v>1000000</v>
      </c>
      <c r="L9" s="4">
        <v>250000000</v>
      </c>
      <c r="M9" s="8">
        <v>1.0234995496601982E-2</v>
      </c>
      <c r="N9" s="9">
        <v>2.2601526055039237E-2</v>
      </c>
    </row>
    <row r="10" spans="1:14" x14ac:dyDescent="0.25">
      <c r="B10" s="10" t="s">
        <v>43</v>
      </c>
      <c r="C10" s="11">
        <v>3</v>
      </c>
      <c r="D10" s="11">
        <v>5</v>
      </c>
      <c r="E10" s="12">
        <v>251</v>
      </c>
      <c r="F10" s="12">
        <v>500</v>
      </c>
      <c r="G10" s="13">
        <v>250</v>
      </c>
      <c r="H10" s="14" t="s">
        <v>72</v>
      </c>
      <c r="I10" s="14">
        <v>5</v>
      </c>
      <c r="J10" s="15">
        <v>1250</v>
      </c>
      <c r="K10" s="12">
        <v>1000000</v>
      </c>
      <c r="L10" s="12">
        <v>250000000</v>
      </c>
      <c r="M10" s="16">
        <v>1.0234995496601982E-2</v>
      </c>
      <c r="N10" s="17">
        <v>2.2601526055039237E-2</v>
      </c>
    </row>
    <row r="11" spans="1:14" x14ac:dyDescent="0.25">
      <c r="B11" s="10" t="s">
        <v>41</v>
      </c>
      <c r="C11" s="11">
        <v>6</v>
      </c>
      <c r="D11" s="11">
        <v>8</v>
      </c>
      <c r="E11" s="12">
        <v>501</v>
      </c>
      <c r="F11" s="12">
        <v>750</v>
      </c>
      <c r="G11" s="13">
        <v>250</v>
      </c>
      <c r="H11" s="14" t="s">
        <v>72</v>
      </c>
      <c r="I11" s="14">
        <v>5</v>
      </c>
      <c r="J11" s="15">
        <v>1250</v>
      </c>
      <c r="K11" s="12">
        <v>1000000</v>
      </c>
      <c r="L11" s="12">
        <v>250000000</v>
      </c>
      <c r="M11" s="16">
        <v>1.0234995496601982E-2</v>
      </c>
      <c r="N11" s="17">
        <v>2.2601526055039237E-2</v>
      </c>
    </row>
    <row r="12" spans="1:14" x14ac:dyDescent="0.25">
      <c r="B12" s="10" t="s">
        <v>391</v>
      </c>
      <c r="C12" s="11">
        <v>8</v>
      </c>
      <c r="D12" s="11">
        <v>10</v>
      </c>
      <c r="E12" s="12">
        <v>751</v>
      </c>
      <c r="F12" s="12">
        <v>1000</v>
      </c>
      <c r="G12" s="13">
        <v>250</v>
      </c>
      <c r="H12" s="14" t="s">
        <v>72</v>
      </c>
      <c r="I12" s="14">
        <v>5</v>
      </c>
      <c r="J12" s="15">
        <v>1250</v>
      </c>
      <c r="K12" s="12">
        <v>1000000</v>
      </c>
      <c r="L12" s="12">
        <v>250000000</v>
      </c>
      <c r="M12" s="16">
        <v>1.0234995496601982E-2</v>
      </c>
      <c r="N12" s="17">
        <v>2.2601526055039237E-2</v>
      </c>
    </row>
    <row r="13" spans="1:14" x14ac:dyDescent="0.25">
      <c r="B13" s="10" t="s">
        <v>45</v>
      </c>
      <c r="C13" s="11">
        <v>41</v>
      </c>
      <c r="D13" s="11">
        <v>45</v>
      </c>
      <c r="E13" s="12">
        <v>4001</v>
      </c>
      <c r="F13" s="12">
        <v>4500</v>
      </c>
      <c r="G13" s="13">
        <v>500</v>
      </c>
      <c r="H13" s="14" t="s">
        <v>72</v>
      </c>
      <c r="I13" s="14">
        <v>5</v>
      </c>
      <c r="J13" s="15">
        <v>2500</v>
      </c>
      <c r="K13" s="12">
        <v>1000000</v>
      </c>
      <c r="L13" s="12">
        <v>500000000</v>
      </c>
      <c r="M13" s="16">
        <v>2.0469990993203964E-2</v>
      </c>
      <c r="N13" s="17">
        <v>4.5203052110078475E-2</v>
      </c>
    </row>
    <row r="14" spans="1:14" s="381" customFormat="1" x14ac:dyDescent="0.25">
      <c r="B14" s="10" t="s">
        <v>43</v>
      </c>
      <c r="C14" s="11">
        <v>46</v>
      </c>
      <c r="D14" s="11">
        <v>50</v>
      </c>
      <c r="E14" s="12">
        <v>4501</v>
      </c>
      <c r="F14" s="12">
        <v>5000</v>
      </c>
      <c r="G14" s="13">
        <v>500</v>
      </c>
      <c r="H14" s="14" t="s">
        <v>72</v>
      </c>
      <c r="I14" s="14">
        <v>5</v>
      </c>
      <c r="J14" s="15">
        <v>2500</v>
      </c>
      <c r="K14" s="12">
        <v>1000000</v>
      </c>
      <c r="L14" s="12">
        <v>500000000</v>
      </c>
      <c r="M14" s="16">
        <v>2.0469990993203964E-2</v>
      </c>
      <c r="N14" s="17">
        <v>4.5203052110078475E-2</v>
      </c>
    </row>
    <row r="15" spans="1:14" s="381" customFormat="1" x14ac:dyDescent="0.25">
      <c r="B15" s="10" t="s">
        <v>41</v>
      </c>
      <c r="C15" s="11">
        <v>51</v>
      </c>
      <c r="D15" s="11">
        <v>55</v>
      </c>
      <c r="E15" s="12">
        <v>5001</v>
      </c>
      <c r="F15" s="12">
        <v>5500</v>
      </c>
      <c r="G15" s="13">
        <v>500</v>
      </c>
      <c r="H15" s="14" t="s">
        <v>72</v>
      </c>
      <c r="I15" s="14">
        <v>5</v>
      </c>
      <c r="J15" s="15">
        <v>2500</v>
      </c>
      <c r="K15" s="12">
        <v>1000000</v>
      </c>
      <c r="L15" s="12">
        <v>500000000</v>
      </c>
      <c r="M15" s="16">
        <v>2.0469990993203964E-2</v>
      </c>
      <c r="N15" s="17">
        <v>4.5203052110078475E-2</v>
      </c>
    </row>
    <row r="16" spans="1:14" s="381" customFormat="1" x14ac:dyDescent="0.25">
      <c r="B16" s="10" t="s">
        <v>391</v>
      </c>
      <c r="C16" s="11">
        <v>56</v>
      </c>
      <c r="D16" s="11">
        <v>60</v>
      </c>
      <c r="E16" s="12">
        <v>5501</v>
      </c>
      <c r="F16" s="12">
        <v>6000</v>
      </c>
      <c r="G16" s="13">
        <v>500</v>
      </c>
      <c r="H16" s="14" t="s">
        <v>72</v>
      </c>
      <c r="I16" s="14">
        <v>5</v>
      </c>
      <c r="J16" s="15">
        <v>2500</v>
      </c>
      <c r="K16" s="12">
        <v>1000000</v>
      </c>
      <c r="L16" s="12">
        <v>500000000</v>
      </c>
      <c r="M16" s="16">
        <v>2.0469990993203964E-2</v>
      </c>
      <c r="N16" s="17">
        <v>4.5203052110078475E-2</v>
      </c>
    </row>
    <row r="17" spans="2:14" s="381" customFormat="1" x14ac:dyDescent="0.25">
      <c r="B17" s="10" t="s">
        <v>45</v>
      </c>
      <c r="C17" s="11">
        <v>61</v>
      </c>
      <c r="D17" s="11">
        <v>63</v>
      </c>
      <c r="E17" s="12">
        <v>6001</v>
      </c>
      <c r="F17" s="12">
        <v>6250</v>
      </c>
      <c r="G17" s="13">
        <v>250</v>
      </c>
      <c r="H17" s="14" t="s">
        <v>72</v>
      </c>
      <c r="I17" s="14">
        <v>5</v>
      </c>
      <c r="J17" s="15">
        <v>1250</v>
      </c>
      <c r="K17" s="12">
        <v>1000000</v>
      </c>
      <c r="L17" s="12">
        <v>250000000</v>
      </c>
      <c r="M17" s="16">
        <v>1.0234995496601982E-2</v>
      </c>
      <c r="N17" s="17">
        <v>2.2601526055039237E-2</v>
      </c>
    </row>
    <row r="18" spans="2:14" s="381" customFormat="1" x14ac:dyDescent="0.25">
      <c r="B18" s="10" t="s">
        <v>43</v>
      </c>
      <c r="C18" s="11">
        <v>63</v>
      </c>
      <c r="D18" s="11">
        <v>65</v>
      </c>
      <c r="E18" s="12">
        <v>6251</v>
      </c>
      <c r="F18" s="12">
        <v>6500</v>
      </c>
      <c r="G18" s="13">
        <v>250</v>
      </c>
      <c r="H18" s="14" t="s">
        <v>72</v>
      </c>
      <c r="I18" s="14">
        <v>5</v>
      </c>
      <c r="J18" s="15">
        <v>1250</v>
      </c>
      <c r="K18" s="12">
        <v>1000000</v>
      </c>
      <c r="L18" s="12">
        <v>250000000</v>
      </c>
      <c r="M18" s="16">
        <v>1.0234995496601982E-2</v>
      </c>
      <c r="N18" s="17">
        <v>2.2601526055039237E-2</v>
      </c>
    </row>
    <row r="19" spans="2:14" s="381" customFormat="1" x14ac:dyDescent="0.25">
      <c r="B19" s="10" t="s">
        <v>41</v>
      </c>
      <c r="C19" s="11">
        <v>66</v>
      </c>
      <c r="D19" s="11">
        <v>68</v>
      </c>
      <c r="E19" s="12">
        <v>6501</v>
      </c>
      <c r="F19" s="12">
        <v>6750</v>
      </c>
      <c r="G19" s="13">
        <v>250</v>
      </c>
      <c r="H19" s="14" t="s">
        <v>72</v>
      </c>
      <c r="I19" s="14">
        <v>5</v>
      </c>
      <c r="J19" s="15">
        <v>1250</v>
      </c>
      <c r="K19" s="12">
        <v>1000000</v>
      </c>
      <c r="L19" s="12">
        <v>250000000</v>
      </c>
      <c r="M19" s="16">
        <v>1.0234995496601982E-2</v>
      </c>
      <c r="N19" s="17">
        <v>2.2601526055039237E-2</v>
      </c>
    </row>
    <row r="20" spans="2:14" s="381" customFormat="1" x14ac:dyDescent="0.25">
      <c r="B20" s="10" t="s">
        <v>391</v>
      </c>
      <c r="C20" s="11">
        <v>68</v>
      </c>
      <c r="D20" s="11">
        <v>70</v>
      </c>
      <c r="E20" s="12">
        <v>6751</v>
      </c>
      <c r="F20" s="12">
        <v>7000</v>
      </c>
      <c r="G20" s="13">
        <v>250</v>
      </c>
      <c r="H20" s="14" t="s">
        <v>72</v>
      </c>
      <c r="I20" s="14">
        <v>5</v>
      </c>
      <c r="J20" s="15">
        <v>1250</v>
      </c>
      <c r="K20" s="12">
        <v>1000000</v>
      </c>
      <c r="L20" s="12">
        <v>250000000</v>
      </c>
      <c r="M20" s="16">
        <v>1.0234995496601982E-2</v>
      </c>
      <c r="N20" s="17">
        <v>2.2601526055039237E-2</v>
      </c>
    </row>
    <row r="21" spans="2:14" s="381" customFormat="1" x14ac:dyDescent="0.25">
      <c r="B21" s="10" t="s">
        <v>392</v>
      </c>
      <c r="C21" s="11">
        <v>31</v>
      </c>
      <c r="D21" s="11">
        <v>31</v>
      </c>
      <c r="E21" s="12">
        <v>3001</v>
      </c>
      <c r="F21" s="12">
        <v>3075</v>
      </c>
      <c r="G21" s="13">
        <v>75</v>
      </c>
      <c r="H21" s="14" t="s">
        <v>73</v>
      </c>
      <c r="I21" s="14">
        <v>1</v>
      </c>
      <c r="J21" s="15">
        <v>75</v>
      </c>
      <c r="K21" s="12">
        <v>1000000</v>
      </c>
      <c r="L21" s="12">
        <v>75000000</v>
      </c>
      <c r="M21" s="16">
        <v>3.0704986489805946E-3</v>
      </c>
      <c r="N21" s="17">
        <v>1.3560915633023542E-3</v>
      </c>
    </row>
    <row r="22" spans="2:14" s="381" customFormat="1" x14ac:dyDescent="0.25">
      <c r="B22" s="10" t="s">
        <v>393</v>
      </c>
      <c r="C22" s="11">
        <v>31</v>
      </c>
      <c r="D22" s="11">
        <v>32</v>
      </c>
      <c r="E22" s="12">
        <v>3076</v>
      </c>
      <c r="F22" s="12">
        <v>3113</v>
      </c>
      <c r="G22" s="13">
        <v>38</v>
      </c>
      <c r="H22" s="14" t="s">
        <v>73</v>
      </c>
      <c r="I22" s="14">
        <v>1</v>
      </c>
      <c r="J22" s="15">
        <v>38</v>
      </c>
      <c r="K22" s="12">
        <v>1000000</v>
      </c>
      <c r="L22" s="12">
        <v>38000000</v>
      </c>
      <c r="M22" s="16">
        <v>1.5557193154835012E-3</v>
      </c>
      <c r="N22" s="17">
        <v>6.8708639207319276E-4</v>
      </c>
    </row>
    <row r="23" spans="2:14" s="381" customFormat="1" x14ac:dyDescent="0.25">
      <c r="B23" s="10" t="s">
        <v>394</v>
      </c>
      <c r="C23" s="11">
        <v>32</v>
      </c>
      <c r="D23" s="11">
        <v>32</v>
      </c>
      <c r="E23" s="12">
        <v>3114</v>
      </c>
      <c r="F23" s="12">
        <v>3188</v>
      </c>
      <c r="G23" s="13">
        <v>75</v>
      </c>
      <c r="H23" s="14" t="s">
        <v>73</v>
      </c>
      <c r="I23" s="14">
        <v>1</v>
      </c>
      <c r="J23" s="15">
        <v>75</v>
      </c>
      <c r="K23" s="12">
        <v>1000000</v>
      </c>
      <c r="L23" s="12">
        <v>75000000</v>
      </c>
      <c r="M23" s="16">
        <v>3.0704986489805946E-3</v>
      </c>
      <c r="N23" s="17">
        <v>1.3560915633023542E-3</v>
      </c>
    </row>
    <row r="24" spans="2:14" s="381" customFormat="1" x14ac:dyDescent="0.25">
      <c r="B24" s="10" t="s">
        <v>395</v>
      </c>
      <c r="C24" s="11">
        <v>32</v>
      </c>
      <c r="D24" s="11">
        <v>33</v>
      </c>
      <c r="E24" s="12">
        <v>3189</v>
      </c>
      <c r="F24" s="12">
        <v>3213</v>
      </c>
      <c r="G24" s="13">
        <v>25</v>
      </c>
      <c r="H24" s="14" t="s">
        <v>73</v>
      </c>
      <c r="I24" s="14">
        <v>1</v>
      </c>
      <c r="J24" s="15">
        <v>25</v>
      </c>
      <c r="K24" s="12">
        <v>1000000</v>
      </c>
      <c r="L24" s="12">
        <v>25000000</v>
      </c>
      <c r="M24" s="16">
        <v>1.0234995496601982E-3</v>
      </c>
      <c r="N24" s="17">
        <v>4.5203052110078472E-4</v>
      </c>
    </row>
    <row r="25" spans="2:14" s="381" customFormat="1" x14ac:dyDescent="0.25">
      <c r="B25" s="10" t="s">
        <v>396</v>
      </c>
      <c r="C25" s="11">
        <v>33</v>
      </c>
      <c r="D25" s="11">
        <v>33</v>
      </c>
      <c r="E25" s="12">
        <v>3214</v>
      </c>
      <c r="F25" s="12">
        <v>3288</v>
      </c>
      <c r="G25" s="13">
        <v>75</v>
      </c>
      <c r="H25" s="14" t="s">
        <v>73</v>
      </c>
      <c r="I25" s="14">
        <v>1</v>
      </c>
      <c r="J25" s="15">
        <v>75</v>
      </c>
      <c r="K25" s="12">
        <v>1000000</v>
      </c>
      <c r="L25" s="12">
        <v>75000000</v>
      </c>
      <c r="M25" s="16">
        <v>3.0704986489805946E-3</v>
      </c>
      <c r="N25" s="17">
        <v>1.3560915633023542E-3</v>
      </c>
    </row>
    <row r="26" spans="2:14" s="381" customFormat="1" x14ac:dyDescent="0.25">
      <c r="B26" s="10" t="s">
        <v>397</v>
      </c>
      <c r="C26" s="11">
        <v>33</v>
      </c>
      <c r="D26" s="11">
        <v>34</v>
      </c>
      <c r="E26" s="12">
        <v>3289</v>
      </c>
      <c r="F26" s="12">
        <v>3338</v>
      </c>
      <c r="G26" s="13">
        <v>50</v>
      </c>
      <c r="H26" s="14" t="s">
        <v>73</v>
      </c>
      <c r="I26" s="14">
        <v>1</v>
      </c>
      <c r="J26" s="15">
        <v>50</v>
      </c>
      <c r="K26" s="12">
        <v>1000000</v>
      </c>
      <c r="L26" s="12">
        <v>50000000</v>
      </c>
      <c r="M26" s="16">
        <v>2.0469990993203964E-3</v>
      </c>
      <c r="N26" s="17">
        <v>9.0406104220156944E-4</v>
      </c>
    </row>
    <row r="27" spans="2:14" s="381" customFormat="1" x14ac:dyDescent="0.25">
      <c r="B27" s="10" t="s">
        <v>398</v>
      </c>
      <c r="C27" s="11">
        <v>34</v>
      </c>
      <c r="D27" s="11">
        <v>35</v>
      </c>
      <c r="E27" s="12">
        <v>3339</v>
      </c>
      <c r="F27" s="12">
        <v>3458</v>
      </c>
      <c r="G27" s="13">
        <v>120</v>
      </c>
      <c r="H27" s="14" t="s">
        <v>73</v>
      </c>
      <c r="I27" s="14">
        <v>1</v>
      </c>
      <c r="J27" s="15">
        <v>120</v>
      </c>
      <c r="K27" s="12">
        <v>1000000</v>
      </c>
      <c r="L27" s="12">
        <v>120000000</v>
      </c>
      <c r="M27" s="16">
        <v>4.9127978383689515E-3</v>
      </c>
      <c r="N27" s="17">
        <v>2.1697465012837668E-3</v>
      </c>
    </row>
    <row r="28" spans="2:14" s="381" customFormat="1" x14ac:dyDescent="0.25">
      <c r="B28" s="10" t="s">
        <v>399</v>
      </c>
      <c r="C28" s="11">
        <v>35</v>
      </c>
      <c r="D28" s="11">
        <v>36</v>
      </c>
      <c r="E28" s="12">
        <v>3459</v>
      </c>
      <c r="F28" s="12">
        <v>3521</v>
      </c>
      <c r="G28" s="13">
        <v>63</v>
      </c>
      <c r="H28" s="14" t="s">
        <v>73</v>
      </c>
      <c r="I28" s="14">
        <v>1</v>
      </c>
      <c r="J28" s="15">
        <v>63</v>
      </c>
      <c r="K28" s="12">
        <v>1000000</v>
      </c>
      <c r="L28" s="12">
        <v>63000000</v>
      </c>
      <c r="M28" s="16">
        <v>2.5792188651436992E-3</v>
      </c>
      <c r="N28" s="17">
        <v>1.1391169131739775E-3</v>
      </c>
    </row>
    <row r="29" spans="2:14" s="381" customFormat="1" x14ac:dyDescent="0.25">
      <c r="B29" s="10" t="s">
        <v>50</v>
      </c>
      <c r="C29" s="11">
        <v>36</v>
      </c>
      <c r="D29" s="11">
        <v>36</v>
      </c>
      <c r="E29" s="12">
        <v>3522</v>
      </c>
      <c r="F29" s="12">
        <v>3571</v>
      </c>
      <c r="G29" s="13">
        <v>50</v>
      </c>
      <c r="H29" s="14" t="s">
        <v>73</v>
      </c>
      <c r="I29" s="14">
        <v>1</v>
      </c>
      <c r="J29" s="15">
        <v>50</v>
      </c>
      <c r="K29" s="12">
        <v>1000000</v>
      </c>
      <c r="L29" s="12">
        <v>50000000</v>
      </c>
      <c r="M29" s="16">
        <v>2.0469990993203964E-3</v>
      </c>
      <c r="N29" s="17">
        <v>9.0406104220156944E-4</v>
      </c>
    </row>
    <row r="30" spans="2:14" s="381" customFormat="1" x14ac:dyDescent="0.25">
      <c r="B30" s="10" t="s">
        <v>400</v>
      </c>
      <c r="C30" s="11">
        <v>36</v>
      </c>
      <c r="D30" s="11">
        <v>37</v>
      </c>
      <c r="E30" s="12">
        <v>3572</v>
      </c>
      <c r="F30" s="12">
        <v>3671</v>
      </c>
      <c r="G30" s="13">
        <v>100</v>
      </c>
      <c r="H30" s="14" t="s">
        <v>73</v>
      </c>
      <c r="I30" s="14">
        <v>1</v>
      </c>
      <c r="J30" s="15">
        <v>100</v>
      </c>
      <c r="K30" s="12">
        <v>1000000</v>
      </c>
      <c r="L30" s="12">
        <v>100000000</v>
      </c>
      <c r="M30" s="16">
        <v>4.0939981986407928E-3</v>
      </c>
      <c r="N30" s="17">
        <v>1.8081220844031389E-3</v>
      </c>
    </row>
    <row r="31" spans="2:14" s="381" customFormat="1" x14ac:dyDescent="0.25">
      <c r="B31" s="10" t="s">
        <v>401</v>
      </c>
      <c r="C31" s="11">
        <v>37</v>
      </c>
      <c r="D31" s="11">
        <v>40</v>
      </c>
      <c r="E31" s="12">
        <v>3672</v>
      </c>
      <c r="F31" s="12">
        <v>3921</v>
      </c>
      <c r="G31" s="13">
        <v>250</v>
      </c>
      <c r="H31" s="14" t="s">
        <v>73</v>
      </c>
      <c r="I31" s="14">
        <v>1</v>
      </c>
      <c r="J31" s="15">
        <v>250</v>
      </c>
      <c r="K31" s="12">
        <v>1000000</v>
      </c>
      <c r="L31" s="12">
        <v>250000000</v>
      </c>
      <c r="M31" s="16">
        <v>1.0234995496601982E-2</v>
      </c>
      <c r="N31" s="17">
        <v>4.5203052110078471E-3</v>
      </c>
    </row>
    <row r="32" spans="2:14" s="381" customFormat="1" x14ac:dyDescent="0.25">
      <c r="B32" s="10" t="s">
        <v>402</v>
      </c>
      <c r="C32" s="11">
        <v>40</v>
      </c>
      <c r="D32" s="11">
        <v>40</v>
      </c>
      <c r="E32" s="12">
        <v>3922</v>
      </c>
      <c r="F32" s="12">
        <v>3971</v>
      </c>
      <c r="G32" s="13">
        <v>50</v>
      </c>
      <c r="H32" s="14" t="s">
        <v>73</v>
      </c>
      <c r="I32" s="14">
        <v>1</v>
      </c>
      <c r="J32" s="15">
        <v>50</v>
      </c>
      <c r="K32" s="12">
        <v>1000000</v>
      </c>
      <c r="L32" s="12">
        <v>50000000</v>
      </c>
      <c r="M32" s="16">
        <v>2.0469990993203964E-3</v>
      </c>
      <c r="N32" s="17">
        <v>9.0406104220156944E-4</v>
      </c>
    </row>
    <row r="33" spans="2:14" s="381" customFormat="1" x14ac:dyDescent="0.25">
      <c r="B33" s="10" t="s">
        <v>403</v>
      </c>
      <c r="C33" s="11">
        <v>40</v>
      </c>
      <c r="D33" s="11">
        <v>40</v>
      </c>
      <c r="E33" s="12">
        <v>3972</v>
      </c>
      <c r="F33" s="12">
        <v>3986</v>
      </c>
      <c r="G33" s="13">
        <v>15</v>
      </c>
      <c r="H33" s="14" t="s">
        <v>73</v>
      </c>
      <c r="I33" s="14">
        <v>1</v>
      </c>
      <c r="J33" s="15">
        <v>15</v>
      </c>
      <c r="K33" s="12">
        <v>1000000</v>
      </c>
      <c r="L33" s="12">
        <v>15000000</v>
      </c>
      <c r="M33" s="16">
        <v>6.1409972979611894E-4</v>
      </c>
      <c r="N33" s="17">
        <v>2.7121831266047086E-4</v>
      </c>
    </row>
    <row r="34" spans="2:14" s="381" customFormat="1" x14ac:dyDescent="0.25">
      <c r="B34" s="10" t="s">
        <v>289</v>
      </c>
      <c r="C34" s="11">
        <v>40</v>
      </c>
      <c r="D34" s="11">
        <v>40</v>
      </c>
      <c r="E34" s="12">
        <v>3987</v>
      </c>
      <c r="F34" s="12">
        <v>3991</v>
      </c>
      <c r="G34" s="13">
        <v>5</v>
      </c>
      <c r="H34" s="14" t="s">
        <v>73</v>
      </c>
      <c r="I34" s="14">
        <v>1</v>
      </c>
      <c r="J34" s="15">
        <v>5</v>
      </c>
      <c r="K34" s="12">
        <v>1000000</v>
      </c>
      <c r="L34" s="12">
        <v>5000000</v>
      </c>
      <c r="M34" s="16">
        <v>2.0469990993203963E-4</v>
      </c>
      <c r="N34" s="17">
        <v>9.0406104220156947E-5</v>
      </c>
    </row>
    <row r="35" spans="2:14" s="381" customFormat="1" x14ac:dyDescent="0.25">
      <c r="B35" s="10" t="s">
        <v>51</v>
      </c>
      <c r="C35" s="11">
        <v>40</v>
      </c>
      <c r="D35" s="11">
        <v>40</v>
      </c>
      <c r="E35" s="12">
        <v>3992</v>
      </c>
      <c r="F35" s="12">
        <v>3996</v>
      </c>
      <c r="G35" s="13">
        <v>5</v>
      </c>
      <c r="H35" s="14" t="s">
        <v>73</v>
      </c>
      <c r="I35" s="14">
        <v>1</v>
      </c>
      <c r="J35" s="15">
        <v>5</v>
      </c>
      <c r="K35" s="12">
        <v>1000000</v>
      </c>
      <c r="L35" s="12">
        <v>5000000</v>
      </c>
      <c r="M35" s="16">
        <v>2.0469990993203963E-4</v>
      </c>
      <c r="N35" s="17">
        <v>9.0406104220156947E-5</v>
      </c>
    </row>
    <row r="36" spans="2:14" s="381" customFormat="1" x14ac:dyDescent="0.25">
      <c r="B36" s="10" t="s">
        <v>53</v>
      </c>
      <c r="C36" s="11">
        <v>40</v>
      </c>
      <c r="D36" s="11">
        <v>40</v>
      </c>
      <c r="E36" s="12">
        <v>3997</v>
      </c>
      <c r="F36" s="12">
        <v>4000</v>
      </c>
      <c r="G36" s="13">
        <v>4</v>
      </c>
      <c r="H36" s="14" t="s">
        <v>73</v>
      </c>
      <c r="I36" s="14">
        <v>1</v>
      </c>
      <c r="J36" s="15">
        <v>4</v>
      </c>
      <c r="K36" s="12">
        <v>1000000</v>
      </c>
      <c r="L36" s="12">
        <v>4000000</v>
      </c>
      <c r="M36" s="16">
        <v>1.6375992794563171E-4</v>
      </c>
      <c r="N36" s="17">
        <v>7.2324883376125552E-5</v>
      </c>
    </row>
    <row r="37" spans="2:14" s="381" customFormat="1" x14ac:dyDescent="0.25">
      <c r="B37" s="10" t="s">
        <v>402</v>
      </c>
      <c r="C37" s="11">
        <v>91</v>
      </c>
      <c r="D37" s="11">
        <v>91</v>
      </c>
      <c r="E37" s="12">
        <v>9001</v>
      </c>
      <c r="F37" s="12">
        <v>9077</v>
      </c>
      <c r="G37" s="13">
        <v>77</v>
      </c>
      <c r="H37" s="14" t="s">
        <v>73</v>
      </c>
      <c r="I37" s="14">
        <v>1</v>
      </c>
      <c r="J37" s="15">
        <v>77</v>
      </c>
      <c r="K37" s="12">
        <v>1000000</v>
      </c>
      <c r="L37" s="12">
        <v>77000000</v>
      </c>
      <c r="M37" s="16">
        <v>3.1523786129534102E-3</v>
      </c>
      <c r="N37" s="17">
        <v>1.392254004990417E-3</v>
      </c>
    </row>
    <row r="38" spans="2:14" s="381" customFormat="1" x14ac:dyDescent="0.25">
      <c r="B38" s="10" t="s">
        <v>394</v>
      </c>
      <c r="C38" s="11">
        <v>91</v>
      </c>
      <c r="D38" s="11">
        <v>92</v>
      </c>
      <c r="E38" s="12">
        <v>9078</v>
      </c>
      <c r="F38" s="12">
        <v>9127</v>
      </c>
      <c r="G38" s="13">
        <v>50</v>
      </c>
      <c r="H38" s="14" t="s">
        <v>73</v>
      </c>
      <c r="I38" s="14">
        <v>1</v>
      </c>
      <c r="J38" s="15">
        <v>50</v>
      </c>
      <c r="K38" s="12">
        <v>1000000</v>
      </c>
      <c r="L38" s="12">
        <v>50000000</v>
      </c>
      <c r="M38" s="16">
        <v>2.0469990993203964E-3</v>
      </c>
      <c r="N38" s="17">
        <v>9.0406104220156944E-4</v>
      </c>
    </row>
    <row r="39" spans="2:14" s="381" customFormat="1" x14ac:dyDescent="0.25">
      <c r="B39" s="10" t="s">
        <v>404</v>
      </c>
      <c r="C39" s="11">
        <v>92</v>
      </c>
      <c r="D39" s="11">
        <v>92</v>
      </c>
      <c r="E39" s="12">
        <v>9128</v>
      </c>
      <c r="F39" s="12">
        <v>9152</v>
      </c>
      <c r="G39" s="13">
        <v>25</v>
      </c>
      <c r="H39" s="14" t="s">
        <v>73</v>
      </c>
      <c r="I39" s="14">
        <v>1</v>
      </c>
      <c r="J39" s="15">
        <v>25</v>
      </c>
      <c r="K39" s="12">
        <v>1000000</v>
      </c>
      <c r="L39" s="12">
        <v>25000000</v>
      </c>
      <c r="M39" s="16">
        <v>1.0234995496601982E-3</v>
      </c>
      <c r="N39" s="17">
        <v>4.5203052110078472E-4</v>
      </c>
    </row>
    <row r="40" spans="2:14" s="381" customFormat="1" x14ac:dyDescent="0.25">
      <c r="B40" s="10" t="s">
        <v>405</v>
      </c>
      <c r="C40" s="11">
        <v>92</v>
      </c>
      <c r="D40" s="11">
        <v>92</v>
      </c>
      <c r="E40" s="12">
        <v>9153</v>
      </c>
      <c r="F40" s="12">
        <v>9187</v>
      </c>
      <c r="G40" s="13">
        <v>35</v>
      </c>
      <c r="H40" s="14" t="s">
        <v>73</v>
      </c>
      <c r="I40" s="14">
        <v>1</v>
      </c>
      <c r="J40" s="15">
        <v>35</v>
      </c>
      <c r="K40" s="12">
        <v>1000000</v>
      </c>
      <c r="L40" s="12">
        <v>35000000</v>
      </c>
      <c r="M40" s="16">
        <v>1.4328993695242773E-3</v>
      </c>
      <c r="N40" s="17">
        <v>6.3284272954109864E-4</v>
      </c>
    </row>
    <row r="41" spans="2:14" s="381" customFormat="1" x14ac:dyDescent="0.25">
      <c r="B41" s="10" t="s">
        <v>397</v>
      </c>
      <c r="C41" s="11">
        <v>92</v>
      </c>
      <c r="D41" s="11">
        <v>93</v>
      </c>
      <c r="E41" s="12">
        <v>9188</v>
      </c>
      <c r="F41" s="12">
        <v>9217</v>
      </c>
      <c r="G41" s="13">
        <v>30</v>
      </c>
      <c r="H41" s="14" t="s">
        <v>73</v>
      </c>
      <c r="I41" s="14">
        <v>1</v>
      </c>
      <c r="J41" s="15">
        <v>30</v>
      </c>
      <c r="K41" s="12">
        <v>1000000</v>
      </c>
      <c r="L41" s="12">
        <v>30000000</v>
      </c>
      <c r="M41" s="16">
        <v>1.2281994595922379E-3</v>
      </c>
      <c r="N41" s="17">
        <v>5.4243662532094171E-4</v>
      </c>
    </row>
    <row r="42" spans="2:14" s="381" customFormat="1" x14ac:dyDescent="0.25">
      <c r="B42" s="10" t="s">
        <v>401</v>
      </c>
      <c r="C42" s="11">
        <v>93</v>
      </c>
      <c r="D42" s="11">
        <v>93</v>
      </c>
      <c r="E42" s="12">
        <v>9218</v>
      </c>
      <c r="F42" s="12">
        <v>9272</v>
      </c>
      <c r="G42" s="13">
        <v>55</v>
      </c>
      <c r="H42" s="14" t="s">
        <v>73</v>
      </c>
      <c r="I42" s="14">
        <v>1</v>
      </c>
      <c r="J42" s="15">
        <v>55</v>
      </c>
      <c r="K42" s="12">
        <v>1000000</v>
      </c>
      <c r="L42" s="12">
        <v>55000000</v>
      </c>
      <c r="M42" s="16">
        <v>2.2516990092524359E-3</v>
      </c>
      <c r="N42" s="17">
        <v>9.9446714642172649E-4</v>
      </c>
    </row>
    <row r="43" spans="2:14" x14ac:dyDescent="0.25">
      <c r="B43" s="10" t="s">
        <v>396</v>
      </c>
      <c r="C43" s="11">
        <v>93</v>
      </c>
      <c r="D43" s="11">
        <v>94</v>
      </c>
      <c r="E43" s="12">
        <v>9273</v>
      </c>
      <c r="F43" s="12">
        <v>9322</v>
      </c>
      <c r="G43" s="13">
        <v>50</v>
      </c>
      <c r="H43" s="14" t="s">
        <v>73</v>
      </c>
      <c r="I43" s="14">
        <v>1</v>
      </c>
      <c r="J43" s="15">
        <v>50</v>
      </c>
      <c r="K43" s="12">
        <v>1000000</v>
      </c>
      <c r="L43" s="12">
        <v>50000000</v>
      </c>
      <c r="M43" s="16">
        <v>2.0469990993203964E-3</v>
      </c>
      <c r="N43" s="17">
        <v>9.0406104220156944E-4</v>
      </c>
    </row>
    <row r="44" spans="2:14" x14ac:dyDescent="0.25">
      <c r="B44" s="10" t="s">
        <v>395</v>
      </c>
      <c r="C44" s="11">
        <v>94</v>
      </c>
      <c r="D44" s="11">
        <v>94</v>
      </c>
      <c r="E44" s="12">
        <v>9323</v>
      </c>
      <c r="F44" s="12">
        <v>9385</v>
      </c>
      <c r="G44" s="13">
        <v>63</v>
      </c>
      <c r="H44" s="14" t="s">
        <v>73</v>
      </c>
      <c r="I44" s="14">
        <v>1</v>
      </c>
      <c r="J44" s="15">
        <v>63</v>
      </c>
      <c r="K44" s="12">
        <v>1000000</v>
      </c>
      <c r="L44" s="12">
        <v>63000000</v>
      </c>
      <c r="M44" s="16">
        <v>2.5792188651436992E-3</v>
      </c>
      <c r="N44" s="17">
        <v>1.1391169131739775E-3</v>
      </c>
    </row>
    <row r="45" spans="2:14" x14ac:dyDescent="0.25">
      <c r="B45" s="10" t="s">
        <v>406</v>
      </c>
      <c r="C45" s="11">
        <v>94</v>
      </c>
      <c r="D45" s="11">
        <v>94</v>
      </c>
      <c r="E45" s="12">
        <v>9386</v>
      </c>
      <c r="F45" s="12">
        <v>9400</v>
      </c>
      <c r="G45" s="13">
        <v>15</v>
      </c>
      <c r="H45" s="14" t="s">
        <v>73</v>
      </c>
      <c r="I45" s="14">
        <v>1</v>
      </c>
      <c r="J45" s="15">
        <v>15</v>
      </c>
      <c r="K45" s="12">
        <v>1000000</v>
      </c>
      <c r="L45" s="12">
        <v>15000000</v>
      </c>
      <c r="M45" s="16">
        <v>6.1409972979611894E-4</v>
      </c>
      <c r="N45" s="17">
        <v>2.7121831266047086E-4</v>
      </c>
    </row>
    <row r="46" spans="2:14" x14ac:dyDescent="0.25">
      <c r="B46" s="10" t="s">
        <v>400</v>
      </c>
      <c r="C46" s="11">
        <v>95</v>
      </c>
      <c r="D46" s="11">
        <v>95</v>
      </c>
      <c r="E46" s="12">
        <v>9401</v>
      </c>
      <c r="F46" s="12">
        <v>9500</v>
      </c>
      <c r="G46" s="13">
        <v>100</v>
      </c>
      <c r="H46" s="14" t="s">
        <v>73</v>
      </c>
      <c r="I46" s="14">
        <v>1</v>
      </c>
      <c r="J46" s="15">
        <v>100</v>
      </c>
      <c r="K46" s="12">
        <v>1000000</v>
      </c>
      <c r="L46" s="12">
        <v>100000000</v>
      </c>
      <c r="M46" s="16">
        <v>4.0939981986407928E-3</v>
      </c>
      <c r="N46" s="17">
        <v>1.8081220844031389E-3</v>
      </c>
    </row>
    <row r="47" spans="2:14" x14ac:dyDescent="0.25">
      <c r="B47" s="10" t="s">
        <v>393</v>
      </c>
      <c r="C47" s="11">
        <v>96</v>
      </c>
      <c r="D47" s="11">
        <v>96</v>
      </c>
      <c r="E47" s="12">
        <v>9501</v>
      </c>
      <c r="F47" s="12">
        <v>9520</v>
      </c>
      <c r="G47" s="13">
        <v>20</v>
      </c>
      <c r="H47" s="14" t="s">
        <v>73</v>
      </c>
      <c r="I47" s="14">
        <v>1</v>
      </c>
      <c r="J47" s="15">
        <v>20</v>
      </c>
      <c r="K47" s="12">
        <v>1000000</v>
      </c>
      <c r="L47" s="12">
        <v>20000000</v>
      </c>
      <c r="M47" s="16">
        <v>8.1879963972815851E-4</v>
      </c>
      <c r="N47" s="17">
        <v>3.6162441688062779E-4</v>
      </c>
    </row>
    <row r="48" spans="2:14" x14ac:dyDescent="0.25">
      <c r="B48" s="10" t="s">
        <v>398</v>
      </c>
      <c r="C48" s="11">
        <v>96</v>
      </c>
      <c r="D48" s="11">
        <v>96</v>
      </c>
      <c r="E48" s="12">
        <v>9521</v>
      </c>
      <c r="F48" s="12">
        <v>9584</v>
      </c>
      <c r="G48" s="13">
        <v>64</v>
      </c>
      <c r="H48" s="14" t="s">
        <v>73</v>
      </c>
      <c r="I48" s="14">
        <v>1</v>
      </c>
      <c r="J48" s="15">
        <v>64</v>
      </c>
      <c r="K48" s="12">
        <v>1000000</v>
      </c>
      <c r="L48" s="12">
        <v>64000000</v>
      </c>
      <c r="M48" s="16">
        <v>2.6201588471301074E-3</v>
      </c>
      <c r="N48" s="17">
        <v>1.1571981340180088E-3</v>
      </c>
    </row>
    <row r="49" spans="2:14" x14ac:dyDescent="0.25">
      <c r="B49" s="10" t="s">
        <v>391</v>
      </c>
      <c r="C49" s="11">
        <v>96</v>
      </c>
      <c r="D49" s="11">
        <v>96</v>
      </c>
      <c r="E49" s="12">
        <v>9585</v>
      </c>
      <c r="F49" s="12">
        <v>9587</v>
      </c>
      <c r="G49" s="13">
        <v>3</v>
      </c>
      <c r="H49" s="14" t="s">
        <v>73</v>
      </c>
      <c r="I49" s="14">
        <v>1</v>
      </c>
      <c r="J49" s="15">
        <v>3</v>
      </c>
      <c r="K49" s="12">
        <v>1000000</v>
      </c>
      <c r="L49" s="12">
        <v>3000000</v>
      </c>
      <c r="M49" s="16">
        <v>1.2281994595922377E-4</v>
      </c>
      <c r="N49" s="17">
        <v>5.4243662532094164E-5</v>
      </c>
    </row>
    <row r="50" spans="2:14" x14ac:dyDescent="0.25">
      <c r="B50" s="10" t="s">
        <v>41</v>
      </c>
      <c r="C50" s="11">
        <v>96</v>
      </c>
      <c r="D50" s="11">
        <v>96</v>
      </c>
      <c r="E50" s="12">
        <v>9588</v>
      </c>
      <c r="F50" s="12">
        <v>9590</v>
      </c>
      <c r="G50" s="13">
        <v>3</v>
      </c>
      <c r="H50" s="14" t="s">
        <v>73</v>
      </c>
      <c r="I50" s="14">
        <v>1</v>
      </c>
      <c r="J50" s="15">
        <v>3</v>
      </c>
      <c r="K50" s="12">
        <v>1000000</v>
      </c>
      <c r="L50" s="12">
        <v>3000000</v>
      </c>
      <c r="M50" s="16">
        <v>1.2281994595922377E-4</v>
      </c>
      <c r="N50" s="17">
        <v>5.4243662532094164E-5</v>
      </c>
    </row>
    <row r="51" spans="2:14" x14ac:dyDescent="0.25">
      <c r="B51" s="10" t="s">
        <v>43</v>
      </c>
      <c r="C51" s="11">
        <v>96</v>
      </c>
      <c r="D51" s="11">
        <v>96</v>
      </c>
      <c r="E51" s="12">
        <v>9591</v>
      </c>
      <c r="F51" s="12">
        <v>9593</v>
      </c>
      <c r="G51" s="13">
        <v>3</v>
      </c>
      <c r="H51" s="14" t="s">
        <v>73</v>
      </c>
      <c r="I51" s="14">
        <v>1</v>
      </c>
      <c r="J51" s="15">
        <v>3</v>
      </c>
      <c r="K51" s="12">
        <v>1000000</v>
      </c>
      <c r="L51" s="12">
        <v>3000000</v>
      </c>
      <c r="M51" s="16">
        <v>1.2281994595922377E-4</v>
      </c>
      <c r="N51" s="17">
        <v>5.4243662532094164E-5</v>
      </c>
    </row>
    <row r="52" spans="2:14" x14ac:dyDescent="0.25">
      <c r="B52" s="10" t="s">
        <v>45</v>
      </c>
      <c r="C52" s="11">
        <v>96</v>
      </c>
      <c r="D52" s="11">
        <v>96</v>
      </c>
      <c r="E52" s="12">
        <v>9594</v>
      </c>
      <c r="F52" s="12">
        <v>9596</v>
      </c>
      <c r="G52" s="13">
        <v>3</v>
      </c>
      <c r="H52" s="14" t="s">
        <v>73</v>
      </c>
      <c r="I52" s="14">
        <v>1</v>
      </c>
      <c r="J52" s="15">
        <v>3</v>
      </c>
      <c r="K52" s="12">
        <v>1000000</v>
      </c>
      <c r="L52" s="12">
        <v>3000000</v>
      </c>
      <c r="M52" s="16">
        <v>1.2281994595922377E-4</v>
      </c>
      <c r="N52" s="17">
        <v>5.4243662532094164E-5</v>
      </c>
    </row>
    <row r="53" spans="2:14" x14ac:dyDescent="0.25">
      <c r="B53" s="10" t="s">
        <v>392</v>
      </c>
      <c r="C53" s="11">
        <v>96</v>
      </c>
      <c r="D53" s="11">
        <v>97</v>
      </c>
      <c r="E53" s="12">
        <v>9597</v>
      </c>
      <c r="F53" s="12">
        <v>9634</v>
      </c>
      <c r="G53" s="13">
        <v>38</v>
      </c>
      <c r="H53" s="14" t="s">
        <v>73</v>
      </c>
      <c r="I53" s="14">
        <v>1</v>
      </c>
      <c r="J53" s="15">
        <v>38</v>
      </c>
      <c r="K53" s="12">
        <v>1000000</v>
      </c>
      <c r="L53" s="12">
        <v>38000000</v>
      </c>
      <c r="M53" s="16">
        <v>1.5557193154835012E-3</v>
      </c>
      <c r="N53" s="17">
        <v>6.8708639207319276E-4</v>
      </c>
    </row>
    <row r="54" spans="2:14" x14ac:dyDescent="0.25">
      <c r="B54" s="10" t="s">
        <v>393</v>
      </c>
      <c r="C54" s="11">
        <v>97</v>
      </c>
      <c r="D54" s="11">
        <v>97</v>
      </c>
      <c r="E54" s="12">
        <v>9635</v>
      </c>
      <c r="F54" s="12">
        <v>9653</v>
      </c>
      <c r="G54" s="13">
        <v>19</v>
      </c>
      <c r="H54" s="14" t="s">
        <v>73</v>
      </c>
      <c r="I54" s="14">
        <v>1</v>
      </c>
      <c r="J54" s="15">
        <v>19</v>
      </c>
      <c r="K54" s="12">
        <v>1000000</v>
      </c>
      <c r="L54" s="12">
        <v>19000000</v>
      </c>
      <c r="M54" s="16">
        <v>7.778596577417506E-4</v>
      </c>
      <c r="N54" s="17">
        <v>3.4354319603659638E-4</v>
      </c>
    </row>
    <row r="55" spans="2:14" x14ac:dyDescent="0.25">
      <c r="B55" s="10" t="s">
        <v>394</v>
      </c>
      <c r="C55" s="11">
        <v>97</v>
      </c>
      <c r="D55" s="11">
        <v>97</v>
      </c>
      <c r="E55" s="12">
        <v>9654</v>
      </c>
      <c r="F55" s="12">
        <v>9691</v>
      </c>
      <c r="G55" s="13">
        <v>38</v>
      </c>
      <c r="H55" s="14" t="s">
        <v>73</v>
      </c>
      <c r="I55" s="14">
        <v>1</v>
      </c>
      <c r="J55" s="15">
        <v>38</v>
      </c>
      <c r="K55" s="12">
        <v>1000000</v>
      </c>
      <c r="L55" s="12">
        <v>38000000</v>
      </c>
      <c r="M55" s="16">
        <v>1.5557193154835012E-3</v>
      </c>
      <c r="N55" s="17">
        <v>6.8708639207319276E-4</v>
      </c>
    </row>
    <row r="56" spans="2:14" x14ac:dyDescent="0.25">
      <c r="B56" s="10" t="s">
        <v>395</v>
      </c>
      <c r="C56" s="11">
        <v>97</v>
      </c>
      <c r="D56" s="11">
        <v>98</v>
      </c>
      <c r="E56" s="12">
        <v>9692</v>
      </c>
      <c r="F56" s="12">
        <v>9703</v>
      </c>
      <c r="G56" s="13">
        <v>12</v>
      </c>
      <c r="H56" s="14" t="s">
        <v>73</v>
      </c>
      <c r="I56" s="14">
        <v>1</v>
      </c>
      <c r="J56" s="15">
        <v>12</v>
      </c>
      <c r="K56" s="12">
        <v>1000000</v>
      </c>
      <c r="L56" s="12">
        <v>12000000</v>
      </c>
      <c r="M56" s="16">
        <v>4.9127978383689509E-4</v>
      </c>
      <c r="N56" s="17">
        <v>2.1697465012837666E-4</v>
      </c>
    </row>
    <row r="57" spans="2:14" x14ac:dyDescent="0.25">
      <c r="B57" s="10" t="s">
        <v>396</v>
      </c>
      <c r="C57" s="11">
        <v>98</v>
      </c>
      <c r="D57" s="11">
        <v>98</v>
      </c>
      <c r="E57" s="12">
        <v>9704</v>
      </c>
      <c r="F57" s="12">
        <v>9741</v>
      </c>
      <c r="G57" s="13">
        <v>38</v>
      </c>
      <c r="H57" s="14" t="s">
        <v>73</v>
      </c>
      <c r="I57" s="14">
        <v>1</v>
      </c>
      <c r="J57" s="15">
        <v>38</v>
      </c>
      <c r="K57" s="12">
        <v>1000000</v>
      </c>
      <c r="L57" s="12">
        <v>38000000</v>
      </c>
      <c r="M57" s="16">
        <v>1.5557193154835012E-3</v>
      </c>
      <c r="N57" s="17">
        <v>6.8708639207319276E-4</v>
      </c>
    </row>
    <row r="58" spans="2:14" x14ac:dyDescent="0.25">
      <c r="B58" s="10" t="s">
        <v>397</v>
      </c>
      <c r="C58" s="11">
        <v>98</v>
      </c>
      <c r="D58" s="11">
        <v>98</v>
      </c>
      <c r="E58" s="12">
        <v>9742</v>
      </c>
      <c r="F58" s="12">
        <v>9766</v>
      </c>
      <c r="G58" s="13">
        <v>25</v>
      </c>
      <c r="H58" s="14" t="s">
        <v>73</v>
      </c>
      <c r="I58" s="14">
        <v>1</v>
      </c>
      <c r="J58" s="15">
        <v>25</v>
      </c>
      <c r="K58" s="12">
        <v>1000000</v>
      </c>
      <c r="L58" s="12">
        <v>25000000</v>
      </c>
      <c r="M58" s="16">
        <v>1.0234995496601982E-3</v>
      </c>
      <c r="N58" s="17">
        <v>4.5203052110078472E-4</v>
      </c>
    </row>
    <row r="59" spans="2:14" x14ac:dyDescent="0.25">
      <c r="B59" s="10" t="s">
        <v>398</v>
      </c>
      <c r="C59" s="11">
        <v>98</v>
      </c>
      <c r="D59" s="11">
        <v>99</v>
      </c>
      <c r="E59" s="12">
        <v>9767</v>
      </c>
      <c r="F59" s="12">
        <v>9827</v>
      </c>
      <c r="G59" s="13">
        <v>61</v>
      </c>
      <c r="H59" s="14" t="s">
        <v>73</v>
      </c>
      <c r="I59" s="14">
        <v>1</v>
      </c>
      <c r="J59" s="15">
        <v>61</v>
      </c>
      <c r="K59" s="12">
        <v>1000000</v>
      </c>
      <c r="L59" s="12">
        <v>61000000</v>
      </c>
      <c r="M59" s="16">
        <v>2.4973389011708836E-3</v>
      </c>
      <c r="N59" s="17">
        <v>1.1029544714859147E-3</v>
      </c>
    </row>
    <row r="60" spans="2:14" x14ac:dyDescent="0.25">
      <c r="B60" s="10" t="s">
        <v>399</v>
      </c>
      <c r="C60" s="11">
        <v>99</v>
      </c>
      <c r="D60" s="11">
        <v>99</v>
      </c>
      <c r="E60" s="12">
        <v>9828</v>
      </c>
      <c r="F60" s="12">
        <v>9859</v>
      </c>
      <c r="G60" s="13">
        <v>32</v>
      </c>
      <c r="H60" s="14" t="s">
        <v>73</v>
      </c>
      <c r="I60" s="14">
        <v>1</v>
      </c>
      <c r="J60" s="15">
        <v>32</v>
      </c>
      <c r="K60" s="12">
        <v>1000000</v>
      </c>
      <c r="L60" s="12">
        <v>32000000</v>
      </c>
      <c r="M60" s="16">
        <v>1.3100794235650537E-3</v>
      </c>
      <c r="N60" s="17">
        <v>5.7859906700900442E-4</v>
      </c>
    </row>
    <row r="61" spans="2:14" x14ac:dyDescent="0.25">
      <c r="B61" s="10" t="s">
        <v>50</v>
      </c>
      <c r="C61" s="11">
        <v>99</v>
      </c>
      <c r="D61" s="11">
        <v>99</v>
      </c>
      <c r="E61" s="12">
        <v>9860</v>
      </c>
      <c r="F61" s="12">
        <v>9884</v>
      </c>
      <c r="G61" s="13">
        <v>25</v>
      </c>
      <c r="H61" s="14" t="s">
        <v>73</v>
      </c>
      <c r="I61" s="14">
        <v>1</v>
      </c>
      <c r="J61" s="15">
        <v>25</v>
      </c>
      <c r="K61" s="12">
        <v>1000000</v>
      </c>
      <c r="L61" s="12">
        <v>25000000</v>
      </c>
      <c r="M61" s="16">
        <v>1.0234995496601982E-3</v>
      </c>
      <c r="N61" s="17">
        <v>4.5203052110078472E-4</v>
      </c>
    </row>
    <row r="62" spans="2:14" x14ac:dyDescent="0.25">
      <c r="B62" s="10" t="s">
        <v>400</v>
      </c>
      <c r="C62" s="11">
        <v>99</v>
      </c>
      <c r="D62" s="11">
        <v>100</v>
      </c>
      <c r="E62" s="12">
        <v>9885</v>
      </c>
      <c r="F62" s="12">
        <v>9934</v>
      </c>
      <c r="G62" s="13">
        <v>50</v>
      </c>
      <c r="H62" s="14" t="s">
        <v>73</v>
      </c>
      <c r="I62" s="14">
        <v>1</v>
      </c>
      <c r="J62" s="15">
        <v>50</v>
      </c>
      <c r="K62" s="12">
        <v>1000000</v>
      </c>
      <c r="L62" s="12">
        <v>50000000</v>
      </c>
      <c r="M62" s="16">
        <v>2.0469990993203964E-3</v>
      </c>
      <c r="N62" s="17">
        <v>9.0406104220156944E-4</v>
      </c>
    </row>
    <row r="63" spans="2:14" x14ac:dyDescent="0.25">
      <c r="B63" s="10" t="s">
        <v>401</v>
      </c>
      <c r="C63" s="11">
        <v>100</v>
      </c>
      <c r="D63" s="11">
        <v>101</v>
      </c>
      <c r="E63" s="12">
        <v>9935</v>
      </c>
      <c r="F63" s="12">
        <v>10062</v>
      </c>
      <c r="G63" s="13">
        <v>128</v>
      </c>
      <c r="H63" s="14" t="s">
        <v>73</v>
      </c>
      <c r="I63" s="14">
        <v>1</v>
      </c>
      <c r="J63" s="15">
        <v>128</v>
      </c>
      <c r="K63" s="12">
        <v>1000000</v>
      </c>
      <c r="L63" s="12">
        <v>128000000</v>
      </c>
      <c r="M63" s="16">
        <v>5.2403176942602148E-3</v>
      </c>
      <c r="N63" s="17">
        <v>2.3143962680360177E-3</v>
      </c>
    </row>
    <row r="64" spans="2:14" x14ac:dyDescent="0.25">
      <c r="B64" s="10" t="s">
        <v>402</v>
      </c>
      <c r="C64" s="11">
        <v>101</v>
      </c>
      <c r="D64" s="11">
        <v>101</v>
      </c>
      <c r="E64" s="12">
        <v>10063</v>
      </c>
      <c r="F64" s="12">
        <v>10087</v>
      </c>
      <c r="G64" s="13">
        <v>25</v>
      </c>
      <c r="H64" s="14" t="s">
        <v>73</v>
      </c>
      <c r="I64" s="14">
        <v>1</v>
      </c>
      <c r="J64" s="15">
        <v>25</v>
      </c>
      <c r="K64" s="12">
        <v>1000000</v>
      </c>
      <c r="L64" s="12">
        <v>25000000</v>
      </c>
      <c r="M64" s="16">
        <v>1.0234995496601982E-3</v>
      </c>
      <c r="N64" s="17">
        <v>4.5203052110078472E-4</v>
      </c>
    </row>
    <row r="65" spans="2:14" x14ac:dyDescent="0.25">
      <c r="B65" s="10" t="s">
        <v>403</v>
      </c>
      <c r="C65" s="11">
        <v>101</v>
      </c>
      <c r="D65" s="11">
        <v>101</v>
      </c>
      <c r="E65" s="12">
        <v>10088</v>
      </c>
      <c r="F65" s="12">
        <v>10094</v>
      </c>
      <c r="G65" s="13">
        <v>7</v>
      </c>
      <c r="H65" s="14" t="s">
        <v>73</v>
      </c>
      <c r="I65" s="14">
        <v>1</v>
      </c>
      <c r="J65" s="15">
        <v>7</v>
      </c>
      <c r="K65" s="12">
        <v>1000000</v>
      </c>
      <c r="L65" s="12">
        <v>7000000</v>
      </c>
      <c r="M65" s="16">
        <v>2.8657987390485546E-4</v>
      </c>
      <c r="N65" s="17">
        <v>1.2656854590821972E-4</v>
      </c>
    </row>
    <row r="66" spans="2:14" x14ac:dyDescent="0.25">
      <c r="B66" s="10" t="s">
        <v>289</v>
      </c>
      <c r="C66" s="11">
        <v>101</v>
      </c>
      <c r="D66" s="11">
        <v>101</v>
      </c>
      <c r="E66" s="12">
        <v>10095</v>
      </c>
      <c r="F66" s="12">
        <v>10096</v>
      </c>
      <c r="G66" s="13">
        <v>2</v>
      </c>
      <c r="H66" s="14" t="s">
        <v>73</v>
      </c>
      <c r="I66" s="14">
        <v>1</v>
      </c>
      <c r="J66" s="15">
        <v>2</v>
      </c>
      <c r="K66" s="12">
        <v>1000000</v>
      </c>
      <c r="L66" s="12">
        <v>2000000</v>
      </c>
      <c r="M66" s="16">
        <v>8.1879963972815857E-5</v>
      </c>
      <c r="N66" s="17">
        <v>3.6162441688062776E-5</v>
      </c>
    </row>
    <row r="67" spans="2:14" x14ac:dyDescent="0.25">
      <c r="B67" s="10" t="s">
        <v>51</v>
      </c>
      <c r="C67" s="11">
        <v>101</v>
      </c>
      <c r="D67" s="11">
        <v>101</v>
      </c>
      <c r="E67" s="12">
        <v>10097</v>
      </c>
      <c r="F67" s="12">
        <v>10098</v>
      </c>
      <c r="G67" s="13">
        <v>2</v>
      </c>
      <c r="H67" s="14" t="s">
        <v>73</v>
      </c>
      <c r="I67" s="14">
        <v>1</v>
      </c>
      <c r="J67" s="15">
        <v>2</v>
      </c>
      <c r="K67" s="12">
        <v>1000000</v>
      </c>
      <c r="L67" s="12">
        <v>2000000</v>
      </c>
      <c r="M67" s="16">
        <v>8.1879963972815857E-5</v>
      </c>
      <c r="N67" s="17">
        <v>3.6162441688062776E-5</v>
      </c>
    </row>
    <row r="68" spans="2:14" x14ac:dyDescent="0.25">
      <c r="B68" s="10" t="s">
        <v>53</v>
      </c>
      <c r="C68" s="11">
        <v>101</v>
      </c>
      <c r="D68" s="11">
        <v>101</v>
      </c>
      <c r="E68" s="12">
        <v>10099</v>
      </c>
      <c r="F68" s="12">
        <v>10100</v>
      </c>
      <c r="G68" s="13">
        <v>2</v>
      </c>
      <c r="H68" s="14" t="s">
        <v>73</v>
      </c>
      <c r="I68" s="14">
        <v>1</v>
      </c>
      <c r="J68" s="15">
        <v>2</v>
      </c>
      <c r="K68" s="12">
        <v>1000000</v>
      </c>
      <c r="L68" s="12">
        <v>2000000</v>
      </c>
      <c r="M68" s="16">
        <v>8.1879963972815857E-5</v>
      </c>
      <c r="N68" s="17">
        <v>3.6162441688062776E-5</v>
      </c>
    </row>
    <row r="69" spans="2:14" x14ac:dyDescent="0.25">
      <c r="B69" s="10" t="s">
        <v>45</v>
      </c>
      <c r="C69" s="11">
        <v>102</v>
      </c>
      <c r="D69" s="11">
        <v>103</v>
      </c>
      <c r="E69" s="12">
        <v>10101</v>
      </c>
      <c r="F69" s="12">
        <v>10244</v>
      </c>
      <c r="G69" s="13">
        <v>144</v>
      </c>
      <c r="H69" s="14" t="s">
        <v>73</v>
      </c>
      <c r="I69" s="14">
        <v>1</v>
      </c>
      <c r="J69" s="15">
        <v>144</v>
      </c>
      <c r="K69" s="12">
        <v>1000000</v>
      </c>
      <c r="L69" s="12">
        <v>144000000</v>
      </c>
      <c r="M69" s="16">
        <v>5.8953574060427415E-3</v>
      </c>
      <c r="N69" s="17">
        <v>2.6036958015405202E-3</v>
      </c>
    </row>
    <row r="70" spans="2:14" x14ac:dyDescent="0.25">
      <c r="B70" s="10" t="s">
        <v>43</v>
      </c>
      <c r="C70" s="11">
        <v>103</v>
      </c>
      <c r="D70" s="11">
        <v>104</v>
      </c>
      <c r="E70" s="12">
        <v>10245</v>
      </c>
      <c r="F70" s="12">
        <v>10388</v>
      </c>
      <c r="G70" s="13">
        <v>144</v>
      </c>
      <c r="H70" s="14" t="s">
        <v>73</v>
      </c>
      <c r="I70" s="14">
        <v>1</v>
      </c>
      <c r="J70" s="15">
        <v>144</v>
      </c>
      <c r="K70" s="12">
        <v>1000000</v>
      </c>
      <c r="L70" s="12">
        <v>144000000</v>
      </c>
      <c r="M70" s="16">
        <v>5.8953574060427415E-3</v>
      </c>
      <c r="N70" s="17">
        <v>2.6036958015405202E-3</v>
      </c>
    </row>
    <row r="71" spans="2:14" x14ac:dyDescent="0.25">
      <c r="B71" s="10" t="s">
        <v>41</v>
      </c>
      <c r="C71" s="11">
        <v>104</v>
      </c>
      <c r="D71" s="11">
        <v>106</v>
      </c>
      <c r="E71" s="12">
        <v>10389</v>
      </c>
      <c r="F71" s="12">
        <v>10532</v>
      </c>
      <c r="G71" s="13">
        <v>144</v>
      </c>
      <c r="H71" s="14" t="s">
        <v>73</v>
      </c>
      <c r="I71" s="14">
        <v>1</v>
      </c>
      <c r="J71" s="15">
        <v>144</v>
      </c>
      <c r="K71" s="12">
        <v>1000000</v>
      </c>
      <c r="L71" s="12">
        <v>144000000</v>
      </c>
      <c r="M71" s="16">
        <v>5.8953574060427415E-3</v>
      </c>
      <c r="N71" s="17">
        <v>2.6036958015405202E-3</v>
      </c>
    </row>
    <row r="72" spans="2:14" x14ac:dyDescent="0.25">
      <c r="B72" s="10" t="s">
        <v>391</v>
      </c>
      <c r="C72" s="11">
        <v>106</v>
      </c>
      <c r="D72" s="11">
        <v>107</v>
      </c>
      <c r="E72" s="12">
        <v>10533</v>
      </c>
      <c r="F72" s="12">
        <v>10676</v>
      </c>
      <c r="G72" s="13">
        <v>144</v>
      </c>
      <c r="H72" s="14" t="s">
        <v>73</v>
      </c>
      <c r="I72" s="14">
        <v>1</v>
      </c>
      <c r="J72" s="15">
        <v>144</v>
      </c>
      <c r="K72" s="12">
        <v>1000000</v>
      </c>
      <c r="L72" s="12">
        <v>144000000</v>
      </c>
      <c r="M72" s="16">
        <v>5.8953574060427415E-3</v>
      </c>
      <c r="N72" s="17">
        <v>2.6036958015405202E-3</v>
      </c>
    </row>
    <row r="73" spans="2:14" x14ac:dyDescent="0.25">
      <c r="B73" s="10" t="s">
        <v>45</v>
      </c>
      <c r="C73" s="11">
        <v>107</v>
      </c>
      <c r="D73" s="11">
        <v>109</v>
      </c>
      <c r="E73" s="12">
        <v>10677</v>
      </c>
      <c r="F73" s="12">
        <v>10806</v>
      </c>
      <c r="G73" s="13">
        <v>130</v>
      </c>
      <c r="H73" s="14" t="s">
        <v>73</v>
      </c>
      <c r="I73" s="14">
        <v>1</v>
      </c>
      <c r="J73" s="15">
        <v>130</v>
      </c>
      <c r="K73" s="12">
        <v>1000000</v>
      </c>
      <c r="L73" s="12">
        <v>130000000</v>
      </c>
      <c r="M73" s="16">
        <v>5.3221976582330304E-3</v>
      </c>
      <c r="N73" s="17">
        <v>2.3505587097240807E-3</v>
      </c>
    </row>
    <row r="74" spans="2:14" x14ac:dyDescent="0.25">
      <c r="B74" s="10" t="s">
        <v>43</v>
      </c>
      <c r="C74" s="11">
        <v>109</v>
      </c>
      <c r="D74" s="11">
        <v>110</v>
      </c>
      <c r="E74" s="12">
        <v>10807</v>
      </c>
      <c r="F74" s="12">
        <v>10936</v>
      </c>
      <c r="G74" s="13">
        <v>130</v>
      </c>
      <c r="H74" s="14" t="s">
        <v>73</v>
      </c>
      <c r="I74" s="14">
        <v>1</v>
      </c>
      <c r="J74" s="15">
        <v>130</v>
      </c>
      <c r="K74" s="12">
        <v>1000000</v>
      </c>
      <c r="L74" s="12">
        <v>130000000</v>
      </c>
      <c r="M74" s="16">
        <v>5.3221976582330304E-3</v>
      </c>
      <c r="N74" s="17">
        <v>2.3505587097240807E-3</v>
      </c>
    </row>
    <row r="75" spans="2:14" x14ac:dyDescent="0.25">
      <c r="B75" s="10" t="s">
        <v>41</v>
      </c>
      <c r="C75" s="11">
        <v>110</v>
      </c>
      <c r="D75" s="11">
        <v>111</v>
      </c>
      <c r="E75" s="12">
        <v>10937</v>
      </c>
      <c r="F75" s="12">
        <v>11066</v>
      </c>
      <c r="G75" s="13">
        <v>130</v>
      </c>
      <c r="H75" s="14" t="s">
        <v>73</v>
      </c>
      <c r="I75" s="14">
        <v>1</v>
      </c>
      <c r="J75" s="15">
        <v>130</v>
      </c>
      <c r="K75" s="12">
        <v>1000000</v>
      </c>
      <c r="L75" s="12">
        <v>130000000</v>
      </c>
      <c r="M75" s="16">
        <v>5.3221976582330304E-3</v>
      </c>
      <c r="N75" s="17">
        <v>2.3505587097240807E-3</v>
      </c>
    </row>
    <row r="76" spans="2:14" x14ac:dyDescent="0.25">
      <c r="B76" s="10" t="s">
        <v>391</v>
      </c>
      <c r="C76" s="11">
        <v>111</v>
      </c>
      <c r="D76" s="11">
        <v>112</v>
      </c>
      <c r="E76" s="12">
        <v>11067</v>
      </c>
      <c r="F76" s="12">
        <v>11196</v>
      </c>
      <c r="G76" s="13">
        <v>130</v>
      </c>
      <c r="H76" s="14" t="s">
        <v>73</v>
      </c>
      <c r="I76" s="14">
        <v>1</v>
      </c>
      <c r="J76" s="15">
        <v>130</v>
      </c>
      <c r="K76" s="12">
        <v>1000000</v>
      </c>
      <c r="L76" s="12">
        <v>130000000</v>
      </c>
      <c r="M76" s="16">
        <v>5.3221976582330304E-3</v>
      </c>
      <c r="N76" s="17">
        <v>2.3505587097240807E-3</v>
      </c>
    </row>
    <row r="77" spans="2:14" x14ac:dyDescent="0.25">
      <c r="B77" s="10" t="s">
        <v>392</v>
      </c>
      <c r="C77" s="11">
        <v>112</v>
      </c>
      <c r="D77" s="11">
        <v>113</v>
      </c>
      <c r="E77" s="12">
        <v>11197</v>
      </c>
      <c r="F77" s="12">
        <v>11214</v>
      </c>
      <c r="G77" s="13">
        <v>18</v>
      </c>
      <c r="H77" s="14" t="s">
        <v>73</v>
      </c>
      <c r="I77" s="14">
        <v>1</v>
      </c>
      <c r="J77" s="15">
        <v>18</v>
      </c>
      <c r="K77" s="12">
        <v>1000000</v>
      </c>
      <c r="L77" s="12">
        <v>18000000</v>
      </c>
      <c r="M77" s="16">
        <v>7.3691967575534268E-4</v>
      </c>
      <c r="N77" s="17">
        <v>3.2546197519256503E-4</v>
      </c>
    </row>
    <row r="78" spans="2:14" x14ac:dyDescent="0.25">
      <c r="B78" s="10" t="s">
        <v>394</v>
      </c>
      <c r="C78" s="11">
        <v>113</v>
      </c>
      <c r="D78" s="11">
        <v>113</v>
      </c>
      <c r="E78" s="12">
        <v>11215</v>
      </c>
      <c r="F78" s="12">
        <v>11240</v>
      </c>
      <c r="G78" s="13">
        <v>26</v>
      </c>
      <c r="H78" s="14" t="s">
        <v>73</v>
      </c>
      <c r="I78" s="14">
        <v>1</v>
      </c>
      <c r="J78" s="15">
        <v>26</v>
      </c>
      <c r="K78" s="12">
        <v>1000000</v>
      </c>
      <c r="L78" s="12">
        <v>26000000</v>
      </c>
      <c r="M78" s="16">
        <v>1.064439531646606E-3</v>
      </c>
      <c r="N78" s="17">
        <v>4.7011174194481613E-4</v>
      </c>
    </row>
    <row r="79" spans="2:14" x14ac:dyDescent="0.25">
      <c r="B79" s="10" t="s">
        <v>395</v>
      </c>
      <c r="C79" s="11">
        <v>113</v>
      </c>
      <c r="D79" s="11">
        <v>113</v>
      </c>
      <c r="E79" s="12">
        <v>11241</v>
      </c>
      <c r="F79" s="12">
        <v>11256</v>
      </c>
      <c r="G79" s="13">
        <v>16</v>
      </c>
      <c r="H79" s="14" t="s">
        <v>73</v>
      </c>
      <c r="I79" s="14">
        <v>1</v>
      </c>
      <c r="J79" s="15">
        <v>16</v>
      </c>
      <c r="K79" s="12">
        <v>1000000</v>
      </c>
      <c r="L79" s="12">
        <v>16000000</v>
      </c>
      <c r="M79" s="16">
        <v>6.5503971178252685E-4</v>
      </c>
      <c r="N79" s="17">
        <v>2.8929953350450221E-4</v>
      </c>
    </row>
    <row r="80" spans="2:14" x14ac:dyDescent="0.25">
      <c r="B80" s="10" t="s">
        <v>396</v>
      </c>
      <c r="C80" s="11">
        <v>113</v>
      </c>
      <c r="D80" s="11">
        <v>113</v>
      </c>
      <c r="E80" s="12">
        <v>11257</v>
      </c>
      <c r="F80" s="12">
        <v>11281</v>
      </c>
      <c r="G80" s="13">
        <v>25</v>
      </c>
      <c r="H80" s="14" t="s">
        <v>73</v>
      </c>
      <c r="I80" s="14">
        <v>1</v>
      </c>
      <c r="J80" s="15">
        <v>25</v>
      </c>
      <c r="K80" s="12">
        <v>1000000</v>
      </c>
      <c r="L80" s="12">
        <v>25000000</v>
      </c>
      <c r="M80" s="16">
        <v>1.0234995496601982E-3</v>
      </c>
      <c r="N80" s="17">
        <v>4.5203052110078472E-4</v>
      </c>
    </row>
    <row r="81" spans="2:14" x14ac:dyDescent="0.25">
      <c r="B81" s="10" t="s">
        <v>397</v>
      </c>
      <c r="C81" s="11">
        <v>113</v>
      </c>
      <c r="D81" s="11">
        <v>113</v>
      </c>
      <c r="E81" s="12">
        <v>11282</v>
      </c>
      <c r="F81" s="12">
        <v>11297</v>
      </c>
      <c r="G81" s="13">
        <v>16</v>
      </c>
      <c r="H81" s="14" t="s">
        <v>73</v>
      </c>
      <c r="I81" s="14">
        <v>1</v>
      </c>
      <c r="J81" s="15">
        <v>16</v>
      </c>
      <c r="K81" s="12">
        <v>1000000</v>
      </c>
      <c r="L81" s="12">
        <v>16000000</v>
      </c>
      <c r="M81" s="16">
        <v>6.5503971178252685E-4</v>
      </c>
      <c r="N81" s="17">
        <v>2.8929953350450221E-4</v>
      </c>
    </row>
    <row r="82" spans="2:14" x14ac:dyDescent="0.25">
      <c r="B82" s="10" t="s">
        <v>398</v>
      </c>
      <c r="C82" s="11">
        <v>113</v>
      </c>
      <c r="D82" s="11">
        <v>114</v>
      </c>
      <c r="E82" s="12">
        <v>11298</v>
      </c>
      <c r="F82" s="12">
        <v>11335</v>
      </c>
      <c r="G82" s="13">
        <v>38</v>
      </c>
      <c r="H82" s="14" t="s">
        <v>73</v>
      </c>
      <c r="I82" s="14">
        <v>1</v>
      </c>
      <c r="J82" s="15">
        <v>38</v>
      </c>
      <c r="K82" s="12">
        <v>1000000</v>
      </c>
      <c r="L82" s="12">
        <v>38000000</v>
      </c>
      <c r="M82" s="16">
        <v>1.5557193154835012E-3</v>
      </c>
      <c r="N82" s="17">
        <v>6.8708639207319276E-4</v>
      </c>
    </row>
    <row r="83" spans="2:14" x14ac:dyDescent="0.25">
      <c r="B83" s="10" t="s">
        <v>399</v>
      </c>
      <c r="C83" s="11">
        <v>114</v>
      </c>
      <c r="D83" s="11">
        <v>114</v>
      </c>
      <c r="E83" s="12">
        <v>11336</v>
      </c>
      <c r="F83" s="12">
        <v>11350</v>
      </c>
      <c r="G83" s="13">
        <v>15</v>
      </c>
      <c r="H83" s="14" t="s">
        <v>73</v>
      </c>
      <c r="I83" s="14">
        <v>1</v>
      </c>
      <c r="J83" s="15">
        <v>15</v>
      </c>
      <c r="K83" s="12">
        <v>1000000</v>
      </c>
      <c r="L83" s="12">
        <v>15000000</v>
      </c>
      <c r="M83" s="16">
        <v>6.1409972979611894E-4</v>
      </c>
      <c r="N83" s="17">
        <v>2.7121831266047086E-4</v>
      </c>
    </row>
    <row r="84" spans="2:14" x14ac:dyDescent="0.25">
      <c r="B84" s="10" t="s">
        <v>400</v>
      </c>
      <c r="C84" s="11">
        <v>114</v>
      </c>
      <c r="D84" s="11">
        <v>114</v>
      </c>
      <c r="E84" s="12">
        <v>11351</v>
      </c>
      <c r="F84" s="12">
        <v>11373</v>
      </c>
      <c r="G84" s="13">
        <v>23</v>
      </c>
      <c r="H84" s="14" t="s">
        <v>73</v>
      </c>
      <c r="I84" s="14">
        <v>1</v>
      </c>
      <c r="J84" s="15">
        <v>23</v>
      </c>
      <c r="K84" s="12">
        <v>1000000</v>
      </c>
      <c r="L84" s="12">
        <v>23000000</v>
      </c>
      <c r="M84" s="16">
        <v>9.4161958568738226E-4</v>
      </c>
      <c r="N84" s="17">
        <v>4.1586807941272196E-4</v>
      </c>
    </row>
    <row r="85" spans="2:14" x14ac:dyDescent="0.25">
      <c r="B85" s="10" t="s">
        <v>401</v>
      </c>
      <c r="C85" s="11">
        <v>114</v>
      </c>
      <c r="D85" s="11">
        <v>115</v>
      </c>
      <c r="E85" s="12">
        <v>11374</v>
      </c>
      <c r="F85" s="12">
        <v>11441</v>
      </c>
      <c r="G85" s="13">
        <v>68</v>
      </c>
      <c r="H85" s="14" t="s">
        <v>73</v>
      </c>
      <c r="I85" s="14">
        <v>1</v>
      </c>
      <c r="J85" s="15">
        <v>68</v>
      </c>
      <c r="K85" s="12">
        <v>1000000</v>
      </c>
      <c r="L85" s="12">
        <v>68000000</v>
      </c>
      <c r="M85" s="16">
        <v>2.7839187750757391E-3</v>
      </c>
      <c r="N85" s="17">
        <v>1.2295230173941345E-3</v>
      </c>
    </row>
    <row r="86" spans="2:14" x14ac:dyDescent="0.25">
      <c r="B86" s="10" t="s">
        <v>402</v>
      </c>
      <c r="C86" s="11">
        <v>115</v>
      </c>
      <c r="D86" s="11">
        <v>115</v>
      </c>
      <c r="E86" s="12">
        <v>11442</v>
      </c>
      <c r="F86" s="12">
        <v>11465</v>
      </c>
      <c r="G86" s="13">
        <v>24</v>
      </c>
      <c r="H86" s="14" t="s">
        <v>73</v>
      </c>
      <c r="I86" s="14">
        <v>1</v>
      </c>
      <c r="J86" s="15">
        <v>24</v>
      </c>
      <c r="K86" s="12">
        <v>1000000</v>
      </c>
      <c r="L86" s="12">
        <v>24000000</v>
      </c>
      <c r="M86" s="16">
        <v>9.8255956767379017E-4</v>
      </c>
      <c r="N86" s="17">
        <v>4.3394930025675331E-4</v>
      </c>
    </row>
    <row r="87" spans="2:14" x14ac:dyDescent="0.25">
      <c r="B87" s="10" t="s">
        <v>403</v>
      </c>
      <c r="C87" s="11">
        <v>115</v>
      </c>
      <c r="D87" s="11">
        <v>115</v>
      </c>
      <c r="E87" s="12">
        <v>11466</v>
      </c>
      <c r="F87" s="12">
        <v>11468</v>
      </c>
      <c r="G87" s="13">
        <v>3</v>
      </c>
      <c r="H87" s="14" t="s">
        <v>73</v>
      </c>
      <c r="I87" s="14">
        <v>1</v>
      </c>
      <c r="J87" s="15">
        <v>3</v>
      </c>
      <c r="K87" s="12">
        <v>1000000</v>
      </c>
      <c r="L87" s="12">
        <v>3000000</v>
      </c>
      <c r="M87" s="16">
        <v>1.2281994595922377E-4</v>
      </c>
      <c r="N87" s="17">
        <v>5.4243662532094164E-5</v>
      </c>
    </row>
    <row r="88" spans="2:14" x14ac:dyDescent="0.25">
      <c r="B88" s="10" t="s">
        <v>289</v>
      </c>
      <c r="C88" s="11">
        <v>115</v>
      </c>
      <c r="D88" s="11">
        <v>115</v>
      </c>
      <c r="E88" s="12">
        <v>11469</v>
      </c>
      <c r="F88" s="12">
        <v>11470</v>
      </c>
      <c r="G88" s="13">
        <v>2</v>
      </c>
      <c r="H88" s="14" t="s">
        <v>73</v>
      </c>
      <c r="I88" s="14">
        <v>1</v>
      </c>
      <c r="J88" s="15">
        <v>2</v>
      </c>
      <c r="K88" s="12">
        <v>1000000</v>
      </c>
      <c r="L88" s="12">
        <v>2000000</v>
      </c>
      <c r="M88" s="16">
        <v>8.1879963972815857E-5</v>
      </c>
      <c r="N88" s="17">
        <v>3.6162441688062776E-5</v>
      </c>
    </row>
    <row r="89" spans="2:14" x14ac:dyDescent="0.25">
      <c r="B89" s="10" t="s">
        <v>51</v>
      </c>
      <c r="C89" s="11">
        <v>115</v>
      </c>
      <c r="D89" s="11">
        <v>115</v>
      </c>
      <c r="E89" s="12">
        <v>11471</v>
      </c>
      <c r="F89" s="12">
        <v>11472</v>
      </c>
      <c r="G89" s="13">
        <v>2</v>
      </c>
      <c r="H89" s="14" t="s">
        <v>73</v>
      </c>
      <c r="I89" s="14">
        <v>1</v>
      </c>
      <c r="J89" s="15">
        <v>2</v>
      </c>
      <c r="K89" s="12">
        <v>1000000</v>
      </c>
      <c r="L89" s="12">
        <v>2000000</v>
      </c>
      <c r="M89" s="16">
        <v>8.1879963972815857E-5</v>
      </c>
      <c r="N89" s="17">
        <v>3.6162441688062776E-5</v>
      </c>
    </row>
    <row r="90" spans="2:14" x14ac:dyDescent="0.25">
      <c r="B90" s="10" t="s">
        <v>53</v>
      </c>
      <c r="C90" s="11">
        <v>115</v>
      </c>
      <c r="D90" s="11">
        <v>115</v>
      </c>
      <c r="E90" s="12">
        <v>11473</v>
      </c>
      <c r="F90" s="12">
        <v>11474</v>
      </c>
      <c r="G90" s="13">
        <v>2</v>
      </c>
      <c r="H90" s="14" t="s">
        <v>73</v>
      </c>
      <c r="I90" s="14">
        <v>1</v>
      </c>
      <c r="J90" s="15">
        <v>2</v>
      </c>
      <c r="K90" s="12">
        <v>1000000</v>
      </c>
      <c r="L90" s="12">
        <v>2000000</v>
      </c>
      <c r="M90" s="16">
        <v>8.1879963972815857E-5</v>
      </c>
      <c r="N90" s="17">
        <v>3.6162441688062776E-5</v>
      </c>
    </row>
    <row r="91" spans="2:14" x14ac:dyDescent="0.25">
      <c r="B91" s="10" t="s">
        <v>404</v>
      </c>
      <c r="C91" s="11">
        <v>115</v>
      </c>
      <c r="D91" s="11">
        <v>115</v>
      </c>
      <c r="E91" s="12">
        <v>11475</v>
      </c>
      <c r="F91" s="12">
        <v>11478</v>
      </c>
      <c r="G91" s="13">
        <v>4</v>
      </c>
      <c r="H91" s="14" t="s">
        <v>73</v>
      </c>
      <c r="I91" s="14">
        <v>1</v>
      </c>
      <c r="J91" s="15">
        <v>4</v>
      </c>
      <c r="K91" s="12">
        <v>1000000</v>
      </c>
      <c r="L91" s="12">
        <v>4000000</v>
      </c>
      <c r="M91" s="16">
        <v>1.6375992794563171E-4</v>
      </c>
      <c r="N91" s="17">
        <v>7.2324883376125552E-5</v>
      </c>
    </row>
    <row r="92" spans="2:14" x14ac:dyDescent="0.25">
      <c r="B92" s="10" t="s">
        <v>405</v>
      </c>
      <c r="C92" s="11">
        <v>115</v>
      </c>
      <c r="D92" s="11">
        <v>115</v>
      </c>
      <c r="E92" s="12">
        <v>11479</v>
      </c>
      <c r="F92" s="12">
        <v>11483</v>
      </c>
      <c r="G92" s="13">
        <v>5</v>
      </c>
      <c r="H92" s="14" t="s">
        <v>73</v>
      </c>
      <c r="I92" s="14">
        <v>1</v>
      </c>
      <c r="J92" s="15">
        <v>5</v>
      </c>
      <c r="K92" s="12">
        <v>1000000</v>
      </c>
      <c r="L92" s="12">
        <v>5000000</v>
      </c>
      <c r="M92" s="16">
        <v>2.0469990993203963E-4</v>
      </c>
      <c r="N92" s="17">
        <v>9.0406104220156947E-5</v>
      </c>
    </row>
    <row r="93" spans="2:14" x14ac:dyDescent="0.25">
      <c r="B93" s="10" t="s">
        <v>406</v>
      </c>
      <c r="C93" s="11">
        <v>115</v>
      </c>
      <c r="D93" s="11">
        <v>115</v>
      </c>
      <c r="E93" s="12">
        <v>11484</v>
      </c>
      <c r="F93" s="12">
        <v>11485</v>
      </c>
      <c r="G93" s="13">
        <v>2</v>
      </c>
      <c r="H93" s="14" t="s">
        <v>73</v>
      </c>
      <c r="I93" s="14">
        <v>1</v>
      </c>
      <c r="J93" s="15">
        <v>2</v>
      </c>
      <c r="K93" s="12">
        <v>1000000</v>
      </c>
      <c r="L93" s="12">
        <v>2000000</v>
      </c>
      <c r="M93" s="16">
        <v>8.1879963972815857E-5</v>
      </c>
      <c r="N93" s="17">
        <v>3.6162441688062776E-5</v>
      </c>
    </row>
    <row r="94" spans="2:14" x14ac:dyDescent="0.25">
      <c r="B94" s="10" t="s">
        <v>400</v>
      </c>
      <c r="C94" s="11">
        <v>115</v>
      </c>
      <c r="D94" s="11">
        <v>115</v>
      </c>
      <c r="E94" s="12">
        <v>11486</v>
      </c>
      <c r="F94" s="12">
        <v>11500</v>
      </c>
      <c r="G94" s="13">
        <v>15</v>
      </c>
      <c r="H94" s="14" t="s">
        <v>73</v>
      </c>
      <c r="I94" s="14">
        <v>1</v>
      </c>
      <c r="J94" s="15">
        <v>15</v>
      </c>
      <c r="K94" s="12">
        <v>1000000</v>
      </c>
      <c r="L94" s="12">
        <v>15000000</v>
      </c>
      <c r="M94" s="16">
        <v>6.1409972979611894E-4</v>
      </c>
      <c r="N94" s="17">
        <v>2.7121831266047086E-4</v>
      </c>
    </row>
    <row r="95" spans="2:14" x14ac:dyDescent="0.25">
      <c r="B95" s="10" t="s">
        <v>45</v>
      </c>
      <c r="C95" s="11">
        <v>116</v>
      </c>
      <c r="D95" s="11">
        <v>117</v>
      </c>
      <c r="E95" s="12">
        <v>11501</v>
      </c>
      <c r="F95" s="12">
        <v>11610</v>
      </c>
      <c r="G95" s="13">
        <v>110</v>
      </c>
      <c r="H95" s="14" t="s">
        <v>73</v>
      </c>
      <c r="I95" s="14">
        <v>1</v>
      </c>
      <c r="J95" s="15">
        <v>110</v>
      </c>
      <c r="K95" s="12">
        <v>1000000</v>
      </c>
      <c r="L95" s="12">
        <v>110000000</v>
      </c>
      <c r="M95" s="16">
        <v>4.5033980185048717E-3</v>
      </c>
      <c r="N95" s="17">
        <v>1.988934292843453E-3</v>
      </c>
    </row>
    <row r="96" spans="2:14" x14ac:dyDescent="0.25">
      <c r="B96" s="10" t="s">
        <v>407</v>
      </c>
      <c r="C96" s="11">
        <v>117</v>
      </c>
      <c r="D96" s="11">
        <v>117</v>
      </c>
      <c r="E96" s="12">
        <v>11611</v>
      </c>
      <c r="F96" s="12">
        <v>11625</v>
      </c>
      <c r="G96" s="13">
        <v>15</v>
      </c>
      <c r="H96" s="14" t="s">
        <v>73</v>
      </c>
      <c r="I96" s="14">
        <v>1</v>
      </c>
      <c r="J96" s="15">
        <v>15</v>
      </c>
      <c r="K96" s="12">
        <v>1000000</v>
      </c>
      <c r="L96" s="12">
        <v>15000000</v>
      </c>
      <c r="M96" s="16">
        <v>6.1409972979611894E-4</v>
      </c>
      <c r="N96" s="17">
        <v>2.7121831266047086E-4</v>
      </c>
    </row>
    <row r="97" spans="2:14" x14ac:dyDescent="0.25">
      <c r="B97" s="10" t="s">
        <v>43</v>
      </c>
      <c r="C97" s="11">
        <v>117</v>
      </c>
      <c r="D97" s="11">
        <v>118</v>
      </c>
      <c r="E97" s="12">
        <v>11626</v>
      </c>
      <c r="F97" s="12">
        <v>11735</v>
      </c>
      <c r="G97" s="13">
        <v>110</v>
      </c>
      <c r="H97" s="14" t="s">
        <v>73</v>
      </c>
      <c r="I97" s="14">
        <v>1</v>
      </c>
      <c r="J97" s="15">
        <v>110</v>
      </c>
      <c r="K97" s="12">
        <v>1000000</v>
      </c>
      <c r="L97" s="12">
        <v>110000000</v>
      </c>
      <c r="M97" s="16">
        <v>4.5033980185048717E-3</v>
      </c>
      <c r="N97" s="17">
        <v>1.988934292843453E-3</v>
      </c>
    </row>
    <row r="98" spans="2:14" x14ac:dyDescent="0.25">
      <c r="B98" s="10" t="s">
        <v>407</v>
      </c>
      <c r="C98" s="11">
        <v>118</v>
      </c>
      <c r="D98" s="11">
        <v>118</v>
      </c>
      <c r="E98" s="12">
        <v>11736</v>
      </c>
      <c r="F98" s="12">
        <v>11750</v>
      </c>
      <c r="G98" s="13">
        <v>15</v>
      </c>
      <c r="H98" s="14" t="s">
        <v>73</v>
      </c>
      <c r="I98" s="14">
        <v>1</v>
      </c>
      <c r="J98" s="15">
        <v>15</v>
      </c>
      <c r="K98" s="12">
        <v>1000000</v>
      </c>
      <c r="L98" s="12">
        <v>15000000</v>
      </c>
      <c r="M98" s="16">
        <v>6.1409972979611894E-4</v>
      </c>
      <c r="N98" s="17">
        <v>2.7121831266047086E-4</v>
      </c>
    </row>
    <row r="99" spans="2:14" x14ac:dyDescent="0.25">
      <c r="B99" s="10" t="s">
        <v>41</v>
      </c>
      <c r="C99" s="11">
        <v>118</v>
      </c>
      <c r="D99" s="11">
        <v>119</v>
      </c>
      <c r="E99" s="12">
        <v>11751</v>
      </c>
      <c r="F99" s="12">
        <v>11860</v>
      </c>
      <c r="G99" s="13">
        <v>110</v>
      </c>
      <c r="H99" s="14" t="s">
        <v>73</v>
      </c>
      <c r="I99" s="14">
        <v>1</v>
      </c>
      <c r="J99" s="15">
        <v>110</v>
      </c>
      <c r="K99" s="12">
        <v>1000000</v>
      </c>
      <c r="L99" s="12">
        <v>110000000</v>
      </c>
      <c r="M99" s="16">
        <v>4.5033980185048717E-3</v>
      </c>
      <c r="N99" s="17">
        <v>1.988934292843453E-3</v>
      </c>
    </row>
    <row r="100" spans="2:14" x14ac:dyDescent="0.25">
      <c r="B100" s="10" t="s">
        <v>407</v>
      </c>
      <c r="C100" s="11">
        <v>119</v>
      </c>
      <c r="D100" s="11">
        <v>119</v>
      </c>
      <c r="E100" s="12">
        <v>11861</v>
      </c>
      <c r="F100" s="12">
        <v>11875</v>
      </c>
      <c r="G100" s="13">
        <v>15</v>
      </c>
      <c r="H100" s="14" t="s">
        <v>73</v>
      </c>
      <c r="I100" s="14">
        <v>1</v>
      </c>
      <c r="J100" s="15">
        <v>15</v>
      </c>
      <c r="K100" s="12">
        <v>1000000</v>
      </c>
      <c r="L100" s="12">
        <v>15000000</v>
      </c>
      <c r="M100" s="16">
        <v>6.1409972979611894E-4</v>
      </c>
      <c r="N100" s="17">
        <v>2.7121831266047086E-4</v>
      </c>
    </row>
    <row r="101" spans="2:14" x14ac:dyDescent="0.25">
      <c r="B101" s="10" t="s">
        <v>391</v>
      </c>
      <c r="C101" s="11">
        <v>119</v>
      </c>
      <c r="D101" s="11">
        <v>120</v>
      </c>
      <c r="E101" s="12">
        <v>11876</v>
      </c>
      <c r="F101" s="12">
        <v>12000</v>
      </c>
      <c r="G101" s="13">
        <v>125</v>
      </c>
      <c r="H101" s="14" t="s">
        <v>73</v>
      </c>
      <c r="I101" s="14">
        <v>1</v>
      </c>
      <c r="J101" s="15">
        <v>125</v>
      </c>
      <c r="K101" s="12">
        <v>1000000</v>
      </c>
      <c r="L101" s="12">
        <v>125000000</v>
      </c>
      <c r="M101" s="16">
        <v>5.117497748300991E-3</v>
      </c>
      <c r="N101" s="17">
        <v>2.2601526055039236E-3</v>
      </c>
    </row>
    <row r="102" spans="2:14" x14ac:dyDescent="0.25">
      <c r="B102" s="10" t="s">
        <v>396</v>
      </c>
      <c r="C102" s="11">
        <v>11</v>
      </c>
      <c r="D102" s="11">
        <v>11</v>
      </c>
      <c r="E102" s="12">
        <v>1001</v>
      </c>
      <c r="F102" s="12">
        <v>1025</v>
      </c>
      <c r="G102" s="13">
        <v>25</v>
      </c>
      <c r="H102" s="14" t="s">
        <v>408</v>
      </c>
      <c r="I102" s="14">
        <v>0</v>
      </c>
      <c r="J102" s="15">
        <v>0</v>
      </c>
      <c r="K102" s="12">
        <v>1000000</v>
      </c>
      <c r="L102" s="12">
        <v>25000000</v>
      </c>
      <c r="M102" s="16">
        <v>1.0234995496601982E-3</v>
      </c>
      <c r="N102" s="17">
        <v>0</v>
      </c>
    </row>
    <row r="103" spans="2:14" x14ac:dyDescent="0.25">
      <c r="B103" s="10" t="s">
        <v>409</v>
      </c>
      <c r="C103" s="11">
        <v>11</v>
      </c>
      <c r="D103" s="11">
        <v>11</v>
      </c>
      <c r="E103" s="12">
        <v>1026</v>
      </c>
      <c r="F103" s="12">
        <v>1050</v>
      </c>
      <c r="G103" s="13">
        <v>25</v>
      </c>
      <c r="H103" s="14" t="s">
        <v>408</v>
      </c>
      <c r="I103" s="14">
        <v>0</v>
      </c>
      <c r="J103" s="15">
        <v>0</v>
      </c>
      <c r="K103" s="12">
        <v>1000000</v>
      </c>
      <c r="L103" s="12">
        <v>25000000</v>
      </c>
      <c r="M103" s="16">
        <v>1.0234995496601982E-3</v>
      </c>
      <c r="N103" s="17">
        <v>0</v>
      </c>
    </row>
    <row r="104" spans="2:14" x14ac:dyDescent="0.25">
      <c r="B104" s="10" t="s">
        <v>410</v>
      </c>
      <c r="C104" s="11">
        <v>11</v>
      </c>
      <c r="D104" s="11">
        <v>11</v>
      </c>
      <c r="E104" s="12">
        <v>1051</v>
      </c>
      <c r="F104" s="12">
        <v>1092</v>
      </c>
      <c r="G104" s="13">
        <v>42</v>
      </c>
      <c r="H104" s="14" t="s">
        <v>408</v>
      </c>
      <c r="I104" s="14">
        <v>0</v>
      </c>
      <c r="J104" s="15">
        <v>0</v>
      </c>
      <c r="K104" s="12">
        <v>1000000</v>
      </c>
      <c r="L104" s="12">
        <v>42000000</v>
      </c>
      <c r="M104" s="16">
        <v>1.7194792434291329E-3</v>
      </c>
      <c r="N104" s="17">
        <v>0</v>
      </c>
    </row>
    <row r="105" spans="2:14" x14ac:dyDescent="0.25">
      <c r="B105" s="10" t="s">
        <v>394</v>
      </c>
      <c r="C105" s="11">
        <v>11</v>
      </c>
      <c r="D105" s="11">
        <v>12</v>
      </c>
      <c r="E105" s="12">
        <v>1093</v>
      </c>
      <c r="F105" s="12">
        <v>1192</v>
      </c>
      <c r="G105" s="13">
        <v>100</v>
      </c>
      <c r="H105" s="14" t="s">
        <v>408</v>
      </c>
      <c r="I105" s="14">
        <v>0</v>
      </c>
      <c r="J105" s="15">
        <v>0</v>
      </c>
      <c r="K105" s="12">
        <v>1000000</v>
      </c>
      <c r="L105" s="12">
        <v>100000000</v>
      </c>
      <c r="M105" s="16">
        <v>4.0939981986407928E-3</v>
      </c>
      <c r="N105" s="17">
        <v>0</v>
      </c>
    </row>
    <row r="106" spans="2:14" x14ac:dyDescent="0.25">
      <c r="B106" s="10" t="s">
        <v>411</v>
      </c>
      <c r="C106" s="11">
        <v>12</v>
      </c>
      <c r="D106" s="11">
        <v>13</v>
      </c>
      <c r="E106" s="12">
        <v>1193</v>
      </c>
      <c r="F106" s="12">
        <v>1242</v>
      </c>
      <c r="G106" s="13">
        <v>50</v>
      </c>
      <c r="H106" s="14" t="s">
        <v>408</v>
      </c>
      <c r="I106" s="14">
        <v>0</v>
      </c>
      <c r="J106" s="15">
        <v>0</v>
      </c>
      <c r="K106" s="12">
        <v>1000000</v>
      </c>
      <c r="L106" s="12">
        <v>50000000</v>
      </c>
      <c r="M106" s="16">
        <v>2.0469990993203964E-3</v>
      </c>
      <c r="N106" s="17">
        <v>0</v>
      </c>
    </row>
    <row r="107" spans="2:14" x14ac:dyDescent="0.25">
      <c r="B107" s="10" t="s">
        <v>397</v>
      </c>
      <c r="C107" s="11">
        <v>13</v>
      </c>
      <c r="D107" s="11">
        <v>14</v>
      </c>
      <c r="E107" s="12">
        <v>1243</v>
      </c>
      <c r="F107" s="12">
        <v>1342</v>
      </c>
      <c r="G107" s="13">
        <v>100</v>
      </c>
      <c r="H107" s="14" t="s">
        <v>408</v>
      </c>
      <c r="I107" s="14">
        <v>0</v>
      </c>
      <c r="J107" s="15">
        <v>0</v>
      </c>
      <c r="K107" s="12">
        <v>1000000</v>
      </c>
      <c r="L107" s="12">
        <v>100000000</v>
      </c>
      <c r="M107" s="16">
        <v>4.0939981986407928E-3</v>
      </c>
      <c r="N107" s="17">
        <v>0</v>
      </c>
    </row>
    <row r="108" spans="2:14" x14ac:dyDescent="0.25">
      <c r="B108" s="10" t="s">
        <v>412</v>
      </c>
      <c r="C108" s="11">
        <v>14</v>
      </c>
      <c r="D108" s="11">
        <v>15</v>
      </c>
      <c r="E108" s="12">
        <v>1343</v>
      </c>
      <c r="F108" s="12">
        <v>1442</v>
      </c>
      <c r="G108" s="13">
        <v>100</v>
      </c>
      <c r="H108" s="14" t="s">
        <v>408</v>
      </c>
      <c r="I108" s="14">
        <v>0</v>
      </c>
      <c r="J108" s="15">
        <v>0</v>
      </c>
      <c r="K108" s="12">
        <v>1000000</v>
      </c>
      <c r="L108" s="12">
        <v>100000000</v>
      </c>
      <c r="M108" s="16">
        <v>4.0939981986407928E-3</v>
      </c>
      <c r="N108" s="17">
        <v>0</v>
      </c>
    </row>
    <row r="109" spans="2:14" x14ac:dyDescent="0.25">
      <c r="B109" s="10" t="s">
        <v>401</v>
      </c>
      <c r="C109" s="11">
        <v>15</v>
      </c>
      <c r="D109" s="11">
        <v>16</v>
      </c>
      <c r="E109" s="12">
        <v>1443</v>
      </c>
      <c r="F109" s="12">
        <v>1542</v>
      </c>
      <c r="G109" s="13">
        <v>100</v>
      </c>
      <c r="H109" s="14" t="s">
        <v>408</v>
      </c>
      <c r="I109" s="14">
        <v>0</v>
      </c>
      <c r="J109" s="15">
        <v>0</v>
      </c>
      <c r="K109" s="12">
        <v>1000000</v>
      </c>
      <c r="L109" s="12">
        <v>100000000</v>
      </c>
      <c r="M109" s="16">
        <v>4.0939981986407928E-3</v>
      </c>
      <c r="N109" s="17">
        <v>0</v>
      </c>
    </row>
    <row r="110" spans="2:14" x14ac:dyDescent="0.25">
      <c r="B110" s="10" t="s">
        <v>404</v>
      </c>
      <c r="C110" s="11">
        <v>16</v>
      </c>
      <c r="D110" s="11">
        <v>16</v>
      </c>
      <c r="E110" s="12">
        <v>1543</v>
      </c>
      <c r="F110" s="12">
        <v>1592</v>
      </c>
      <c r="G110" s="13">
        <v>50</v>
      </c>
      <c r="H110" s="14" t="s">
        <v>408</v>
      </c>
      <c r="I110" s="14">
        <v>0</v>
      </c>
      <c r="J110" s="15">
        <v>0</v>
      </c>
      <c r="K110" s="12">
        <v>1000000</v>
      </c>
      <c r="L110" s="12">
        <v>50000000</v>
      </c>
      <c r="M110" s="16">
        <v>2.0469990993203964E-3</v>
      </c>
      <c r="N110" s="17">
        <v>0</v>
      </c>
    </row>
    <row r="111" spans="2:14" x14ac:dyDescent="0.25">
      <c r="B111" s="10" t="s">
        <v>405</v>
      </c>
      <c r="C111" s="11">
        <v>16</v>
      </c>
      <c r="D111" s="11">
        <v>17</v>
      </c>
      <c r="E111" s="12">
        <v>1593</v>
      </c>
      <c r="F111" s="12">
        <v>1617</v>
      </c>
      <c r="G111" s="13">
        <v>25</v>
      </c>
      <c r="H111" s="14" t="s">
        <v>408</v>
      </c>
      <c r="I111" s="14">
        <v>0</v>
      </c>
      <c r="J111" s="15">
        <v>0</v>
      </c>
      <c r="K111" s="12">
        <v>1000000</v>
      </c>
      <c r="L111" s="12">
        <v>25000000</v>
      </c>
      <c r="M111" s="16">
        <v>1.0234995496601982E-3</v>
      </c>
      <c r="N111" s="17">
        <v>0</v>
      </c>
    </row>
    <row r="112" spans="2:14" x14ac:dyDescent="0.25">
      <c r="B112" s="10" t="s">
        <v>391</v>
      </c>
      <c r="C112" s="11">
        <v>17</v>
      </c>
      <c r="D112" s="11">
        <v>17</v>
      </c>
      <c r="E112" s="12">
        <v>1618</v>
      </c>
      <c r="F112" s="12">
        <v>1627</v>
      </c>
      <c r="G112" s="13">
        <v>10</v>
      </c>
      <c r="H112" s="14" t="s">
        <v>408</v>
      </c>
      <c r="I112" s="14">
        <v>0</v>
      </c>
      <c r="J112" s="15">
        <v>0</v>
      </c>
      <c r="K112" s="12">
        <v>1000000</v>
      </c>
      <c r="L112" s="12">
        <v>10000000</v>
      </c>
      <c r="M112" s="16">
        <v>4.0939981986407926E-4</v>
      </c>
      <c r="N112" s="17">
        <v>0</v>
      </c>
    </row>
    <row r="113" spans="2:14" x14ac:dyDescent="0.25">
      <c r="B113" s="10" t="s">
        <v>399</v>
      </c>
      <c r="C113" s="11">
        <v>17</v>
      </c>
      <c r="D113" s="11">
        <v>18</v>
      </c>
      <c r="E113" s="12">
        <v>1628</v>
      </c>
      <c r="F113" s="12">
        <v>1727</v>
      </c>
      <c r="G113" s="13">
        <v>100</v>
      </c>
      <c r="H113" s="14" t="s">
        <v>408</v>
      </c>
      <c r="I113" s="14">
        <v>0</v>
      </c>
      <c r="J113" s="15">
        <v>0</v>
      </c>
      <c r="K113" s="12">
        <v>1000000</v>
      </c>
      <c r="L113" s="12">
        <v>100000000</v>
      </c>
      <c r="M113" s="16">
        <v>4.0939981986407928E-3</v>
      </c>
      <c r="N113" s="17">
        <v>0</v>
      </c>
    </row>
    <row r="114" spans="2:14" x14ac:dyDescent="0.25">
      <c r="B114" s="10" t="s">
        <v>396</v>
      </c>
      <c r="C114" s="11">
        <v>18</v>
      </c>
      <c r="D114" s="11">
        <v>18</v>
      </c>
      <c r="E114" s="12">
        <v>1728</v>
      </c>
      <c r="F114" s="12">
        <v>1777</v>
      </c>
      <c r="G114" s="13">
        <v>50</v>
      </c>
      <c r="H114" s="14" t="s">
        <v>408</v>
      </c>
      <c r="I114" s="14">
        <v>0</v>
      </c>
      <c r="J114" s="15">
        <v>0</v>
      </c>
      <c r="K114" s="12">
        <v>1000000</v>
      </c>
      <c r="L114" s="12">
        <v>50000000</v>
      </c>
      <c r="M114" s="16">
        <v>2.0469990993203964E-3</v>
      </c>
      <c r="N114" s="17">
        <v>0</v>
      </c>
    </row>
    <row r="115" spans="2:14" x14ac:dyDescent="0.25">
      <c r="B115" s="10" t="s">
        <v>402</v>
      </c>
      <c r="C115" s="11">
        <v>18</v>
      </c>
      <c r="D115" s="11">
        <v>19</v>
      </c>
      <c r="E115" s="12">
        <v>1778</v>
      </c>
      <c r="F115" s="12">
        <v>1827</v>
      </c>
      <c r="G115" s="13">
        <v>50</v>
      </c>
      <c r="H115" s="14" t="s">
        <v>408</v>
      </c>
      <c r="I115" s="14">
        <v>0</v>
      </c>
      <c r="J115" s="15">
        <v>0</v>
      </c>
      <c r="K115" s="12">
        <v>1000000</v>
      </c>
      <c r="L115" s="12">
        <v>50000000</v>
      </c>
      <c r="M115" s="16">
        <v>2.0469990993203964E-3</v>
      </c>
      <c r="N115" s="17">
        <v>0</v>
      </c>
    </row>
    <row r="116" spans="2:14" x14ac:dyDescent="0.25">
      <c r="B116" s="10" t="s">
        <v>398</v>
      </c>
      <c r="C116" s="11">
        <v>19</v>
      </c>
      <c r="D116" s="11">
        <v>20</v>
      </c>
      <c r="E116" s="12">
        <v>1828</v>
      </c>
      <c r="F116" s="12">
        <v>1927</v>
      </c>
      <c r="G116" s="13">
        <v>100</v>
      </c>
      <c r="H116" s="14" t="s">
        <v>408</v>
      </c>
      <c r="I116" s="14">
        <v>0</v>
      </c>
      <c r="J116" s="15">
        <v>0</v>
      </c>
      <c r="K116" s="12">
        <v>1000000</v>
      </c>
      <c r="L116" s="12">
        <v>100000000</v>
      </c>
      <c r="M116" s="16">
        <v>4.0939981986407928E-3</v>
      </c>
      <c r="N116" s="17">
        <v>0</v>
      </c>
    </row>
    <row r="117" spans="2:14" x14ac:dyDescent="0.25">
      <c r="B117" s="10" t="s">
        <v>392</v>
      </c>
      <c r="C117" s="11">
        <v>20</v>
      </c>
      <c r="D117" s="11">
        <v>21</v>
      </c>
      <c r="E117" s="12">
        <v>1928</v>
      </c>
      <c r="F117" s="12">
        <v>2027</v>
      </c>
      <c r="G117" s="13">
        <v>100</v>
      </c>
      <c r="H117" s="14" t="s">
        <v>408</v>
      </c>
      <c r="I117" s="14">
        <v>0</v>
      </c>
      <c r="J117" s="15">
        <v>0</v>
      </c>
      <c r="K117" s="12">
        <v>1000000</v>
      </c>
      <c r="L117" s="12">
        <v>100000000</v>
      </c>
      <c r="M117" s="16">
        <v>4.0939981986407928E-3</v>
      </c>
      <c r="N117" s="17">
        <v>0</v>
      </c>
    </row>
    <row r="118" spans="2:14" x14ac:dyDescent="0.25">
      <c r="B118" s="10" t="s">
        <v>412</v>
      </c>
      <c r="C118" s="11">
        <v>21</v>
      </c>
      <c r="D118" s="11">
        <v>22</v>
      </c>
      <c r="E118" s="12">
        <v>2028</v>
      </c>
      <c r="F118" s="12">
        <v>2127</v>
      </c>
      <c r="G118" s="13">
        <v>100</v>
      </c>
      <c r="H118" s="14" t="s">
        <v>408</v>
      </c>
      <c r="I118" s="14">
        <v>0</v>
      </c>
      <c r="J118" s="15">
        <v>0</v>
      </c>
      <c r="K118" s="12">
        <v>1000000</v>
      </c>
      <c r="L118" s="12">
        <v>100000000</v>
      </c>
      <c r="M118" s="16">
        <v>4.0939981986407928E-3</v>
      </c>
      <c r="N118" s="17">
        <v>0</v>
      </c>
    </row>
    <row r="119" spans="2:14" x14ac:dyDescent="0.25">
      <c r="B119" s="10" t="s">
        <v>413</v>
      </c>
      <c r="C119" s="11">
        <v>22</v>
      </c>
      <c r="D119" s="11">
        <v>22</v>
      </c>
      <c r="E119" s="12">
        <v>2128</v>
      </c>
      <c r="F119" s="12">
        <v>2152</v>
      </c>
      <c r="G119" s="13">
        <v>25</v>
      </c>
      <c r="H119" s="14" t="s">
        <v>408</v>
      </c>
      <c r="I119" s="14">
        <v>0</v>
      </c>
      <c r="J119" s="15">
        <v>0</v>
      </c>
      <c r="K119" s="12">
        <v>1000000</v>
      </c>
      <c r="L119" s="12">
        <v>25000000</v>
      </c>
      <c r="M119" s="16">
        <v>1.0234995496601982E-3</v>
      </c>
      <c r="N119" s="17">
        <v>0</v>
      </c>
    </row>
    <row r="120" spans="2:14" x14ac:dyDescent="0.25">
      <c r="B120" s="10" t="s">
        <v>401</v>
      </c>
      <c r="C120" s="11">
        <v>22</v>
      </c>
      <c r="D120" s="11">
        <v>23</v>
      </c>
      <c r="E120" s="12">
        <v>2153</v>
      </c>
      <c r="F120" s="12">
        <v>2252</v>
      </c>
      <c r="G120" s="13">
        <v>100</v>
      </c>
      <c r="H120" s="14" t="s">
        <v>408</v>
      </c>
      <c r="I120" s="14">
        <v>0</v>
      </c>
      <c r="J120" s="15">
        <v>0</v>
      </c>
      <c r="K120" s="12">
        <v>1000000</v>
      </c>
      <c r="L120" s="12">
        <v>100000000</v>
      </c>
      <c r="M120" s="16">
        <v>4.0939981986407928E-3</v>
      </c>
      <c r="N120" s="17">
        <v>0</v>
      </c>
    </row>
    <row r="121" spans="2:14" x14ac:dyDescent="0.25">
      <c r="B121" s="10" t="s">
        <v>395</v>
      </c>
      <c r="C121" s="11">
        <v>23</v>
      </c>
      <c r="D121" s="11">
        <v>24</v>
      </c>
      <c r="E121" s="12">
        <v>2253</v>
      </c>
      <c r="F121" s="12">
        <v>2302</v>
      </c>
      <c r="G121" s="13">
        <v>50</v>
      </c>
      <c r="H121" s="14" t="s">
        <v>408</v>
      </c>
      <c r="I121" s="14">
        <v>0</v>
      </c>
      <c r="J121" s="15">
        <v>0</v>
      </c>
      <c r="K121" s="12">
        <v>1000000</v>
      </c>
      <c r="L121" s="12">
        <v>50000000</v>
      </c>
      <c r="M121" s="16">
        <v>2.0469990993203964E-3</v>
      </c>
      <c r="N121" s="17">
        <v>0</v>
      </c>
    </row>
    <row r="122" spans="2:14" x14ac:dyDescent="0.25">
      <c r="B122" s="10" t="s">
        <v>393</v>
      </c>
      <c r="C122" s="11">
        <v>24</v>
      </c>
      <c r="D122" s="11">
        <v>24</v>
      </c>
      <c r="E122" s="12">
        <v>2303</v>
      </c>
      <c r="F122" s="12">
        <v>2377</v>
      </c>
      <c r="G122" s="13">
        <v>75</v>
      </c>
      <c r="H122" s="14" t="s">
        <v>408</v>
      </c>
      <c r="I122" s="14">
        <v>0</v>
      </c>
      <c r="J122" s="15">
        <v>0</v>
      </c>
      <c r="K122" s="12">
        <v>1000000</v>
      </c>
      <c r="L122" s="12">
        <v>75000000</v>
      </c>
      <c r="M122" s="16">
        <v>3.0704986489805946E-3</v>
      </c>
      <c r="N122" s="17">
        <v>0</v>
      </c>
    </row>
    <row r="123" spans="2:14" x14ac:dyDescent="0.25">
      <c r="B123" s="10" t="s">
        <v>393</v>
      </c>
      <c r="C123" s="11">
        <v>24</v>
      </c>
      <c r="D123" s="11">
        <v>25</v>
      </c>
      <c r="E123" s="12">
        <v>2378</v>
      </c>
      <c r="F123" s="12">
        <v>2452</v>
      </c>
      <c r="G123" s="13">
        <v>75</v>
      </c>
      <c r="H123" s="14" t="s">
        <v>408</v>
      </c>
      <c r="I123" s="14">
        <v>0</v>
      </c>
      <c r="J123" s="15">
        <v>0</v>
      </c>
      <c r="K123" s="12">
        <v>1000000</v>
      </c>
      <c r="L123" s="12">
        <v>75000000</v>
      </c>
      <c r="M123" s="16">
        <v>3.0704986489805946E-3</v>
      </c>
      <c r="N123" s="17">
        <v>0</v>
      </c>
    </row>
    <row r="124" spans="2:14" x14ac:dyDescent="0.25">
      <c r="B124" s="10" t="s">
        <v>414</v>
      </c>
      <c r="C124" s="11">
        <v>25</v>
      </c>
      <c r="D124" s="11">
        <v>26</v>
      </c>
      <c r="E124" s="12">
        <v>2453</v>
      </c>
      <c r="F124" s="12">
        <v>2527</v>
      </c>
      <c r="G124" s="13">
        <v>75</v>
      </c>
      <c r="H124" s="14" t="s">
        <v>408</v>
      </c>
      <c r="I124" s="14">
        <v>0</v>
      </c>
      <c r="J124" s="15">
        <v>0</v>
      </c>
      <c r="K124" s="12">
        <v>1000000</v>
      </c>
      <c r="L124" s="12">
        <v>75000000</v>
      </c>
      <c r="M124" s="16">
        <v>3.0704986489805946E-3</v>
      </c>
      <c r="N124" s="17">
        <v>0</v>
      </c>
    </row>
    <row r="125" spans="2:14" x14ac:dyDescent="0.25">
      <c r="B125" s="10" t="s">
        <v>403</v>
      </c>
      <c r="C125" s="11">
        <v>26</v>
      </c>
      <c r="D125" s="11">
        <v>26</v>
      </c>
      <c r="E125" s="12">
        <v>2528</v>
      </c>
      <c r="F125" s="12">
        <v>2577</v>
      </c>
      <c r="G125" s="13">
        <v>50</v>
      </c>
      <c r="H125" s="14" t="s">
        <v>408</v>
      </c>
      <c r="I125" s="14">
        <v>0</v>
      </c>
      <c r="J125" s="15">
        <v>0</v>
      </c>
      <c r="K125" s="12">
        <v>1000000</v>
      </c>
      <c r="L125" s="12">
        <v>50000000</v>
      </c>
      <c r="M125" s="16">
        <v>2.0469990993203964E-3</v>
      </c>
      <c r="N125" s="17">
        <v>0</v>
      </c>
    </row>
    <row r="126" spans="2:14" x14ac:dyDescent="0.25">
      <c r="B126" s="10" t="s">
        <v>50</v>
      </c>
      <c r="C126" s="11">
        <v>26</v>
      </c>
      <c r="D126" s="11">
        <v>27</v>
      </c>
      <c r="E126" s="12">
        <v>2578</v>
      </c>
      <c r="F126" s="12">
        <v>2602</v>
      </c>
      <c r="G126" s="13">
        <v>25</v>
      </c>
      <c r="H126" s="14" t="s">
        <v>408</v>
      </c>
      <c r="I126" s="14">
        <v>0</v>
      </c>
      <c r="J126" s="15">
        <v>0</v>
      </c>
      <c r="K126" s="12">
        <v>1000000</v>
      </c>
      <c r="L126" s="12">
        <v>25000000</v>
      </c>
      <c r="M126" s="16">
        <v>1.0234995496601982E-3</v>
      </c>
      <c r="N126" s="17">
        <v>0</v>
      </c>
    </row>
    <row r="127" spans="2:14" x14ac:dyDescent="0.25">
      <c r="B127" s="10" t="s">
        <v>400</v>
      </c>
      <c r="C127" s="11">
        <v>27</v>
      </c>
      <c r="D127" s="11">
        <v>27</v>
      </c>
      <c r="E127" s="12">
        <v>2603</v>
      </c>
      <c r="F127" s="12">
        <v>2652</v>
      </c>
      <c r="G127" s="13">
        <v>50</v>
      </c>
      <c r="H127" s="14" t="s">
        <v>408</v>
      </c>
      <c r="I127" s="14">
        <v>0</v>
      </c>
      <c r="J127" s="15">
        <v>0</v>
      </c>
      <c r="K127" s="12">
        <v>1000000</v>
      </c>
      <c r="L127" s="12">
        <v>50000000</v>
      </c>
      <c r="M127" s="16">
        <v>2.0469990993203964E-3</v>
      </c>
      <c r="N127" s="17">
        <v>0</v>
      </c>
    </row>
    <row r="128" spans="2:14" x14ac:dyDescent="0.25">
      <c r="B128" s="10" t="s">
        <v>406</v>
      </c>
      <c r="C128" s="11">
        <v>27</v>
      </c>
      <c r="D128" s="11">
        <v>27</v>
      </c>
      <c r="E128" s="12">
        <v>2653</v>
      </c>
      <c r="F128" s="12">
        <v>2677</v>
      </c>
      <c r="G128" s="13">
        <v>25</v>
      </c>
      <c r="H128" s="14" t="s">
        <v>408</v>
      </c>
      <c r="I128" s="14">
        <v>0</v>
      </c>
      <c r="J128" s="15">
        <v>0</v>
      </c>
      <c r="K128" s="12">
        <v>1000000</v>
      </c>
      <c r="L128" s="12">
        <v>25000000</v>
      </c>
      <c r="M128" s="16">
        <v>1.0234995496601982E-3</v>
      </c>
      <c r="N128" s="17">
        <v>0</v>
      </c>
    </row>
    <row r="129" spans="2:14" x14ac:dyDescent="0.25">
      <c r="B129" s="10" t="s">
        <v>415</v>
      </c>
      <c r="C129" s="11">
        <v>27</v>
      </c>
      <c r="D129" s="11">
        <v>28</v>
      </c>
      <c r="E129" s="12">
        <v>2678</v>
      </c>
      <c r="F129" s="12">
        <v>2727</v>
      </c>
      <c r="G129" s="13">
        <v>50</v>
      </c>
      <c r="H129" s="14" t="s">
        <v>408</v>
      </c>
      <c r="I129" s="14">
        <v>0</v>
      </c>
      <c r="J129" s="15">
        <v>0</v>
      </c>
      <c r="K129" s="12">
        <v>1000000</v>
      </c>
      <c r="L129" s="12">
        <v>50000000</v>
      </c>
      <c r="M129" s="16">
        <v>2.0469990993203964E-3</v>
      </c>
      <c r="N129" s="17">
        <v>0</v>
      </c>
    </row>
    <row r="130" spans="2:14" x14ac:dyDescent="0.25">
      <c r="B130" s="10" t="s">
        <v>399</v>
      </c>
      <c r="C130" s="11">
        <v>28</v>
      </c>
      <c r="D130" s="11">
        <v>28</v>
      </c>
      <c r="E130" s="12">
        <v>2728</v>
      </c>
      <c r="F130" s="12">
        <v>2752</v>
      </c>
      <c r="G130" s="13">
        <v>25</v>
      </c>
      <c r="H130" s="14" t="s">
        <v>408</v>
      </c>
      <c r="I130" s="14">
        <v>0</v>
      </c>
      <c r="J130" s="15">
        <v>0</v>
      </c>
      <c r="K130" s="12">
        <v>1000000</v>
      </c>
      <c r="L130" s="12">
        <v>25000000</v>
      </c>
      <c r="M130" s="16">
        <v>1.0234995496601982E-3</v>
      </c>
      <c r="N130" s="17">
        <v>0</v>
      </c>
    </row>
    <row r="131" spans="2:14" x14ac:dyDescent="0.25">
      <c r="B131" s="10" t="s">
        <v>402</v>
      </c>
      <c r="C131" s="11">
        <v>28</v>
      </c>
      <c r="D131" s="11">
        <v>29</v>
      </c>
      <c r="E131" s="12">
        <v>2753</v>
      </c>
      <c r="F131" s="12">
        <v>2802</v>
      </c>
      <c r="G131" s="13">
        <v>50</v>
      </c>
      <c r="H131" s="14" t="s">
        <v>408</v>
      </c>
      <c r="I131" s="14">
        <v>0</v>
      </c>
      <c r="J131" s="15">
        <v>0</v>
      </c>
      <c r="K131" s="12">
        <v>1000000</v>
      </c>
      <c r="L131" s="12">
        <v>50000000</v>
      </c>
      <c r="M131" s="16">
        <v>2.0469990993203964E-3</v>
      </c>
      <c r="N131" s="17">
        <v>0</v>
      </c>
    </row>
    <row r="132" spans="2:14" x14ac:dyDescent="0.25">
      <c r="B132" s="10" t="s">
        <v>392</v>
      </c>
      <c r="C132" s="11">
        <v>29</v>
      </c>
      <c r="D132" s="11">
        <v>29</v>
      </c>
      <c r="E132" s="12">
        <v>2803</v>
      </c>
      <c r="F132" s="12">
        <v>2852</v>
      </c>
      <c r="G132" s="13">
        <v>50</v>
      </c>
      <c r="H132" s="14" t="s">
        <v>408</v>
      </c>
      <c r="I132" s="14">
        <v>0</v>
      </c>
      <c r="J132" s="15">
        <v>0</v>
      </c>
      <c r="K132" s="12">
        <v>1000000</v>
      </c>
      <c r="L132" s="12">
        <v>50000000</v>
      </c>
      <c r="M132" s="16">
        <v>2.0469990993203964E-3</v>
      </c>
      <c r="N132" s="17">
        <v>0</v>
      </c>
    </row>
    <row r="133" spans="2:14" x14ac:dyDescent="0.25">
      <c r="B133" s="10" t="s">
        <v>404</v>
      </c>
      <c r="C133" s="11">
        <v>29</v>
      </c>
      <c r="D133" s="11">
        <v>30</v>
      </c>
      <c r="E133" s="12">
        <v>2853</v>
      </c>
      <c r="F133" s="12">
        <v>2902</v>
      </c>
      <c r="G133" s="13">
        <v>50</v>
      </c>
      <c r="H133" s="14" t="s">
        <v>408</v>
      </c>
      <c r="I133" s="14">
        <v>0</v>
      </c>
      <c r="J133" s="15">
        <v>0</v>
      </c>
      <c r="K133" s="12">
        <v>1000000</v>
      </c>
      <c r="L133" s="12">
        <v>50000000</v>
      </c>
      <c r="M133" s="16">
        <v>2.0469990993203964E-3</v>
      </c>
      <c r="N133" s="17">
        <v>0</v>
      </c>
    </row>
    <row r="134" spans="2:14" x14ac:dyDescent="0.25">
      <c r="B134" s="10" t="s">
        <v>405</v>
      </c>
      <c r="C134" s="11">
        <v>30</v>
      </c>
      <c r="D134" s="11">
        <v>30</v>
      </c>
      <c r="E134" s="12">
        <v>2903</v>
      </c>
      <c r="F134" s="12">
        <v>2907</v>
      </c>
      <c r="G134" s="13">
        <v>5</v>
      </c>
      <c r="H134" s="14" t="s">
        <v>408</v>
      </c>
      <c r="I134" s="14">
        <v>0</v>
      </c>
      <c r="J134" s="15">
        <v>0</v>
      </c>
      <c r="K134" s="12">
        <v>1000000</v>
      </c>
      <c r="L134" s="12">
        <v>5000000</v>
      </c>
      <c r="M134" s="16">
        <v>2.0469990993203963E-4</v>
      </c>
      <c r="N134" s="17">
        <v>0</v>
      </c>
    </row>
    <row r="135" spans="2:14" x14ac:dyDescent="0.25">
      <c r="B135" s="10" t="s">
        <v>394</v>
      </c>
      <c r="C135" s="11">
        <v>30</v>
      </c>
      <c r="D135" s="11">
        <v>30</v>
      </c>
      <c r="E135" s="12">
        <v>2908</v>
      </c>
      <c r="F135" s="12">
        <v>2922</v>
      </c>
      <c r="G135" s="13">
        <v>15</v>
      </c>
      <c r="H135" s="14" t="s">
        <v>408</v>
      </c>
      <c r="I135" s="14">
        <v>0</v>
      </c>
      <c r="J135" s="15">
        <v>0</v>
      </c>
      <c r="K135" s="12">
        <v>1000000</v>
      </c>
      <c r="L135" s="12">
        <v>15000000</v>
      </c>
      <c r="M135" s="16">
        <v>6.1409972979611894E-4</v>
      </c>
      <c r="N135" s="17">
        <v>0</v>
      </c>
    </row>
    <row r="136" spans="2:14" x14ac:dyDescent="0.25">
      <c r="B136" s="10" t="s">
        <v>401</v>
      </c>
      <c r="C136" s="11">
        <v>30</v>
      </c>
      <c r="D136" s="11">
        <v>30</v>
      </c>
      <c r="E136" s="12">
        <v>2923</v>
      </c>
      <c r="F136" s="12">
        <v>2972</v>
      </c>
      <c r="G136" s="13">
        <v>50</v>
      </c>
      <c r="H136" s="14" t="s">
        <v>408</v>
      </c>
      <c r="I136" s="14">
        <v>0</v>
      </c>
      <c r="J136" s="15">
        <v>0</v>
      </c>
      <c r="K136" s="12">
        <v>1000000</v>
      </c>
      <c r="L136" s="12">
        <v>50000000</v>
      </c>
      <c r="M136" s="16">
        <v>2.0469990993203964E-3</v>
      </c>
      <c r="N136" s="17">
        <v>0</v>
      </c>
    </row>
    <row r="137" spans="2:14" x14ac:dyDescent="0.25">
      <c r="B137" s="10" t="s">
        <v>410</v>
      </c>
      <c r="C137" s="11">
        <v>30</v>
      </c>
      <c r="D137" s="11">
        <v>30</v>
      </c>
      <c r="E137" s="12">
        <v>2973</v>
      </c>
      <c r="F137" s="12">
        <v>2980</v>
      </c>
      <c r="G137" s="13">
        <v>8</v>
      </c>
      <c r="H137" s="14" t="s">
        <v>408</v>
      </c>
      <c r="I137" s="14">
        <v>0</v>
      </c>
      <c r="J137" s="15">
        <v>0</v>
      </c>
      <c r="K137" s="12">
        <v>1000000</v>
      </c>
      <c r="L137" s="12">
        <v>8000000</v>
      </c>
      <c r="M137" s="16">
        <v>3.2751985589126343E-4</v>
      </c>
      <c r="N137" s="17">
        <v>0</v>
      </c>
    </row>
    <row r="138" spans="2:14" x14ac:dyDescent="0.25">
      <c r="B138" s="10" t="s">
        <v>400</v>
      </c>
      <c r="C138" s="11">
        <v>30</v>
      </c>
      <c r="D138" s="11">
        <v>30</v>
      </c>
      <c r="E138" s="12">
        <v>2981</v>
      </c>
      <c r="F138" s="12">
        <v>3000</v>
      </c>
      <c r="G138" s="13">
        <v>20</v>
      </c>
      <c r="H138" s="14" t="s">
        <v>408</v>
      </c>
      <c r="I138" s="14">
        <v>0</v>
      </c>
      <c r="J138" s="15">
        <v>0</v>
      </c>
      <c r="K138" s="12">
        <v>1000000</v>
      </c>
      <c r="L138" s="12">
        <v>20000000</v>
      </c>
      <c r="M138" s="16">
        <v>8.1879963972815851E-4</v>
      </c>
      <c r="N138" s="17">
        <v>0</v>
      </c>
    </row>
    <row r="139" spans="2:14" x14ac:dyDescent="0.25">
      <c r="B139" s="10" t="s">
        <v>396</v>
      </c>
      <c r="C139" s="11">
        <v>71</v>
      </c>
      <c r="D139" s="11">
        <v>71</v>
      </c>
      <c r="E139" s="12">
        <v>7001</v>
      </c>
      <c r="F139" s="12">
        <v>7075</v>
      </c>
      <c r="G139" s="13">
        <v>75</v>
      </c>
      <c r="H139" s="14" t="s">
        <v>416</v>
      </c>
      <c r="I139" s="14">
        <v>0</v>
      </c>
      <c r="J139" s="15">
        <v>0</v>
      </c>
      <c r="K139" s="12">
        <v>1000000</v>
      </c>
      <c r="L139" s="12">
        <v>75000000</v>
      </c>
      <c r="M139" s="16">
        <v>3.0704986489805946E-3</v>
      </c>
      <c r="N139" s="17">
        <v>0</v>
      </c>
    </row>
    <row r="140" spans="2:14" x14ac:dyDescent="0.25">
      <c r="B140" s="10" t="s">
        <v>398</v>
      </c>
      <c r="C140" s="11">
        <v>71</v>
      </c>
      <c r="D140" s="11">
        <v>72</v>
      </c>
      <c r="E140" s="12">
        <v>7076</v>
      </c>
      <c r="F140" s="12">
        <v>7175</v>
      </c>
      <c r="G140" s="13">
        <v>100</v>
      </c>
      <c r="H140" s="14" t="s">
        <v>416</v>
      </c>
      <c r="I140" s="14">
        <v>0</v>
      </c>
      <c r="J140" s="15">
        <v>0</v>
      </c>
      <c r="K140" s="12">
        <v>1000000</v>
      </c>
      <c r="L140" s="12">
        <v>100000000</v>
      </c>
      <c r="M140" s="16">
        <v>4.0939981986407928E-3</v>
      </c>
      <c r="N140" s="17">
        <v>0</v>
      </c>
    </row>
    <row r="141" spans="2:14" x14ac:dyDescent="0.25">
      <c r="B141" s="10" t="s">
        <v>392</v>
      </c>
      <c r="C141" s="11">
        <v>72</v>
      </c>
      <c r="D141" s="11">
        <v>74</v>
      </c>
      <c r="E141" s="12">
        <v>7176</v>
      </c>
      <c r="F141" s="12">
        <v>7325</v>
      </c>
      <c r="G141" s="13">
        <v>150</v>
      </c>
      <c r="H141" s="14" t="s">
        <v>416</v>
      </c>
      <c r="I141" s="14">
        <v>0</v>
      </c>
      <c r="J141" s="15">
        <v>0</v>
      </c>
      <c r="K141" s="12">
        <v>1000000</v>
      </c>
      <c r="L141" s="12">
        <v>150000000</v>
      </c>
      <c r="M141" s="16">
        <v>6.1409972979611892E-3</v>
      </c>
      <c r="N141" s="17">
        <v>0</v>
      </c>
    </row>
    <row r="142" spans="2:14" x14ac:dyDescent="0.25">
      <c r="B142" s="10" t="s">
        <v>391</v>
      </c>
      <c r="C142" s="11">
        <v>74</v>
      </c>
      <c r="D142" s="11">
        <v>74</v>
      </c>
      <c r="E142" s="12">
        <v>7326</v>
      </c>
      <c r="F142" s="12">
        <v>7345</v>
      </c>
      <c r="G142" s="13">
        <v>20</v>
      </c>
      <c r="H142" s="14" t="s">
        <v>416</v>
      </c>
      <c r="I142" s="14">
        <v>0</v>
      </c>
      <c r="J142" s="15">
        <v>0</v>
      </c>
      <c r="K142" s="12">
        <v>1000000</v>
      </c>
      <c r="L142" s="12">
        <v>20000000</v>
      </c>
      <c r="M142" s="16">
        <v>8.1879963972815851E-4</v>
      </c>
      <c r="N142" s="17">
        <v>0</v>
      </c>
    </row>
    <row r="143" spans="2:14" x14ac:dyDescent="0.25">
      <c r="B143" s="10" t="s">
        <v>393</v>
      </c>
      <c r="C143" s="11">
        <v>74</v>
      </c>
      <c r="D143" s="11">
        <v>75</v>
      </c>
      <c r="E143" s="12">
        <v>7346</v>
      </c>
      <c r="F143" s="12">
        <v>7420</v>
      </c>
      <c r="G143" s="13">
        <v>75</v>
      </c>
      <c r="H143" s="14" t="s">
        <v>416</v>
      </c>
      <c r="I143" s="14">
        <v>0</v>
      </c>
      <c r="J143" s="15">
        <v>0</v>
      </c>
      <c r="K143" s="12">
        <v>1000000</v>
      </c>
      <c r="L143" s="12">
        <v>75000000</v>
      </c>
      <c r="M143" s="16">
        <v>3.0704986489805946E-3</v>
      </c>
      <c r="N143" s="17">
        <v>0</v>
      </c>
    </row>
    <row r="144" spans="2:14" x14ac:dyDescent="0.25">
      <c r="B144" s="10" t="s">
        <v>45</v>
      </c>
      <c r="C144" s="11">
        <v>75</v>
      </c>
      <c r="D144" s="11">
        <v>75</v>
      </c>
      <c r="E144" s="12">
        <v>7421</v>
      </c>
      <c r="F144" s="12">
        <v>7445</v>
      </c>
      <c r="G144" s="13">
        <v>25</v>
      </c>
      <c r="H144" s="14" t="s">
        <v>416</v>
      </c>
      <c r="I144" s="14">
        <v>0</v>
      </c>
      <c r="J144" s="15">
        <v>0</v>
      </c>
      <c r="K144" s="12">
        <v>1000000</v>
      </c>
      <c r="L144" s="12">
        <v>25000000</v>
      </c>
      <c r="M144" s="16">
        <v>1.0234995496601982E-3</v>
      </c>
      <c r="N144" s="17">
        <v>0</v>
      </c>
    </row>
    <row r="145" spans="2:14" x14ac:dyDescent="0.25">
      <c r="B145" s="10" t="s">
        <v>417</v>
      </c>
      <c r="C145" s="11">
        <v>75</v>
      </c>
      <c r="D145" s="11">
        <v>75</v>
      </c>
      <c r="E145" s="12">
        <v>7446</v>
      </c>
      <c r="F145" s="12">
        <v>7470</v>
      </c>
      <c r="G145" s="13">
        <v>25</v>
      </c>
      <c r="H145" s="14" t="s">
        <v>416</v>
      </c>
      <c r="I145" s="14">
        <v>0</v>
      </c>
      <c r="J145" s="15">
        <v>0</v>
      </c>
      <c r="K145" s="12">
        <v>1000000</v>
      </c>
      <c r="L145" s="12">
        <v>25000000</v>
      </c>
      <c r="M145" s="16">
        <v>1.0234995496601982E-3</v>
      </c>
      <c r="N145" s="17">
        <v>0</v>
      </c>
    </row>
    <row r="146" spans="2:14" x14ac:dyDescent="0.25">
      <c r="B146" s="10" t="s">
        <v>418</v>
      </c>
      <c r="C146" s="11">
        <v>75</v>
      </c>
      <c r="D146" s="11">
        <v>77</v>
      </c>
      <c r="E146" s="12">
        <v>7471</v>
      </c>
      <c r="F146" s="12">
        <v>7670</v>
      </c>
      <c r="G146" s="13">
        <v>200</v>
      </c>
      <c r="H146" s="14" t="s">
        <v>416</v>
      </c>
      <c r="I146" s="14">
        <v>0</v>
      </c>
      <c r="J146" s="15">
        <v>0</v>
      </c>
      <c r="K146" s="12">
        <v>1000000</v>
      </c>
      <c r="L146" s="12">
        <v>200000000</v>
      </c>
      <c r="M146" s="16">
        <v>8.1879963972815856E-3</v>
      </c>
      <c r="N146" s="17">
        <v>0</v>
      </c>
    </row>
    <row r="147" spans="2:14" x14ac:dyDescent="0.25">
      <c r="B147" s="10" t="s">
        <v>419</v>
      </c>
      <c r="C147" s="11">
        <v>77</v>
      </c>
      <c r="D147" s="11">
        <v>78</v>
      </c>
      <c r="E147" s="12">
        <v>7671</v>
      </c>
      <c r="F147" s="12">
        <v>7720</v>
      </c>
      <c r="G147" s="13">
        <v>50</v>
      </c>
      <c r="H147" s="14" t="s">
        <v>416</v>
      </c>
      <c r="I147" s="14">
        <v>0</v>
      </c>
      <c r="J147" s="15">
        <v>0</v>
      </c>
      <c r="K147" s="12">
        <v>1000000</v>
      </c>
      <c r="L147" s="12">
        <v>50000000</v>
      </c>
      <c r="M147" s="16">
        <v>2.0469990993203964E-3</v>
      </c>
      <c r="N147" s="17">
        <v>0</v>
      </c>
    </row>
    <row r="148" spans="2:14" x14ac:dyDescent="0.25">
      <c r="B148" s="10" t="s">
        <v>398</v>
      </c>
      <c r="C148" s="11">
        <v>78</v>
      </c>
      <c r="D148" s="11">
        <v>79</v>
      </c>
      <c r="E148" s="12">
        <v>7721</v>
      </c>
      <c r="F148" s="12">
        <v>7820</v>
      </c>
      <c r="G148" s="13">
        <v>100</v>
      </c>
      <c r="H148" s="14" t="s">
        <v>416</v>
      </c>
      <c r="I148" s="14">
        <v>0</v>
      </c>
      <c r="J148" s="15">
        <v>0</v>
      </c>
      <c r="K148" s="12">
        <v>1000000</v>
      </c>
      <c r="L148" s="12">
        <v>100000000</v>
      </c>
      <c r="M148" s="16">
        <v>4.0939981986407928E-3</v>
      </c>
      <c r="N148" s="17">
        <v>0</v>
      </c>
    </row>
    <row r="149" spans="2:14" x14ac:dyDescent="0.25">
      <c r="B149" s="10" t="s">
        <v>397</v>
      </c>
      <c r="C149" s="11">
        <v>79</v>
      </c>
      <c r="D149" s="11">
        <v>80</v>
      </c>
      <c r="E149" s="12">
        <v>7821</v>
      </c>
      <c r="F149" s="12">
        <v>7970</v>
      </c>
      <c r="G149" s="13">
        <v>150</v>
      </c>
      <c r="H149" s="14" t="s">
        <v>416</v>
      </c>
      <c r="I149" s="14">
        <v>0</v>
      </c>
      <c r="J149" s="15">
        <v>0</v>
      </c>
      <c r="K149" s="12">
        <v>1000000</v>
      </c>
      <c r="L149" s="12">
        <v>150000000</v>
      </c>
      <c r="M149" s="16">
        <v>6.1409972979611892E-3</v>
      </c>
      <c r="N149" s="17">
        <v>0</v>
      </c>
    </row>
    <row r="150" spans="2:14" x14ac:dyDescent="0.25">
      <c r="B150" s="10" t="s">
        <v>411</v>
      </c>
      <c r="C150" s="11">
        <v>80</v>
      </c>
      <c r="D150" s="11">
        <v>81</v>
      </c>
      <c r="E150" s="12">
        <v>7971</v>
      </c>
      <c r="F150" s="12">
        <v>8020</v>
      </c>
      <c r="G150" s="13">
        <v>50</v>
      </c>
      <c r="H150" s="14" t="s">
        <v>416</v>
      </c>
      <c r="I150" s="14">
        <v>0</v>
      </c>
      <c r="J150" s="15">
        <v>0</v>
      </c>
      <c r="K150" s="12">
        <v>1000000</v>
      </c>
      <c r="L150" s="12">
        <v>50000000</v>
      </c>
      <c r="M150" s="16">
        <v>2.0469990993203964E-3</v>
      </c>
      <c r="N150" s="17">
        <v>0</v>
      </c>
    </row>
    <row r="151" spans="2:14" x14ac:dyDescent="0.25">
      <c r="B151" s="10" t="s">
        <v>397</v>
      </c>
      <c r="C151" s="11">
        <v>81</v>
      </c>
      <c r="D151" s="11">
        <v>82</v>
      </c>
      <c r="E151" s="12">
        <v>8021</v>
      </c>
      <c r="F151" s="12">
        <v>8120</v>
      </c>
      <c r="G151" s="13">
        <v>100</v>
      </c>
      <c r="H151" s="14" t="s">
        <v>416</v>
      </c>
      <c r="I151" s="14">
        <v>0</v>
      </c>
      <c r="J151" s="15">
        <v>0</v>
      </c>
      <c r="K151" s="12">
        <v>1000000</v>
      </c>
      <c r="L151" s="12">
        <v>100000000</v>
      </c>
      <c r="M151" s="16">
        <v>4.0939981986407928E-3</v>
      </c>
      <c r="N151" s="17">
        <v>0</v>
      </c>
    </row>
    <row r="152" spans="2:14" x14ac:dyDescent="0.25">
      <c r="B152" s="10" t="s">
        <v>402</v>
      </c>
      <c r="C152" s="11">
        <v>82</v>
      </c>
      <c r="D152" s="11">
        <v>85</v>
      </c>
      <c r="E152" s="12">
        <v>8121</v>
      </c>
      <c r="F152" s="12">
        <v>8420</v>
      </c>
      <c r="G152" s="13">
        <v>300</v>
      </c>
      <c r="H152" s="14" t="s">
        <v>416</v>
      </c>
      <c r="I152" s="14">
        <v>0</v>
      </c>
      <c r="J152" s="15">
        <v>0</v>
      </c>
      <c r="K152" s="12">
        <v>1000000</v>
      </c>
      <c r="L152" s="12">
        <v>300000000</v>
      </c>
      <c r="M152" s="16">
        <v>1.2281994595922378E-2</v>
      </c>
      <c r="N152" s="17">
        <v>0</v>
      </c>
    </row>
    <row r="153" spans="2:14" x14ac:dyDescent="0.25">
      <c r="B153" s="10" t="s">
        <v>401</v>
      </c>
      <c r="C153" s="11">
        <v>85</v>
      </c>
      <c r="D153" s="11">
        <v>85</v>
      </c>
      <c r="E153" s="12">
        <v>8421</v>
      </c>
      <c r="F153" s="12">
        <v>8495</v>
      </c>
      <c r="G153" s="13">
        <v>75</v>
      </c>
      <c r="H153" s="14" t="s">
        <v>416</v>
      </c>
      <c r="I153" s="14">
        <v>0</v>
      </c>
      <c r="J153" s="15">
        <v>0</v>
      </c>
      <c r="K153" s="12">
        <v>1000000</v>
      </c>
      <c r="L153" s="12">
        <v>75000000</v>
      </c>
      <c r="M153" s="16">
        <v>3.0704986489805946E-3</v>
      </c>
      <c r="N153" s="17">
        <v>0</v>
      </c>
    </row>
    <row r="154" spans="2:14" x14ac:dyDescent="0.25">
      <c r="B154" s="10" t="s">
        <v>395</v>
      </c>
      <c r="C154" s="11">
        <v>85</v>
      </c>
      <c r="D154" s="11">
        <v>86</v>
      </c>
      <c r="E154" s="12">
        <v>8496</v>
      </c>
      <c r="F154" s="12">
        <v>8545</v>
      </c>
      <c r="G154" s="13">
        <v>50</v>
      </c>
      <c r="H154" s="14" t="s">
        <v>416</v>
      </c>
      <c r="I154" s="14">
        <v>0</v>
      </c>
      <c r="J154" s="15">
        <v>0</v>
      </c>
      <c r="K154" s="12">
        <v>1000000</v>
      </c>
      <c r="L154" s="12">
        <v>50000000</v>
      </c>
      <c r="M154" s="16">
        <v>2.0469990993203964E-3</v>
      </c>
      <c r="N154" s="17">
        <v>0</v>
      </c>
    </row>
    <row r="155" spans="2:14" x14ac:dyDescent="0.25">
      <c r="B155" s="10" t="s">
        <v>415</v>
      </c>
      <c r="C155" s="11">
        <v>86</v>
      </c>
      <c r="D155" s="11">
        <v>86</v>
      </c>
      <c r="E155" s="12">
        <v>8546</v>
      </c>
      <c r="F155" s="12">
        <v>8595</v>
      </c>
      <c r="G155" s="13">
        <v>50</v>
      </c>
      <c r="H155" s="14" t="s">
        <v>416</v>
      </c>
      <c r="I155" s="14">
        <v>0</v>
      </c>
      <c r="J155" s="15">
        <v>0</v>
      </c>
      <c r="K155" s="12">
        <v>1000000</v>
      </c>
      <c r="L155" s="12">
        <v>50000000</v>
      </c>
      <c r="M155" s="16">
        <v>2.0469990993203964E-3</v>
      </c>
      <c r="N155" s="17">
        <v>0</v>
      </c>
    </row>
    <row r="156" spans="2:14" x14ac:dyDescent="0.25">
      <c r="B156" s="10" t="s">
        <v>399</v>
      </c>
      <c r="C156" s="11">
        <v>86</v>
      </c>
      <c r="D156" s="11">
        <v>88</v>
      </c>
      <c r="E156" s="12">
        <v>8596</v>
      </c>
      <c r="F156" s="12">
        <v>8720</v>
      </c>
      <c r="G156" s="13">
        <v>125</v>
      </c>
      <c r="H156" s="14" t="s">
        <v>416</v>
      </c>
      <c r="I156" s="15">
        <v>0</v>
      </c>
      <c r="J156" s="15">
        <v>0</v>
      </c>
      <c r="K156" s="12">
        <v>1000000</v>
      </c>
      <c r="L156" s="12">
        <v>125000000</v>
      </c>
      <c r="M156" s="16">
        <v>5.117497748300991E-3</v>
      </c>
      <c r="N156" s="18">
        <v>0</v>
      </c>
    </row>
    <row r="157" spans="2:14" x14ac:dyDescent="0.25">
      <c r="B157" s="10" t="s">
        <v>400</v>
      </c>
      <c r="C157" s="11">
        <v>88</v>
      </c>
      <c r="D157" s="11">
        <v>88</v>
      </c>
      <c r="E157" s="12">
        <v>8721</v>
      </c>
      <c r="F157" s="12">
        <v>8790</v>
      </c>
      <c r="G157" s="13">
        <v>70</v>
      </c>
      <c r="H157" s="14" t="s">
        <v>416</v>
      </c>
      <c r="I157" s="15">
        <v>0</v>
      </c>
      <c r="J157" s="15">
        <v>0</v>
      </c>
      <c r="K157" s="12">
        <v>1000000</v>
      </c>
      <c r="L157" s="12">
        <v>70000000</v>
      </c>
      <c r="M157" s="16">
        <v>2.8657987390485547E-3</v>
      </c>
      <c r="N157" s="18">
        <v>0</v>
      </c>
    </row>
    <row r="158" spans="2:14" x14ac:dyDescent="0.25">
      <c r="B158" s="10" t="s">
        <v>403</v>
      </c>
      <c r="C158" s="11">
        <v>88</v>
      </c>
      <c r="D158" s="11">
        <v>89</v>
      </c>
      <c r="E158" s="12">
        <v>8791</v>
      </c>
      <c r="F158" s="12">
        <v>8810</v>
      </c>
      <c r="G158" s="13">
        <v>20</v>
      </c>
      <c r="H158" s="14" t="s">
        <v>416</v>
      </c>
      <c r="I158" s="15">
        <v>0</v>
      </c>
      <c r="J158" s="15">
        <v>0</v>
      </c>
      <c r="K158" s="12">
        <v>1000000</v>
      </c>
      <c r="L158" s="12">
        <v>20000000</v>
      </c>
      <c r="M158" s="16">
        <v>8.1879963972815851E-4</v>
      </c>
      <c r="N158" s="18">
        <v>0</v>
      </c>
    </row>
    <row r="159" spans="2:14" x14ac:dyDescent="0.25">
      <c r="B159" s="10" t="s">
        <v>396</v>
      </c>
      <c r="C159" s="11">
        <v>89</v>
      </c>
      <c r="D159" s="11">
        <v>90</v>
      </c>
      <c r="E159" s="12">
        <v>8811</v>
      </c>
      <c r="F159" s="12">
        <v>9000</v>
      </c>
      <c r="G159" s="13">
        <v>190</v>
      </c>
      <c r="H159" s="14" t="s">
        <v>416</v>
      </c>
      <c r="I159" s="15">
        <v>0</v>
      </c>
      <c r="J159" s="15">
        <v>0</v>
      </c>
      <c r="K159" s="12">
        <v>1000000</v>
      </c>
      <c r="L159" s="12">
        <v>190000000</v>
      </c>
      <c r="M159" s="16">
        <v>7.7785965774175058E-3</v>
      </c>
      <c r="N159" s="18">
        <v>0</v>
      </c>
    </row>
    <row r="160" spans="2:14" x14ac:dyDescent="0.25">
      <c r="B160" s="10" t="s">
        <v>398</v>
      </c>
      <c r="C160" s="11">
        <v>121</v>
      </c>
      <c r="D160" s="11">
        <v>121</v>
      </c>
      <c r="E160" s="12">
        <v>12001</v>
      </c>
      <c r="F160" s="12">
        <v>12050</v>
      </c>
      <c r="G160" s="13">
        <v>50</v>
      </c>
      <c r="H160" s="14" t="s">
        <v>420</v>
      </c>
      <c r="I160" s="15">
        <v>0</v>
      </c>
      <c r="J160" s="15">
        <v>0</v>
      </c>
      <c r="K160" s="12">
        <v>1000000</v>
      </c>
      <c r="L160" s="12">
        <v>50000000</v>
      </c>
      <c r="M160" s="16">
        <v>2.0469990993203964E-3</v>
      </c>
      <c r="N160" s="18">
        <v>0</v>
      </c>
    </row>
    <row r="161" spans="2:14" x14ac:dyDescent="0.25">
      <c r="B161" s="10" t="s">
        <v>415</v>
      </c>
      <c r="C161" s="11">
        <v>121</v>
      </c>
      <c r="D161" s="11">
        <v>121</v>
      </c>
      <c r="E161" s="12">
        <v>12051</v>
      </c>
      <c r="F161" s="12">
        <v>12100</v>
      </c>
      <c r="G161" s="13">
        <v>50</v>
      </c>
      <c r="H161" s="14" t="s">
        <v>420</v>
      </c>
      <c r="I161" s="15">
        <v>0</v>
      </c>
      <c r="J161" s="15">
        <v>0</v>
      </c>
      <c r="K161" s="12">
        <v>1000000</v>
      </c>
      <c r="L161" s="12">
        <v>50000000</v>
      </c>
      <c r="M161" s="16">
        <v>2.0469990993203964E-3</v>
      </c>
      <c r="N161" s="18">
        <v>0</v>
      </c>
    </row>
    <row r="162" spans="2:14" x14ac:dyDescent="0.25">
      <c r="B162" s="10" t="s">
        <v>397</v>
      </c>
      <c r="C162" s="11">
        <v>122</v>
      </c>
      <c r="D162" s="11">
        <v>122</v>
      </c>
      <c r="E162" s="12">
        <v>12101</v>
      </c>
      <c r="F162" s="12">
        <v>12200</v>
      </c>
      <c r="G162" s="13">
        <v>100</v>
      </c>
      <c r="H162" s="14" t="s">
        <v>420</v>
      </c>
      <c r="I162" s="15">
        <v>0</v>
      </c>
      <c r="J162" s="15">
        <v>0</v>
      </c>
      <c r="K162" s="12">
        <v>1000000</v>
      </c>
      <c r="L162" s="12">
        <v>100000000</v>
      </c>
      <c r="M162" s="16">
        <v>4.0939981986407928E-3</v>
      </c>
      <c r="N162" s="18">
        <v>0</v>
      </c>
    </row>
    <row r="163" spans="2:14" x14ac:dyDescent="0.25">
      <c r="B163" s="10" t="s">
        <v>417</v>
      </c>
      <c r="C163" s="11">
        <v>123</v>
      </c>
      <c r="D163" s="11">
        <v>123</v>
      </c>
      <c r="E163" s="12">
        <v>12201</v>
      </c>
      <c r="F163" s="12">
        <v>12210</v>
      </c>
      <c r="G163" s="13">
        <v>10</v>
      </c>
      <c r="H163" s="14" t="s">
        <v>420</v>
      </c>
      <c r="I163" s="15">
        <v>0</v>
      </c>
      <c r="J163" s="15">
        <v>0</v>
      </c>
      <c r="K163" s="12">
        <v>1000000</v>
      </c>
      <c r="L163" s="12">
        <v>10000000</v>
      </c>
      <c r="M163" s="16">
        <v>4.0939981986407926E-4</v>
      </c>
      <c r="N163" s="18">
        <v>0</v>
      </c>
    </row>
    <row r="164" spans="2:14" x14ac:dyDescent="0.25">
      <c r="B164" s="10" t="s">
        <v>396</v>
      </c>
      <c r="C164" s="11">
        <v>123</v>
      </c>
      <c r="D164" s="11">
        <v>123</v>
      </c>
      <c r="E164" s="12">
        <v>12211</v>
      </c>
      <c r="F164" s="12">
        <v>12285</v>
      </c>
      <c r="G164" s="13">
        <v>75</v>
      </c>
      <c r="H164" s="14" t="s">
        <v>420</v>
      </c>
      <c r="I164" s="15">
        <v>0</v>
      </c>
      <c r="J164" s="15">
        <v>0</v>
      </c>
      <c r="K164" s="12">
        <v>1000000</v>
      </c>
      <c r="L164" s="12">
        <v>75000000</v>
      </c>
      <c r="M164" s="16">
        <v>3.0704986489805946E-3</v>
      </c>
      <c r="N164" s="18">
        <v>0</v>
      </c>
    </row>
    <row r="165" spans="2:14" x14ac:dyDescent="0.25">
      <c r="B165" s="10" t="s">
        <v>50</v>
      </c>
      <c r="C165" s="11">
        <v>123</v>
      </c>
      <c r="D165" s="11">
        <v>123</v>
      </c>
      <c r="E165" s="12">
        <v>12286</v>
      </c>
      <c r="F165" s="12">
        <v>12300</v>
      </c>
      <c r="G165" s="13">
        <v>15</v>
      </c>
      <c r="H165" s="14" t="s">
        <v>420</v>
      </c>
      <c r="I165" s="15">
        <v>0</v>
      </c>
      <c r="J165" s="15">
        <v>0</v>
      </c>
      <c r="K165" s="12">
        <v>1000000</v>
      </c>
      <c r="L165" s="12">
        <v>15000000</v>
      </c>
      <c r="M165" s="16">
        <v>6.1409972979611894E-4</v>
      </c>
      <c r="N165" s="18">
        <v>0</v>
      </c>
    </row>
    <row r="166" spans="2:14" x14ac:dyDescent="0.25">
      <c r="B166" s="10" t="s">
        <v>405</v>
      </c>
      <c r="C166" s="11">
        <v>124</v>
      </c>
      <c r="D166" s="11">
        <v>124</v>
      </c>
      <c r="E166" s="12">
        <v>12301</v>
      </c>
      <c r="F166" s="12">
        <v>12319</v>
      </c>
      <c r="G166" s="13">
        <v>19</v>
      </c>
      <c r="H166" s="14" t="s">
        <v>420</v>
      </c>
      <c r="I166" s="15">
        <v>0</v>
      </c>
      <c r="J166" s="15">
        <v>0</v>
      </c>
      <c r="K166" s="12">
        <v>1000000</v>
      </c>
      <c r="L166" s="12">
        <v>19000000</v>
      </c>
      <c r="M166" s="16">
        <v>7.778596577417506E-4</v>
      </c>
      <c r="N166" s="18">
        <v>0</v>
      </c>
    </row>
    <row r="167" spans="2:14" x14ac:dyDescent="0.25">
      <c r="B167" s="10" t="s">
        <v>402</v>
      </c>
      <c r="C167" s="11">
        <v>124</v>
      </c>
      <c r="D167" s="11">
        <v>125</v>
      </c>
      <c r="E167" s="12">
        <v>12320</v>
      </c>
      <c r="F167" s="12">
        <v>12447</v>
      </c>
      <c r="G167" s="13">
        <v>128</v>
      </c>
      <c r="H167" s="14" t="s">
        <v>420</v>
      </c>
      <c r="I167" s="15">
        <v>0</v>
      </c>
      <c r="J167" s="15">
        <v>0</v>
      </c>
      <c r="K167" s="12">
        <v>1000000</v>
      </c>
      <c r="L167" s="12">
        <v>128000000</v>
      </c>
      <c r="M167" s="16">
        <v>5.2403176942602148E-3</v>
      </c>
      <c r="N167" s="18">
        <v>0</v>
      </c>
    </row>
    <row r="168" spans="2:14" x14ac:dyDescent="0.25">
      <c r="B168" s="10" t="s">
        <v>404</v>
      </c>
      <c r="C168" s="11">
        <v>125</v>
      </c>
      <c r="D168" s="11">
        <v>125</v>
      </c>
      <c r="E168" s="12">
        <v>12448</v>
      </c>
      <c r="F168" s="12">
        <v>12473</v>
      </c>
      <c r="G168" s="13">
        <v>26</v>
      </c>
      <c r="H168" s="14" t="s">
        <v>420</v>
      </c>
      <c r="I168" s="15">
        <v>0</v>
      </c>
      <c r="J168" s="15">
        <v>0</v>
      </c>
      <c r="K168" s="12">
        <v>1000000</v>
      </c>
      <c r="L168" s="12">
        <v>26000000</v>
      </c>
      <c r="M168" s="16">
        <v>1.064439531646606E-3</v>
      </c>
      <c r="N168" s="18">
        <v>0</v>
      </c>
    </row>
    <row r="169" spans="2:14" x14ac:dyDescent="0.25">
      <c r="B169" s="10" t="s">
        <v>406</v>
      </c>
      <c r="C169" s="11">
        <v>125</v>
      </c>
      <c r="D169" s="11">
        <v>125</v>
      </c>
      <c r="E169" s="12">
        <v>12474</v>
      </c>
      <c r="F169" s="12">
        <v>12481</v>
      </c>
      <c r="G169" s="13">
        <v>8</v>
      </c>
      <c r="H169" s="14" t="s">
        <v>420</v>
      </c>
      <c r="I169" s="15">
        <v>0</v>
      </c>
      <c r="J169" s="15">
        <v>0</v>
      </c>
      <c r="K169" s="12">
        <v>1000000</v>
      </c>
      <c r="L169" s="12">
        <v>8000000</v>
      </c>
      <c r="M169" s="16">
        <v>3.2751985589126343E-4</v>
      </c>
      <c r="N169" s="18">
        <v>0</v>
      </c>
    </row>
    <row r="170" spans="2:14" x14ac:dyDescent="0.25">
      <c r="B170" s="10" t="s">
        <v>53</v>
      </c>
      <c r="C170" s="11">
        <v>125</v>
      </c>
      <c r="D170" s="11">
        <v>125</v>
      </c>
      <c r="E170" s="12">
        <v>12482</v>
      </c>
      <c r="F170" s="12">
        <v>12496</v>
      </c>
      <c r="G170" s="13">
        <v>15</v>
      </c>
      <c r="H170" s="14" t="s">
        <v>420</v>
      </c>
      <c r="I170" s="15">
        <v>0</v>
      </c>
      <c r="J170" s="15">
        <v>0</v>
      </c>
      <c r="K170" s="12">
        <v>1000000</v>
      </c>
      <c r="L170" s="12">
        <v>15000000</v>
      </c>
      <c r="M170" s="16">
        <v>6.1409972979611894E-4</v>
      </c>
      <c r="N170" s="18">
        <v>0</v>
      </c>
    </row>
    <row r="171" spans="2:14" x14ac:dyDescent="0.25">
      <c r="B171" s="10" t="s">
        <v>51</v>
      </c>
      <c r="C171" s="11">
        <v>125</v>
      </c>
      <c r="D171" s="11">
        <v>126</v>
      </c>
      <c r="E171" s="12">
        <v>12497</v>
      </c>
      <c r="F171" s="12">
        <v>12501</v>
      </c>
      <c r="G171" s="13">
        <v>5</v>
      </c>
      <c r="H171" s="14" t="s">
        <v>420</v>
      </c>
      <c r="I171" s="15">
        <v>0</v>
      </c>
      <c r="J171" s="15">
        <v>0</v>
      </c>
      <c r="K171" s="12">
        <v>1000000</v>
      </c>
      <c r="L171" s="12">
        <v>5000000</v>
      </c>
      <c r="M171" s="16">
        <v>2.0469990993203963E-4</v>
      </c>
      <c r="N171" s="18">
        <v>0</v>
      </c>
    </row>
    <row r="172" spans="2:14" x14ac:dyDescent="0.25">
      <c r="B172" s="10" t="s">
        <v>400</v>
      </c>
      <c r="C172" s="11">
        <v>126</v>
      </c>
      <c r="D172" s="11">
        <v>126</v>
      </c>
      <c r="E172" s="12">
        <v>12502</v>
      </c>
      <c r="F172" s="12">
        <v>12571</v>
      </c>
      <c r="G172" s="13">
        <v>70</v>
      </c>
      <c r="H172" s="14" t="s">
        <v>420</v>
      </c>
      <c r="I172" s="15">
        <v>0</v>
      </c>
      <c r="J172" s="15">
        <v>0</v>
      </c>
      <c r="K172" s="12">
        <v>1000000</v>
      </c>
      <c r="L172" s="12">
        <v>70000000</v>
      </c>
      <c r="M172" s="16">
        <v>2.8657987390485547E-3</v>
      </c>
      <c r="N172" s="18">
        <v>0</v>
      </c>
    </row>
    <row r="173" spans="2:14" x14ac:dyDescent="0.25">
      <c r="B173" s="10" t="s">
        <v>395</v>
      </c>
      <c r="C173" s="11">
        <v>126</v>
      </c>
      <c r="D173" s="11">
        <v>127</v>
      </c>
      <c r="E173" s="12">
        <v>12572</v>
      </c>
      <c r="F173" s="12">
        <v>12671</v>
      </c>
      <c r="G173" s="13">
        <v>100</v>
      </c>
      <c r="H173" s="14" t="s">
        <v>420</v>
      </c>
      <c r="I173" s="15">
        <v>0</v>
      </c>
      <c r="J173" s="15">
        <v>0</v>
      </c>
      <c r="K173" s="12">
        <v>1000000</v>
      </c>
      <c r="L173" s="12">
        <v>100000000</v>
      </c>
      <c r="M173" s="16">
        <v>4.0939981986407928E-3</v>
      </c>
      <c r="N173" s="18">
        <v>0</v>
      </c>
    </row>
    <row r="174" spans="2:14" x14ac:dyDescent="0.25">
      <c r="B174" s="10" t="s">
        <v>418</v>
      </c>
      <c r="C174" s="11">
        <v>127</v>
      </c>
      <c r="D174" s="11">
        <v>129</v>
      </c>
      <c r="E174" s="12">
        <v>12672</v>
      </c>
      <c r="F174" s="12">
        <v>12871</v>
      </c>
      <c r="G174" s="13">
        <v>200</v>
      </c>
      <c r="H174" s="14" t="s">
        <v>420</v>
      </c>
      <c r="I174" s="15">
        <v>0</v>
      </c>
      <c r="J174" s="15">
        <v>0</v>
      </c>
      <c r="K174" s="12">
        <v>1000000</v>
      </c>
      <c r="L174" s="12">
        <v>200000000</v>
      </c>
      <c r="M174" s="16">
        <v>8.1879963972815856E-3</v>
      </c>
      <c r="N174" s="18">
        <v>0</v>
      </c>
    </row>
    <row r="175" spans="2:14" x14ac:dyDescent="0.25">
      <c r="B175" s="10" t="s">
        <v>305</v>
      </c>
      <c r="C175" s="11">
        <v>129</v>
      </c>
      <c r="D175" s="11">
        <v>129</v>
      </c>
      <c r="E175" s="12">
        <v>12872</v>
      </c>
      <c r="F175" s="12">
        <v>12883</v>
      </c>
      <c r="G175" s="13">
        <v>12</v>
      </c>
      <c r="H175" s="14" t="s">
        <v>420</v>
      </c>
      <c r="I175" s="15">
        <v>0</v>
      </c>
      <c r="J175" s="15">
        <v>0</v>
      </c>
      <c r="K175" s="12">
        <v>1000000</v>
      </c>
      <c r="L175" s="12">
        <v>12000000</v>
      </c>
      <c r="M175" s="16">
        <v>4.9127978383689509E-4</v>
      </c>
      <c r="N175" s="18">
        <v>0</v>
      </c>
    </row>
    <row r="176" spans="2:14" x14ac:dyDescent="0.25">
      <c r="B176" s="10" t="s">
        <v>421</v>
      </c>
      <c r="C176" s="11">
        <v>129</v>
      </c>
      <c r="D176" s="11">
        <v>130</v>
      </c>
      <c r="E176" s="12">
        <v>12884</v>
      </c>
      <c r="F176" s="12">
        <v>12983</v>
      </c>
      <c r="G176" s="13">
        <v>100</v>
      </c>
      <c r="H176" s="14" t="s">
        <v>420</v>
      </c>
      <c r="I176" s="15">
        <v>0</v>
      </c>
      <c r="J176" s="15">
        <v>0</v>
      </c>
      <c r="K176" s="12">
        <v>1000000</v>
      </c>
      <c r="L176" s="12">
        <v>100000000</v>
      </c>
      <c r="M176" s="16">
        <v>4.0939981986407928E-3</v>
      </c>
      <c r="N176" s="18">
        <v>0</v>
      </c>
    </row>
    <row r="177" spans="2:14" x14ac:dyDescent="0.25">
      <c r="B177" s="10" t="s">
        <v>405</v>
      </c>
      <c r="C177" s="11">
        <v>130</v>
      </c>
      <c r="D177" s="11">
        <v>131</v>
      </c>
      <c r="E177" s="12">
        <v>12984</v>
      </c>
      <c r="F177" s="12">
        <v>13003</v>
      </c>
      <c r="G177" s="13">
        <v>20</v>
      </c>
      <c r="H177" s="14" t="s">
        <v>420</v>
      </c>
      <c r="I177" s="15">
        <v>0</v>
      </c>
      <c r="J177" s="15">
        <v>0</v>
      </c>
      <c r="K177" s="12">
        <v>1000000</v>
      </c>
      <c r="L177" s="12">
        <v>20000000</v>
      </c>
      <c r="M177" s="16">
        <v>8.1879963972815851E-4</v>
      </c>
      <c r="N177" s="18">
        <v>0</v>
      </c>
    </row>
    <row r="178" spans="2:14" x14ac:dyDescent="0.25">
      <c r="B178" s="10" t="s">
        <v>391</v>
      </c>
      <c r="C178" s="11">
        <v>131</v>
      </c>
      <c r="D178" s="11">
        <v>131</v>
      </c>
      <c r="E178" s="12">
        <v>13004</v>
      </c>
      <c r="F178" s="12">
        <v>13022</v>
      </c>
      <c r="G178" s="13">
        <v>19</v>
      </c>
      <c r="H178" s="14" t="s">
        <v>420</v>
      </c>
      <c r="I178" s="15">
        <v>0</v>
      </c>
      <c r="J178" s="15">
        <v>0</v>
      </c>
      <c r="K178" s="12">
        <v>1000000</v>
      </c>
      <c r="L178" s="12">
        <v>19000000</v>
      </c>
      <c r="M178" s="16">
        <v>7.778596577417506E-4</v>
      </c>
      <c r="N178" s="18">
        <v>0</v>
      </c>
    </row>
    <row r="179" spans="2:14" x14ac:dyDescent="0.25">
      <c r="B179" s="10" t="s">
        <v>392</v>
      </c>
      <c r="C179" s="11">
        <v>131</v>
      </c>
      <c r="D179" s="11">
        <v>132</v>
      </c>
      <c r="E179" s="12">
        <v>13023</v>
      </c>
      <c r="F179" s="12">
        <v>13172</v>
      </c>
      <c r="G179" s="13">
        <v>150</v>
      </c>
      <c r="H179" s="14" t="s">
        <v>420</v>
      </c>
      <c r="I179" s="15">
        <v>0</v>
      </c>
      <c r="J179" s="15">
        <v>0</v>
      </c>
      <c r="K179" s="12">
        <v>1000000</v>
      </c>
      <c r="L179" s="12">
        <v>150000000</v>
      </c>
      <c r="M179" s="16">
        <v>6.1409972979611892E-3</v>
      </c>
      <c r="N179" s="18">
        <v>0</v>
      </c>
    </row>
    <row r="180" spans="2:14" x14ac:dyDescent="0.25">
      <c r="B180" s="10" t="s">
        <v>45</v>
      </c>
      <c r="C180" s="11">
        <v>132</v>
      </c>
      <c r="D180" s="11">
        <v>132</v>
      </c>
      <c r="E180" s="12">
        <v>13173</v>
      </c>
      <c r="F180" s="12">
        <v>13197</v>
      </c>
      <c r="G180" s="13">
        <v>25</v>
      </c>
      <c r="H180" s="14" t="s">
        <v>420</v>
      </c>
      <c r="I180" s="15">
        <v>0</v>
      </c>
      <c r="J180" s="15">
        <v>0</v>
      </c>
      <c r="K180" s="12">
        <v>1000000</v>
      </c>
      <c r="L180" s="12">
        <v>25000000</v>
      </c>
      <c r="M180" s="16">
        <v>1.0234995496601982E-3</v>
      </c>
      <c r="N180" s="18">
        <v>0</v>
      </c>
    </row>
    <row r="181" spans="2:14" x14ac:dyDescent="0.25">
      <c r="B181" s="10" t="s">
        <v>402</v>
      </c>
      <c r="C181" s="11">
        <v>132</v>
      </c>
      <c r="D181" s="11">
        <v>133</v>
      </c>
      <c r="E181" s="12">
        <v>13198</v>
      </c>
      <c r="F181" s="12">
        <v>13262</v>
      </c>
      <c r="G181" s="13">
        <v>65</v>
      </c>
      <c r="H181" s="14" t="s">
        <v>420</v>
      </c>
      <c r="I181" s="15">
        <v>0</v>
      </c>
      <c r="J181" s="15">
        <v>0</v>
      </c>
      <c r="K181" s="12">
        <v>1000000</v>
      </c>
      <c r="L181" s="12">
        <v>65000000</v>
      </c>
      <c r="M181" s="16">
        <v>2.6610988291165152E-3</v>
      </c>
      <c r="N181" s="18">
        <v>0</v>
      </c>
    </row>
    <row r="182" spans="2:14" x14ac:dyDescent="0.25">
      <c r="B182" s="10" t="s">
        <v>402</v>
      </c>
      <c r="C182" s="11">
        <v>133</v>
      </c>
      <c r="D182" s="11">
        <v>134</v>
      </c>
      <c r="E182" s="12">
        <v>13263</v>
      </c>
      <c r="F182" s="12">
        <v>13349</v>
      </c>
      <c r="G182" s="13">
        <v>87</v>
      </c>
      <c r="H182" s="14" t="s">
        <v>420</v>
      </c>
      <c r="I182" s="15">
        <v>0</v>
      </c>
      <c r="J182" s="15">
        <v>0</v>
      </c>
      <c r="K182" s="12">
        <v>1000000</v>
      </c>
      <c r="L182" s="12">
        <v>87000000</v>
      </c>
      <c r="M182" s="16">
        <v>3.5617784328174896E-3</v>
      </c>
      <c r="N182" s="18">
        <v>0</v>
      </c>
    </row>
    <row r="183" spans="2:14" x14ac:dyDescent="0.25">
      <c r="B183" s="10" t="s">
        <v>402</v>
      </c>
      <c r="C183" s="11">
        <v>134</v>
      </c>
      <c r="D183" s="11">
        <v>136</v>
      </c>
      <c r="E183" s="12">
        <v>13350</v>
      </c>
      <c r="F183" s="12">
        <v>13515</v>
      </c>
      <c r="G183" s="13">
        <v>166</v>
      </c>
      <c r="H183" s="14" t="s">
        <v>420</v>
      </c>
      <c r="I183" s="15">
        <v>0</v>
      </c>
      <c r="J183" s="15">
        <v>0</v>
      </c>
      <c r="K183" s="12">
        <v>1000000</v>
      </c>
      <c r="L183" s="12">
        <v>166000000</v>
      </c>
      <c r="M183" s="16">
        <v>6.7960370097437158E-3</v>
      </c>
      <c r="N183" s="18">
        <v>0</v>
      </c>
    </row>
    <row r="184" spans="2:14" x14ac:dyDescent="0.25">
      <c r="B184" s="10" t="s">
        <v>402</v>
      </c>
      <c r="C184" s="11">
        <v>136</v>
      </c>
      <c r="D184" s="11">
        <v>137</v>
      </c>
      <c r="E184" s="12">
        <v>13516</v>
      </c>
      <c r="F184" s="12">
        <v>13605</v>
      </c>
      <c r="G184" s="13">
        <v>90</v>
      </c>
      <c r="H184" s="14" t="s">
        <v>420</v>
      </c>
      <c r="I184" s="15">
        <v>0</v>
      </c>
      <c r="J184" s="15">
        <v>0</v>
      </c>
      <c r="K184" s="12">
        <v>1000000</v>
      </c>
      <c r="L184" s="12">
        <v>90000000</v>
      </c>
      <c r="M184" s="16">
        <v>3.6845983787767134E-3</v>
      </c>
      <c r="N184" s="18">
        <v>0</v>
      </c>
    </row>
    <row r="185" spans="2:14" x14ac:dyDescent="0.25">
      <c r="B185" s="10" t="s">
        <v>422</v>
      </c>
      <c r="C185" s="11">
        <v>137</v>
      </c>
      <c r="D185" s="11">
        <v>137</v>
      </c>
      <c r="E185" s="12">
        <v>13606</v>
      </c>
      <c r="F185" s="12">
        <v>13617</v>
      </c>
      <c r="G185" s="13">
        <v>12</v>
      </c>
      <c r="H185" s="14" t="s">
        <v>420</v>
      </c>
      <c r="I185" s="15">
        <v>0</v>
      </c>
      <c r="J185" s="15">
        <v>0</v>
      </c>
      <c r="K185" s="12">
        <v>1000000</v>
      </c>
      <c r="L185" s="12">
        <v>12000000</v>
      </c>
      <c r="M185" s="16">
        <v>4.9127978383689509E-4</v>
      </c>
      <c r="N185" s="18">
        <v>0</v>
      </c>
    </row>
    <row r="186" spans="2:14" x14ac:dyDescent="0.25">
      <c r="B186" s="10" t="s">
        <v>391</v>
      </c>
      <c r="C186" s="11">
        <v>137</v>
      </c>
      <c r="D186" s="11">
        <v>137</v>
      </c>
      <c r="E186" s="12">
        <v>13618</v>
      </c>
      <c r="F186" s="12">
        <v>13623</v>
      </c>
      <c r="G186" s="13">
        <v>6</v>
      </c>
      <c r="H186" s="14" t="s">
        <v>420</v>
      </c>
      <c r="I186" s="15">
        <v>0</v>
      </c>
      <c r="J186" s="15">
        <v>0</v>
      </c>
      <c r="K186" s="12">
        <v>1000000</v>
      </c>
      <c r="L186" s="12">
        <v>6000000</v>
      </c>
      <c r="M186" s="16">
        <v>2.4563989191844754E-4</v>
      </c>
      <c r="N186" s="18">
        <v>0</v>
      </c>
    </row>
    <row r="187" spans="2:14" x14ac:dyDescent="0.25">
      <c r="B187" s="10" t="s">
        <v>404</v>
      </c>
      <c r="C187" s="11">
        <v>137</v>
      </c>
      <c r="D187" s="11">
        <v>138</v>
      </c>
      <c r="E187" s="12">
        <v>13624</v>
      </c>
      <c r="F187" s="12">
        <v>13703</v>
      </c>
      <c r="G187" s="13">
        <v>80</v>
      </c>
      <c r="H187" s="14" t="s">
        <v>420</v>
      </c>
      <c r="I187" s="15">
        <v>0</v>
      </c>
      <c r="J187" s="15">
        <v>0</v>
      </c>
      <c r="K187" s="12">
        <v>1000000</v>
      </c>
      <c r="L187" s="12">
        <v>80000000</v>
      </c>
      <c r="M187" s="16">
        <v>3.2751985589126341E-3</v>
      </c>
      <c r="N187" s="18">
        <v>0</v>
      </c>
    </row>
    <row r="188" spans="2:14" x14ac:dyDescent="0.25">
      <c r="B188" s="10" t="s">
        <v>289</v>
      </c>
      <c r="C188" s="11">
        <v>138</v>
      </c>
      <c r="D188" s="11">
        <v>138</v>
      </c>
      <c r="E188" s="12">
        <v>13704</v>
      </c>
      <c r="F188" s="12">
        <v>13713</v>
      </c>
      <c r="G188" s="13">
        <v>10</v>
      </c>
      <c r="H188" s="14" t="s">
        <v>420</v>
      </c>
      <c r="I188" s="15">
        <v>0</v>
      </c>
      <c r="J188" s="15">
        <v>0</v>
      </c>
      <c r="K188" s="12">
        <v>1000000</v>
      </c>
      <c r="L188" s="12">
        <v>10000000</v>
      </c>
      <c r="M188" s="16">
        <v>4.0939981986407926E-4</v>
      </c>
      <c r="N188" s="18">
        <v>0</v>
      </c>
    </row>
    <row r="189" spans="2:14" x14ac:dyDescent="0.25">
      <c r="B189" s="10" t="s">
        <v>410</v>
      </c>
      <c r="C189" s="11">
        <v>138</v>
      </c>
      <c r="D189" s="11">
        <v>138</v>
      </c>
      <c r="E189" s="12">
        <v>13714</v>
      </c>
      <c r="F189" s="12">
        <v>13763</v>
      </c>
      <c r="G189" s="13">
        <v>50</v>
      </c>
      <c r="H189" s="14" t="s">
        <v>420</v>
      </c>
      <c r="I189" s="15">
        <v>0</v>
      </c>
      <c r="J189" s="15">
        <v>0</v>
      </c>
      <c r="K189" s="12">
        <v>1000000</v>
      </c>
      <c r="L189" s="12">
        <v>50000000</v>
      </c>
      <c r="M189" s="16">
        <v>2.0469990993203964E-3</v>
      </c>
      <c r="N189" s="18">
        <v>0</v>
      </c>
    </row>
    <row r="190" spans="2:14" x14ac:dyDescent="0.25">
      <c r="B190" s="10" t="s">
        <v>402</v>
      </c>
      <c r="C190" s="11">
        <v>138</v>
      </c>
      <c r="D190" s="11">
        <v>140</v>
      </c>
      <c r="E190" s="12">
        <v>13764</v>
      </c>
      <c r="F190" s="12">
        <v>14000</v>
      </c>
      <c r="G190" s="13">
        <v>237</v>
      </c>
      <c r="H190" s="14" t="s">
        <v>420</v>
      </c>
      <c r="I190" s="15">
        <v>0</v>
      </c>
      <c r="J190" s="15">
        <v>0</v>
      </c>
      <c r="K190" s="12">
        <v>1000000</v>
      </c>
      <c r="L190" s="12">
        <v>237000000</v>
      </c>
      <c r="M190" s="16">
        <v>9.7027757307786792E-3</v>
      </c>
      <c r="N190" s="18">
        <v>0</v>
      </c>
    </row>
    <row r="191" spans="2:14" x14ac:dyDescent="0.25">
      <c r="B191" s="10" t="s">
        <v>45</v>
      </c>
      <c r="C191" s="11">
        <v>141</v>
      </c>
      <c r="D191" s="11">
        <v>144</v>
      </c>
      <c r="E191" s="12">
        <v>14001</v>
      </c>
      <c r="F191" s="12">
        <v>14500</v>
      </c>
      <c r="G191" s="13">
        <v>500</v>
      </c>
      <c r="H191" s="14" t="s">
        <v>72</v>
      </c>
      <c r="I191" s="15">
        <v>5</v>
      </c>
      <c r="J191" s="15">
        <v>2500</v>
      </c>
      <c r="K191" s="12">
        <v>1000000</v>
      </c>
      <c r="L191" s="12">
        <v>500000000</v>
      </c>
      <c r="M191" s="16">
        <v>2.0469990993203964E-2</v>
      </c>
      <c r="N191" s="18">
        <v>4.5203052110078475E-2</v>
      </c>
    </row>
    <row r="192" spans="2:14" x14ac:dyDescent="0.25">
      <c r="B192" s="10" t="s">
        <v>41</v>
      </c>
      <c r="C192" s="11">
        <v>146</v>
      </c>
      <c r="D192" s="11">
        <v>149</v>
      </c>
      <c r="E192" s="12">
        <v>14501</v>
      </c>
      <c r="F192" s="12">
        <v>15000</v>
      </c>
      <c r="G192" s="13">
        <v>500</v>
      </c>
      <c r="H192" s="14" t="s">
        <v>72</v>
      </c>
      <c r="I192" s="15">
        <v>5</v>
      </c>
      <c r="J192" s="15">
        <v>2500</v>
      </c>
      <c r="K192" s="12">
        <v>1000000</v>
      </c>
      <c r="L192" s="12">
        <v>500000000</v>
      </c>
      <c r="M192" s="16">
        <v>2.0469990993203964E-2</v>
      </c>
      <c r="N192" s="18">
        <v>4.5203052110078475E-2</v>
      </c>
    </row>
    <row r="193" spans="2:14" x14ac:dyDescent="0.25">
      <c r="B193" s="10" t="s">
        <v>43</v>
      </c>
      <c r="C193" s="11">
        <v>151</v>
      </c>
      <c r="D193" s="11">
        <v>154</v>
      </c>
      <c r="E193" s="12">
        <v>15001</v>
      </c>
      <c r="F193" s="12">
        <v>15500</v>
      </c>
      <c r="G193" s="13">
        <v>500</v>
      </c>
      <c r="H193" s="14" t="s">
        <v>72</v>
      </c>
      <c r="I193" s="15">
        <v>5</v>
      </c>
      <c r="J193" s="15">
        <v>2500</v>
      </c>
      <c r="K193" s="12">
        <v>1000000</v>
      </c>
      <c r="L193" s="12">
        <v>500000000</v>
      </c>
      <c r="M193" s="16">
        <v>2.0469990993203964E-2</v>
      </c>
      <c r="N193" s="18">
        <v>4.5203052110078475E-2</v>
      </c>
    </row>
    <row r="194" spans="2:14" x14ac:dyDescent="0.25">
      <c r="B194" s="10" t="s">
        <v>391</v>
      </c>
      <c r="C194" s="11">
        <v>156</v>
      </c>
      <c r="D194" s="11">
        <v>159</v>
      </c>
      <c r="E194" s="12">
        <v>15501</v>
      </c>
      <c r="F194" s="12">
        <v>16000</v>
      </c>
      <c r="G194" s="13">
        <v>500</v>
      </c>
      <c r="H194" s="14" t="s">
        <v>72</v>
      </c>
      <c r="I194" s="15">
        <v>5</v>
      </c>
      <c r="J194" s="15">
        <v>2500</v>
      </c>
      <c r="K194" s="12">
        <v>1000000</v>
      </c>
      <c r="L194" s="12">
        <v>500000000</v>
      </c>
      <c r="M194" s="16">
        <v>2.0469990993203964E-2</v>
      </c>
      <c r="N194" s="18">
        <v>4.5203052110078475E-2</v>
      </c>
    </row>
    <row r="195" spans="2:14" x14ac:dyDescent="0.25">
      <c r="B195" s="10" t="s">
        <v>401</v>
      </c>
      <c r="C195" s="11">
        <v>161</v>
      </c>
      <c r="D195" s="11">
        <v>161</v>
      </c>
      <c r="E195" s="12">
        <v>16001</v>
      </c>
      <c r="F195" s="12">
        <v>16063</v>
      </c>
      <c r="G195" s="13">
        <v>63</v>
      </c>
      <c r="H195" s="14" t="s">
        <v>73</v>
      </c>
      <c r="I195" s="15">
        <v>1</v>
      </c>
      <c r="J195" s="15">
        <v>63</v>
      </c>
      <c r="K195" s="12">
        <v>1000000</v>
      </c>
      <c r="L195" s="12">
        <v>63000000</v>
      </c>
      <c r="M195" s="16">
        <v>2.5792188651436992E-3</v>
      </c>
      <c r="N195" s="18">
        <v>1.1391169131739775E-3</v>
      </c>
    </row>
    <row r="196" spans="2:14" x14ac:dyDescent="0.25">
      <c r="B196" s="10" t="s">
        <v>403</v>
      </c>
      <c r="C196" s="11">
        <v>161</v>
      </c>
      <c r="D196" s="11">
        <v>161</v>
      </c>
      <c r="E196" s="12">
        <v>16064</v>
      </c>
      <c r="F196" s="12">
        <v>16066</v>
      </c>
      <c r="G196" s="13">
        <v>3</v>
      </c>
      <c r="H196" s="14" t="s">
        <v>73</v>
      </c>
      <c r="I196" s="15">
        <v>1</v>
      </c>
      <c r="J196" s="15">
        <v>3</v>
      </c>
      <c r="K196" s="12">
        <v>1000000</v>
      </c>
      <c r="L196" s="12">
        <v>3000000</v>
      </c>
      <c r="M196" s="16">
        <v>1.2281994595922377E-4</v>
      </c>
      <c r="N196" s="18">
        <v>5.4243662532094164E-5</v>
      </c>
    </row>
    <row r="197" spans="2:14" x14ac:dyDescent="0.25">
      <c r="B197" s="10" t="s">
        <v>43</v>
      </c>
      <c r="C197" s="11">
        <v>161</v>
      </c>
      <c r="D197" s="11">
        <v>162</v>
      </c>
      <c r="E197" s="12">
        <v>16067</v>
      </c>
      <c r="F197" s="12">
        <v>16115</v>
      </c>
      <c r="G197" s="13">
        <v>49</v>
      </c>
      <c r="H197" s="14" t="s">
        <v>73</v>
      </c>
      <c r="I197" s="15">
        <v>1</v>
      </c>
      <c r="J197" s="15">
        <v>49</v>
      </c>
      <c r="K197" s="12">
        <v>1000000</v>
      </c>
      <c r="L197" s="12">
        <v>49000000</v>
      </c>
      <c r="M197" s="16">
        <v>2.0060591173339886E-3</v>
      </c>
      <c r="N197" s="18">
        <v>8.8597982135753804E-4</v>
      </c>
    </row>
    <row r="198" spans="2:14" x14ac:dyDescent="0.25">
      <c r="B198" s="10" t="s">
        <v>41</v>
      </c>
      <c r="C198" s="11">
        <v>162</v>
      </c>
      <c r="D198" s="11">
        <v>162</v>
      </c>
      <c r="E198" s="12">
        <v>16116</v>
      </c>
      <c r="F198" s="12">
        <v>16164</v>
      </c>
      <c r="G198" s="13">
        <v>49</v>
      </c>
      <c r="H198" s="14" t="s">
        <v>73</v>
      </c>
      <c r="I198" s="15">
        <v>1</v>
      </c>
      <c r="J198" s="15">
        <v>49</v>
      </c>
      <c r="K198" s="12">
        <v>1000000</v>
      </c>
      <c r="L198" s="12">
        <v>49000000</v>
      </c>
      <c r="M198" s="16">
        <v>2.0060591173339886E-3</v>
      </c>
      <c r="N198" s="18">
        <v>8.8597982135753804E-4</v>
      </c>
    </row>
    <row r="199" spans="2:14" x14ac:dyDescent="0.25">
      <c r="B199" s="10" t="s">
        <v>396</v>
      </c>
      <c r="C199" s="11">
        <v>162</v>
      </c>
      <c r="D199" s="11">
        <v>162</v>
      </c>
      <c r="E199" s="12">
        <v>16165</v>
      </c>
      <c r="F199" s="12">
        <v>16187</v>
      </c>
      <c r="G199" s="13">
        <v>23</v>
      </c>
      <c r="H199" s="14" t="s">
        <v>73</v>
      </c>
      <c r="I199" s="15">
        <v>1</v>
      </c>
      <c r="J199" s="15">
        <v>23</v>
      </c>
      <c r="K199" s="12">
        <v>1000000</v>
      </c>
      <c r="L199" s="12">
        <v>23000000</v>
      </c>
      <c r="M199" s="16">
        <v>9.4161958568738226E-4</v>
      </c>
      <c r="N199" s="18">
        <v>4.1586807941272196E-4</v>
      </c>
    </row>
    <row r="200" spans="2:14" x14ac:dyDescent="0.25">
      <c r="B200" s="10" t="s">
        <v>407</v>
      </c>
      <c r="C200" s="11">
        <v>162</v>
      </c>
      <c r="D200" s="11">
        <v>162</v>
      </c>
      <c r="E200" s="12">
        <v>16188</v>
      </c>
      <c r="F200" s="12">
        <v>16193</v>
      </c>
      <c r="G200" s="13">
        <v>6</v>
      </c>
      <c r="H200" s="14" t="s">
        <v>73</v>
      </c>
      <c r="I200" s="15">
        <v>1</v>
      </c>
      <c r="J200" s="15">
        <v>6</v>
      </c>
      <c r="K200" s="12">
        <v>1000000</v>
      </c>
      <c r="L200" s="12">
        <v>6000000</v>
      </c>
      <c r="M200" s="16">
        <v>2.4563989191844754E-4</v>
      </c>
      <c r="N200" s="18">
        <v>1.0848732506418833E-4</v>
      </c>
    </row>
    <row r="201" spans="2:14" x14ac:dyDescent="0.25">
      <c r="B201" s="10" t="s">
        <v>399</v>
      </c>
      <c r="C201" s="11">
        <v>162</v>
      </c>
      <c r="D201" s="11">
        <v>163</v>
      </c>
      <c r="E201" s="12">
        <v>16194</v>
      </c>
      <c r="F201" s="12">
        <v>16207</v>
      </c>
      <c r="G201" s="13">
        <v>14</v>
      </c>
      <c r="H201" s="14" t="s">
        <v>73</v>
      </c>
      <c r="I201" s="15">
        <v>1</v>
      </c>
      <c r="J201" s="15">
        <v>14</v>
      </c>
      <c r="K201" s="12">
        <v>1000000</v>
      </c>
      <c r="L201" s="12">
        <v>14000000</v>
      </c>
      <c r="M201" s="16">
        <v>5.7315974780971092E-4</v>
      </c>
      <c r="N201" s="18">
        <v>2.5313709181643945E-4</v>
      </c>
    </row>
    <row r="202" spans="2:14" x14ac:dyDescent="0.25">
      <c r="B202" s="10" t="s">
        <v>45</v>
      </c>
      <c r="C202" s="11">
        <v>163</v>
      </c>
      <c r="D202" s="11">
        <v>163</v>
      </c>
      <c r="E202" s="12">
        <v>16208</v>
      </c>
      <c r="F202" s="12">
        <v>16256</v>
      </c>
      <c r="G202" s="13">
        <v>49</v>
      </c>
      <c r="H202" s="14" t="s">
        <v>73</v>
      </c>
      <c r="I202" s="15">
        <v>1</v>
      </c>
      <c r="J202" s="15">
        <v>49</v>
      </c>
      <c r="K202" s="12">
        <v>1000000</v>
      </c>
      <c r="L202" s="12">
        <v>49000000</v>
      </c>
      <c r="M202" s="16">
        <v>2.0060591173339886E-3</v>
      </c>
      <c r="N202" s="18">
        <v>8.8597982135753804E-4</v>
      </c>
    </row>
    <row r="203" spans="2:14" x14ac:dyDescent="0.25">
      <c r="B203" s="10" t="s">
        <v>397</v>
      </c>
      <c r="C203" s="11">
        <v>163</v>
      </c>
      <c r="D203" s="11">
        <v>163</v>
      </c>
      <c r="E203" s="12">
        <v>16257</v>
      </c>
      <c r="F203" s="12">
        <v>16271</v>
      </c>
      <c r="G203" s="13">
        <v>15</v>
      </c>
      <c r="H203" s="14" t="s">
        <v>73</v>
      </c>
      <c r="I203" s="15">
        <v>1</v>
      </c>
      <c r="J203" s="15">
        <v>15</v>
      </c>
      <c r="K203" s="12">
        <v>1000000</v>
      </c>
      <c r="L203" s="12">
        <v>15000000</v>
      </c>
      <c r="M203" s="16">
        <v>6.1409972979611894E-4</v>
      </c>
      <c r="N203" s="18">
        <v>2.7121831266047086E-4</v>
      </c>
    </row>
    <row r="204" spans="2:14" x14ac:dyDescent="0.25">
      <c r="B204" s="10" t="s">
        <v>392</v>
      </c>
      <c r="C204" s="11">
        <v>163</v>
      </c>
      <c r="D204" s="11">
        <v>163</v>
      </c>
      <c r="E204" s="12">
        <v>16272</v>
      </c>
      <c r="F204" s="12">
        <v>16287</v>
      </c>
      <c r="G204" s="13">
        <v>16</v>
      </c>
      <c r="H204" s="14" t="s">
        <v>73</v>
      </c>
      <c r="I204" s="15">
        <v>1</v>
      </c>
      <c r="J204" s="15">
        <v>16</v>
      </c>
      <c r="K204" s="12">
        <v>1000000</v>
      </c>
      <c r="L204" s="12">
        <v>16000000</v>
      </c>
      <c r="M204" s="16">
        <v>6.5503971178252685E-4</v>
      </c>
      <c r="N204" s="18">
        <v>2.8929953350450221E-4</v>
      </c>
    </row>
    <row r="205" spans="2:14" x14ac:dyDescent="0.25">
      <c r="B205" s="10" t="s">
        <v>395</v>
      </c>
      <c r="C205" s="11">
        <v>163</v>
      </c>
      <c r="D205" s="11">
        <v>164</v>
      </c>
      <c r="E205" s="12">
        <v>16288</v>
      </c>
      <c r="F205" s="12">
        <v>16301</v>
      </c>
      <c r="G205" s="13">
        <v>14</v>
      </c>
      <c r="H205" s="14" t="s">
        <v>73</v>
      </c>
      <c r="I205" s="15">
        <v>1</v>
      </c>
      <c r="J205" s="15">
        <v>14</v>
      </c>
      <c r="K205" s="12">
        <v>1000000</v>
      </c>
      <c r="L205" s="12">
        <v>14000000</v>
      </c>
      <c r="M205" s="16">
        <v>5.7315974780971092E-4</v>
      </c>
      <c r="N205" s="18">
        <v>2.5313709181643945E-4</v>
      </c>
    </row>
    <row r="206" spans="2:14" x14ac:dyDescent="0.25">
      <c r="B206" s="10" t="s">
        <v>402</v>
      </c>
      <c r="C206" s="11">
        <v>164</v>
      </c>
      <c r="D206" s="11">
        <v>164</v>
      </c>
      <c r="E206" s="12">
        <v>16302</v>
      </c>
      <c r="F206" s="12">
        <v>16323</v>
      </c>
      <c r="G206" s="13">
        <v>22</v>
      </c>
      <c r="H206" s="14" t="s">
        <v>73</v>
      </c>
      <c r="I206" s="15">
        <v>1</v>
      </c>
      <c r="J206" s="15">
        <v>22</v>
      </c>
      <c r="K206" s="12">
        <v>1000000</v>
      </c>
      <c r="L206" s="12">
        <v>22000000</v>
      </c>
      <c r="M206" s="16">
        <v>9.0067960370097434E-4</v>
      </c>
      <c r="N206" s="18">
        <v>3.9778685856869055E-4</v>
      </c>
    </row>
    <row r="207" spans="2:14" x14ac:dyDescent="0.25">
      <c r="B207" s="10" t="s">
        <v>391</v>
      </c>
      <c r="C207" s="11">
        <v>164</v>
      </c>
      <c r="D207" s="11">
        <v>164</v>
      </c>
      <c r="E207" s="12">
        <v>16324</v>
      </c>
      <c r="F207" s="12">
        <v>16372</v>
      </c>
      <c r="G207" s="13">
        <v>49</v>
      </c>
      <c r="H207" s="14" t="s">
        <v>73</v>
      </c>
      <c r="I207" s="15">
        <v>1</v>
      </c>
      <c r="J207" s="15">
        <v>49</v>
      </c>
      <c r="K207" s="12">
        <v>1000000</v>
      </c>
      <c r="L207" s="12">
        <v>49000000</v>
      </c>
      <c r="M207" s="16">
        <v>2.0060591173339886E-3</v>
      </c>
      <c r="N207" s="18">
        <v>8.8597982135753804E-4</v>
      </c>
    </row>
    <row r="208" spans="2:14" x14ac:dyDescent="0.25">
      <c r="B208" s="10" t="s">
        <v>393</v>
      </c>
      <c r="C208" s="11">
        <v>164</v>
      </c>
      <c r="D208" s="11">
        <v>164</v>
      </c>
      <c r="E208" s="12">
        <v>16373</v>
      </c>
      <c r="F208" s="12">
        <v>16382</v>
      </c>
      <c r="G208" s="13">
        <v>10</v>
      </c>
      <c r="H208" s="14" t="s">
        <v>73</v>
      </c>
      <c r="I208" s="15">
        <v>1</v>
      </c>
      <c r="J208" s="15">
        <v>10</v>
      </c>
      <c r="K208" s="12">
        <v>1000000</v>
      </c>
      <c r="L208" s="12">
        <v>10000000</v>
      </c>
      <c r="M208" s="16">
        <v>4.0939981986407926E-4</v>
      </c>
      <c r="N208" s="18">
        <v>1.8081220844031389E-4</v>
      </c>
    </row>
    <row r="209" spans="2:14" x14ac:dyDescent="0.25">
      <c r="B209" s="10" t="s">
        <v>394</v>
      </c>
      <c r="C209" s="11">
        <v>164</v>
      </c>
      <c r="D209" s="11">
        <v>165</v>
      </c>
      <c r="E209" s="12">
        <v>16383</v>
      </c>
      <c r="F209" s="12">
        <v>16406</v>
      </c>
      <c r="G209" s="13">
        <v>24</v>
      </c>
      <c r="H209" s="14" t="s">
        <v>73</v>
      </c>
      <c r="I209" s="15">
        <v>1</v>
      </c>
      <c r="J209" s="15">
        <v>24</v>
      </c>
      <c r="K209" s="12">
        <v>1000000</v>
      </c>
      <c r="L209" s="12">
        <v>24000000</v>
      </c>
      <c r="M209" s="16">
        <v>9.8255956767379017E-4</v>
      </c>
      <c r="N209" s="18">
        <v>4.3394930025675331E-4</v>
      </c>
    </row>
    <row r="210" spans="2:14" x14ac:dyDescent="0.25">
      <c r="B210" s="10" t="s">
        <v>404</v>
      </c>
      <c r="C210" s="11">
        <v>165</v>
      </c>
      <c r="D210" s="11">
        <v>165</v>
      </c>
      <c r="E210" s="12">
        <v>16407</v>
      </c>
      <c r="F210" s="12">
        <v>16410</v>
      </c>
      <c r="G210" s="13">
        <v>4</v>
      </c>
      <c r="H210" s="14" t="s">
        <v>73</v>
      </c>
      <c r="I210" s="15">
        <v>1</v>
      </c>
      <c r="J210" s="15">
        <v>4</v>
      </c>
      <c r="K210" s="12">
        <v>1000000</v>
      </c>
      <c r="L210" s="12">
        <v>4000000</v>
      </c>
      <c r="M210" s="16">
        <v>1.6375992794563171E-4</v>
      </c>
      <c r="N210" s="18">
        <v>7.2324883376125552E-5</v>
      </c>
    </row>
    <row r="211" spans="2:14" x14ac:dyDescent="0.25">
      <c r="B211" s="10" t="s">
        <v>289</v>
      </c>
      <c r="C211" s="11">
        <v>165</v>
      </c>
      <c r="D211" s="11">
        <v>165</v>
      </c>
      <c r="E211" s="12">
        <v>16411</v>
      </c>
      <c r="F211" s="12">
        <v>16411</v>
      </c>
      <c r="G211" s="13">
        <v>1</v>
      </c>
      <c r="H211" s="14" t="s">
        <v>73</v>
      </c>
      <c r="I211" s="15">
        <v>1</v>
      </c>
      <c r="J211" s="15">
        <v>1</v>
      </c>
      <c r="K211" s="12">
        <v>1000000</v>
      </c>
      <c r="L211" s="12">
        <v>1000000</v>
      </c>
      <c r="M211" s="16">
        <v>4.0939981986407928E-5</v>
      </c>
      <c r="N211" s="18">
        <v>1.8081220844031388E-5</v>
      </c>
    </row>
    <row r="212" spans="2:14" x14ac:dyDescent="0.25">
      <c r="B212" s="10" t="s">
        <v>400</v>
      </c>
      <c r="C212" s="11">
        <v>165</v>
      </c>
      <c r="D212" s="11">
        <v>165</v>
      </c>
      <c r="E212" s="12">
        <v>16412</v>
      </c>
      <c r="F212" s="12">
        <v>16447</v>
      </c>
      <c r="G212" s="13">
        <v>36</v>
      </c>
      <c r="H212" s="14" t="s">
        <v>73</v>
      </c>
      <c r="I212" s="15">
        <v>1</v>
      </c>
      <c r="J212" s="15">
        <v>36</v>
      </c>
      <c r="K212" s="12">
        <v>1000000</v>
      </c>
      <c r="L212" s="12">
        <v>36000000</v>
      </c>
      <c r="M212" s="16">
        <v>1.4738393515106854E-3</v>
      </c>
      <c r="N212" s="18">
        <v>6.5092395038513005E-4</v>
      </c>
    </row>
    <row r="213" spans="2:14" x14ac:dyDescent="0.25">
      <c r="B213" s="10" t="s">
        <v>406</v>
      </c>
      <c r="C213" s="11">
        <v>165</v>
      </c>
      <c r="D213" s="11">
        <v>165</v>
      </c>
      <c r="E213" s="12">
        <v>16448</v>
      </c>
      <c r="F213" s="12">
        <v>16449</v>
      </c>
      <c r="G213" s="13">
        <v>2</v>
      </c>
      <c r="H213" s="14" t="s">
        <v>73</v>
      </c>
      <c r="I213" s="15">
        <v>1</v>
      </c>
      <c r="J213" s="15">
        <v>2</v>
      </c>
      <c r="K213" s="12">
        <v>1000000</v>
      </c>
      <c r="L213" s="12">
        <v>2000000</v>
      </c>
      <c r="M213" s="16">
        <v>8.1879963972815857E-5</v>
      </c>
      <c r="N213" s="18">
        <v>3.6162441688062776E-5</v>
      </c>
    </row>
    <row r="214" spans="2:14" x14ac:dyDescent="0.25">
      <c r="B214" s="10" t="s">
        <v>398</v>
      </c>
      <c r="C214" s="11">
        <v>165</v>
      </c>
      <c r="D214" s="11">
        <v>165</v>
      </c>
      <c r="E214" s="12">
        <v>16450</v>
      </c>
      <c r="F214" s="12">
        <v>16484</v>
      </c>
      <c r="G214" s="13">
        <v>35</v>
      </c>
      <c r="H214" s="14" t="s">
        <v>73</v>
      </c>
      <c r="I214" s="15">
        <v>1</v>
      </c>
      <c r="J214" s="15">
        <v>35</v>
      </c>
      <c r="K214" s="12">
        <v>1000000</v>
      </c>
      <c r="L214" s="12">
        <v>35000000</v>
      </c>
      <c r="M214" s="16">
        <v>1.4328993695242773E-3</v>
      </c>
      <c r="N214" s="18">
        <v>6.3284272954109864E-4</v>
      </c>
    </row>
    <row r="215" spans="2:14" x14ac:dyDescent="0.25">
      <c r="B215" s="10" t="s">
        <v>405</v>
      </c>
      <c r="C215" s="11">
        <v>165</v>
      </c>
      <c r="D215" s="11">
        <v>165</v>
      </c>
      <c r="E215" s="12">
        <v>16485</v>
      </c>
      <c r="F215" s="12">
        <v>16489</v>
      </c>
      <c r="G215" s="13">
        <v>5</v>
      </c>
      <c r="H215" s="14" t="s">
        <v>73</v>
      </c>
      <c r="I215" s="15">
        <v>1</v>
      </c>
      <c r="J215" s="15">
        <v>5</v>
      </c>
      <c r="K215" s="12">
        <v>1000000</v>
      </c>
      <c r="L215" s="12">
        <v>5000000</v>
      </c>
      <c r="M215" s="16">
        <v>2.0469990993203963E-4</v>
      </c>
      <c r="N215" s="18">
        <v>9.0406104220156947E-5</v>
      </c>
    </row>
    <row r="216" spans="2:14" x14ac:dyDescent="0.25">
      <c r="B216" s="10" t="s">
        <v>51</v>
      </c>
      <c r="C216" s="11">
        <v>165</v>
      </c>
      <c r="D216" s="11">
        <v>165</v>
      </c>
      <c r="E216" s="12">
        <v>16490</v>
      </c>
      <c r="F216" s="12">
        <v>16490</v>
      </c>
      <c r="G216" s="13">
        <v>1</v>
      </c>
      <c r="H216" s="14" t="s">
        <v>73</v>
      </c>
      <c r="I216" s="15">
        <v>1</v>
      </c>
      <c r="J216" s="15">
        <v>1</v>
      </c>
      <c r="K216" s="12">
        <v>1000000</v>
      </c>
      <c r="L216" s="12">
        <v>1000000</v>
      </c>
      <c r="M216" s="16">
        <v>4.0939981986407928E-5</v>
      </c>
      <c r="N216" s="18">
        <v>1.8081220844031388E-5</v>
      </c>
    </row>
    <row r="217" spans="2:14" x14ac:dyDescent="0.25">
      <c r="B217" s="10" t="s">
        <v>407</v>
      </c>
      <c r="C217" s="11">
        <v>165</v>
      </c>
      <c r="D217" s="11">
        <v>165</v>
      </c>
      <c r="E217" s="12">
        <v>16491</v>
      </c>
      <c r="F217" s="12">
        <v>16500</v>
      </c>
      <c r="G217" s="13">
        <v>10</v>
      </c>
      <c r="H217" s="14" t="s">
        <v>73</v>
      </c>
      <c r="I217" s="15">
        <v>1</v>
      </c>
      <c r="J217" s="15">
        <v>10</v>
      </c>
      <c r="K217" s="12">
        <v>1000000</v>
      </c>
      <c r="L217" s="12">
        <v>10000000</v>
      </c>
      <c r="M217" s="16">
        <v>4.0939981986407926E-4</v>
      </c>
      <c r="N217" s="18">
        <v>1.8081220844031389E-4</v>
      </c>
    </row>
    <row r="218" spans="2:14" x14ac:dyDescent="0.25">
      <c r="B218" s="10" t="s">
        <v>45</v>
      </c>
      <c r="C218" s="11">
        <v>166</v>
      </c>
      <c r="D218" s="11">
        <v>167</v>
      </c>
      <c r="E218" s="12">
        <v>16501</v>
      </c>
      <c r="F218" s="12">
        <v>16602</v>
      </c>
      <c r="G218" s="13">
        <v>102</v>
      </c>
      <c r="H218" s="14" t="s">
        <v>73</v>
      </c>
      <c r="I218" s="15">
        <v>1</v>
      </c>
      <c r="J218" s="15">
        <v>102</v>
      </c>
      <c r="K218" s="12">
        <v>1000000</v>
      </c>
      <c r="L218" s="12">
        <v>102000000</v>
      </c>
      <c r="M218" s="16">
        <v>4.1758781626136084E-3</v>
      </c>
      <c r="N218" s="18">
        <v>1.8442845260912017E-3</v>
      </c>
    </row>
    <row r="219" spans="2:14" x14ac:dyDescent="0.25">
      <c r="B219" s="10" t="s">
        <v>41</v>
      </c>
      <c r="C219" s="11">
        <v>166</v>
      </c>
      <c r="D219" s="11">
        <v>168</v>
      </c>
      <c r="E219" s="12">
        <v>16603</v>
      </c>
      <c r="F219" s="12">
        <v>16704</v>
      </c>
      <c r="G219" s="13">
        <v>102</v>
      </c>
      <c r="H219" s="14" t="s">
        <v>73</v>
      </c>
      <c r="I219" s="15">
        <v>1</v>
      </c>
      <c r="J219" s="15">
        <v>102</v>
      </c>
      <c r="K219" s="12">
        <v>1000000</v>
      </c>
      <c r="L219" s="12">
        <v>102000000</v>
      </c>
      <c r="M219" s="16">
        <v>4.1758781626136084E-3</v>
      </c>
      <c r="N219" s="18">
        <v>1.8442845260912017E-3</v>
      </c>
    </row>
    <row r="220" spans="2:14" x14ac:dyDescent="0.25">
      <c r="B220" s="10" t="s">
        <v>43</v>
      </c>
      <c r="C220" s="11">
        <v>168</v>
      </c>
      <c r="D220" s="11">
        <v>169</v>
      </c>
      <c r="E220" s="12">
        <v>16705</v>
      </c>
      <c r="F220" s="12">
        <v>16806</v>
      </c>
      <c r="G220" s="13">
        <v>102</v>
      </c>
      <c r="H220" s="14" t="s">
        <v>73</v>
      </c>
      <c r="I220" s="15">
        <v>1</v>
      </c>
      <c r="J220" s="15">
        <v>102</v>
      </c>
      <c r="K220" s="12">
        <v>1000000</v>
      </c>
      <c r="L220" s="12">
        <v>102000000</v>
      </c>
      <c r="M220" s="16">
        <v>4.1758781626136084E-3</v>
      </c>
      <c r="N220" s="18">
        <v>1.8442845260912017E-3</v>
      </c>
    </row>
    <row r="221" spans="2:14" x14ac:dyDescent="0.25">
      <c r="B221" s="10" t="s">
        <v>391</v>
      </c>
      <c r="C221" s="11">
        <v>169</v>
      </c>
      <c r="D221" s="11">
        <v>170</v>
      </c>
      <c r="E221" s="12">
        <v>16807</v>
      </c>
      <c r="F221" s="12">
        <v>16912</v>
      </c>
      <c r="G221" s="13">
        <v>106</v>
      </c>
      <c r="H221" s="14" t="s">
        <v>73</v>
      </c>
      <c r="I221" s="15">
        <v>1</v>
      </c>
      <c r="J221" s="15">
        <v>106</v>
      </c>
      <c r="K221" s="12">
        <v>1000000</v>
      </c>
      <c r="L221" s="12">
        <v>106000000</v>
      </c>
      <c r="M221" s="16">
        <v>4.3396380905592405E-3</v>
      </c>
      <c r="N221" s="18">
        <v>1.9166094094673273E-3</v>
      </c>
    </row>
    <row r="222" spans="2:14" x14ac:dyDescent="0.25">
      <c r="B222" s="10" t="s">
        <v>401</v>
      </c>
      <c r="C222" s="11">
        <v>170</v>
      </c>
      <c r="D222" s="11">
        <v>171</v>
      </c>
      <c r="E222" s="12">
        <v>16913</v>
      </c>
      <c r="F222" s="12">
        <v>17044</v>
      </c>
      <c r="G222" s="13">
        <v>132</v>
      </c>
      <c r="H222" s="14" t="s">
        <v>73</v>
      </c>
      <c r="I222" s="15">
        <v>1</v>
      </c>
      <c r="J222" s="15">
        <v>132</v>
      </c>
      <c r="K222" s="12">
        <v>1000000</v>
      </c>
      <c r="L222" s="12">
        <v>132000000</v>
      </c>
      <c r="M222" s="16">
        <v>5.4040776222058461E-3</v>
      </c>
      <c r="N222" s="18">
        <v>2.3867211514121433E-3</v>
      </c>
    </row>
    <row r="223" spans="2:14" x14ac:dyDescent="0.25">
      <c r="B223" s="10" t="s">
        <v>403</v>
      </c>
      <c r="C223" s="11">
        <v>171</v>
      </c>
      <c r="D223" s="11">
        <v>171</v>
      </c>
      <c r="E223" s="12">
        <v>17045</v>
      </c>
      <c r="F223" s="12">
        <v>17051</v>
      </c>
      <c r="G223" s="13">
        <v>7</v>
      </c>
      <c r="H223" s="14" t="s">
        <v>73</v>
      </c>
      <c r="I223" s="15">
        <v>1</v>
      </c>
      <c r="J223" s="15">
        <v>7</v>
      </c>
      <c r="K223" s="12">
        <v>1000000</v>
      </c>
      <c r="L223" s="12">
        <v>7000000</v>
      </c>
      <c r="M223" s="16">
        <v>2.8657987390485546E-4</v>
      </c>
      <c r="N223" s="18">
        <v>1.2656854590821972E-4</v>
      </c>
    </row>
    <row r="224" spans="2:14" x14ac:dyDescent="0.25">
      <c r="B224" s="10" t="s">
        <v>396</v>
      </c>
      <c r="C224" s="11">
        <v>171</v>
      </c>
      <c r="D224" s="11">
        <v>171</v>
      </c>
      <c r="E224" s="12">
        <v>17052</v>
      </c>
      <c r="F224" s="12">
        <v>17100</v>
      </c>
      <c r="G224" s="13">
        <v>49</v>
      </c>
      <c r="H224" s="14" t="s">
        <v>73</v>
      </c>
      <c r="I224" s="15">
        <v>1</v>
      </c>
      <c r="J224" s="15">
        <v>49</v>
      </c>
      <c r="K224" s="12">
        <v>1000000</v>
      </c>
      <c r="L224" s="12">
        <v>49000000</v>
      </c>
      <c r="M224" s="16">
        <v>2.0060591173339886E-3</v>
      </c>
      <c r="N224" s="18">
        <v>8.8597982135753804E-4</v>
      </c>
    </row>
    <row r="225" spans="2:14" x14ac:dyDescent="0.25">
      <c r="B225" s="10" t="s">
        <v>407</v>
      </c>
      <c r="C225" s="11">
        <v>172</v>
      </c>
      <c r="D225" s="11">
        <v>172</v>
      </c>
      <c r="E225" s="12">
        <v>17101</v>
      </c>
      <c r="F225" s="12">
        <v>17114</v>
      </c>
      <c r="G225" s="13">
        <v>14</v>
      </c>
      <c r="H225" s="14" t="s">
        <v>73</v>
      </c>
      <c r="I225" s="15">
        <v>1</v>
      </c>
      <c r="J225" s="15">
        <v>14</v>
      </c>
      <c r="K225" s="12">
        <v>1000000</v>
      </c>
      <c r="L225" s="12">
        <v>14000000</v>
      </c>
      <c r="M225" s="16">
        <v>5.7315974780971092E-4</v>
      </c>
      <c r="N225" s="18">
        <v>2.5313709181643945E-4</v>
      </c>
    </row>
    <row r="226" spans="2:14" x14ac:dyDescent="0.25">
      <c r="B226" s="10" t="s">
        <v>399</v>
      </c>
      <c r="C226" s="11">
        <v>172</v>
      </c>
      <c r="D226" s="11">
        <v>172</v>
      </c>
      <c r="E226" s="12">
        <v>17115</v>
      </c>
      <c r="F226" s="12">
        <v>17143</v>
      </c>
      <c r="G226" s="13">
        <v>29</v>
      </c>
      <c r="H226" s="14" t="s">
        <v>73</v>
      </c>
      <c r="I226" s="15">
        <v>1</v>
      </c>
      <c r="J226" s="15">
        <v>29</v>
      </c>
      <c r="K226" s="12">
        <v>1000000</v>
      </c>
      <c r="L226" s="12">
        <v>29000000</v>
      </c>
      <c r="M226" s="16">
        <v>1.1872594776058299E-3</v>
      </c>
      <c r="N226" s="18">
        <v>5.243554044769103E-4</v>
      </c>
    </row>
    <row r="227" spans="2:14" x14ac:dyDescent="0.25">
      <c r="B227" s="10" t="s">
        <v>397</v>
      </c>
      <c r="C227" s="11">
        <v>172</v>
      </c>
      <c r="D227" s="11">
        <v>172</v>
      </c>
      <c r="E227" s="12">
        <v>17144</v>
      </c>
      <c r="F227" s="12">
        <v>17175</v>
      </c>
      <c r="G227" s="13">
        <v>32</v>
      </c>
      <c r="H227" s="14" t="s">
        <v>73</v>
      </c>
      <c r="I227" s="15">
        <v>1</v>
      </c>
      <c r="J227" s="15">
        <v>32</v>
      </c>
      <c r="K227" s="12">
        <v>1000000</v>
      </c>
      <c r="L227" s="12">
        <v>32000000</v>
      </c>
      <c r="M227" s="16">
        <v>1.3100794235650537E-3</v>
      </c>
      <c r="N227" s="18">
        <v>5.7859906700900442E-4</v>
      </c>
    </row>
    <row r="228" spans="2:14" x14ac:dyDescent="0.25">
      <c r="B228" s="10" t="s">
        <v>392</v>
      </c>
      <c r="C228" s="11">
        <v>172</v>
      </c>
      <c r="D228" s="11">
        <v>173</v>
      </c>
      <c r="E228" s="12">
        <v>17176</v>
      </c>
      <c r="F228" s="12">
        <v>17209</v>
      </c>
      <c r="G228" s="13">
        <v>34</v>
      </c>
      <c r="H228" s="14" t="s">
        <v>73</v>
      </c>
      <c r="I228" s="15">
        <v>1</v>
      </c>
      <c r="J228" s="15">
        <v>34</v>
      </c>
      <c r="K228" s="12">
        <v>1000000</v>
      </c>
      <c r="L228" s="12">
        <v>34000000</v>
      </c>
      <c r="M228" s="16">
        <v>1.3919593875378695E-3</v>
      </c>
      <c r="N228" s="18">
        <v>6.1476150869706724E-4</v>
      </c>
    </row>
    <row r="229" spans="2:14" x14ac:dyDescent="0.25">
      <c r="B229" s="10" t="s">
        <v>395</v>
      </c>
      <c r="C229" s="11">
        <v>173</v>
      </c>
      <c r="D229" s="11">
        <v>173</v>
      </c>
      <c r="E229" s="12">
        <v>17210</v>
      </c>
      <c r="F229" s="12">
        <v>17240</v>
      </c>
      <c r="G229" s="13">
        <v>31</v>
      </c>
      <c r="H229" s="14" t="s">
        <v>73</v>
      </c>
      <c r="I229" s="15">
        <v>1</v>
      </c>
      <c r="J229" s="15">
        <v>31</v>
      </c>
      <c r="K229" s="12">
        <v>1000000</v>
      </c>
      <c r="L229" s="12">
        <v>31000000</v>
      </c>
      <c r="M229" s="16">
        <v>1.2691394415786457E-3</v>
      </c>
      <c r="N229" s="18">
        <v>5.6051784616497301E-4</v>
      </c>
    </row>
    <row r="230" spans="2:14" x14ac:dyDescent="0.25">
      <c r="B230" s="10" t="s">
        <v>402</v>
      </c>
      <c r="C230" s="11">
        <v>173</v>
      </c>
      <c r="D230" s="11">
        <v>173</v>
      </c>
      <c r="E230" s="12">
        <v>17241</v>
      </c>
      <c r="F230" s="12">
        <v>17286</v>
      </c>
      <c r="G230" s="13">
        <v>46</v>
      </c>
      <c r="H230" s="14" t="s">
        <v>73</v>
      </c>
      <c r="I230" s="15">
        <v>1</v>
      </c>
      <c r="J230" s="15">
        <v>46</v>
      </c>
      <c r="K230" s="12">
        <v>1000000</v>
      </c>
      <c r="L230" s="12">
        <v>46000000</v>
      </c>
      <c r="M230" s="16">
        <v>1.8832391713747645E-3</v>
      </c>
      <c r="N230" s="18">
        <v>8.3173615882544392E-4</v>
      </c>
    </row>
    <row r="231" spans="2:14" x14ac:dyDescent="0.25">
      <c r="B231" s="10" t="s">
        <v>393</v>
      </c>
      <c r="C231" s="11">
        <v>173</v>
      </c>
      <c r="D231" s="11">
        <v>174</v>
      </c>
      <c r="E231" s="12">
        <v>17287</v>
      </c>
      <c r="F231" s="12">
        <v>17306</v>
      </c>
      <c r="G231" s="13">
        <v>20</v>
      </c>
      <c r="H231" s="14" t="s">
        <v>73</v>
      </c>
      <c r="I231" s="15">
        <v>1</v>
      </c>
      <c r="J231" s="15">
        <v>20</v>
      </c>
      <c r="K231" s="12">
        <v>1000000</v>
      </c>
      <c r="L231" s="12">
        <v>20000000</v>
      </c>
      <c r="M231" s="16">
        <v>8.1879963972815851E-4</v>
      </c>
      <c r="N231" s="18">
        <v>3.6162441688062779E-4</v>
      </c>
    </row>
    <row r="232" spans="2:14" x14ac:dyDescent="0.25">
      <c r="B232" s="10" t="s">
        <v>394</v>
      </c>
      <c r="C232" s="11">
        <v>174</v>
      </c>
      <c r="D232" s="11">
        <v>174</v>
      </c>
      <c r="E232" s="12">
        <v>17307</v>
      </c>
      <c r="F232" s="12">
        <v>17356</v>
      </c>
      <c r="G232" s="13">
        <v>50</v>
      </c>
      <c r="H232" s="14" t="s">
        <v>73</v>
      </c>
      <c r="I232" s="15">
        <v>1</v>
      </c>
      <c r="J232" s="15">
        <v>50</v>
      </c>
      <c r="K232" s="12">
        <v>1000000</v>
      </c>
      <c r="L232" s="12">
        <v>50000000</v>
      </c>
      <c r="M232" s="16">
        <v>2.0469990993203964E-3</v>
      </c>
      <c r="N232" s="18">
        <v>9.0406104220156944E-4</v>
      </c>
    </row>
    <row r="233" spans="2:14" x14ac:dyDescent="0.25">
      <c r="B233" s="10" t="s">
        <v>404</v>
      </c>
      <c r="C233" s="11">
        <v>174</v>
      </c>
      <c r="D233" s="11">
        <v>174</v>
      </c>
      <c r="E233" s="12">
        <v>17357</v>
      </c>
      <c r="F233" s="12">
        <v>17364</v>
      </c>
      <c r="G233" s="13">
        <v>8</v>
      </c>
      <c r="H233" s="14" t="s">
        <v>73</v>
      </c>
      <c r="I233" s="15">
        <v>1</v>
      </c>
      <c r="J233" s="15">
        <v>8</v>
      </c>
      <c r="K233" s="12">
        <v>1000000</v>
      </c>
      <c r="L233" s="12">
        <v>8000000</v>
      </c>
      <c r="M233" s="16">
        <v>3.2751985589126343E-4</v>
      </c>
      <c r="N233" s="18">
        <v>1.446497667522511E-4</v>
      </c>
    </row>
    <row r="234" spans="2:14" x14ac:dyDescent="0.25">
      <c r="B234" s="10" t="s">
        <v>289</v>
      </c>
      <c r="C234" s="11">
        <v>174</v>
      </c>
      <c r="D234" s="11">
        <v>174</v>
      </c>
      <c r="E234" s="12">
        <v>17365</v>
      </c>
      <c r="F234" s="12">
        <v>17366</v>
      </c>
      <c r="G234" s="13">
        <v>2</v>
      </c>
      <c r="H234" s="14" t="s">
        <v>73</v>
      </c>
      <c r="I234" s="15">
        <v>1</v>
      </c>
      <c r="J234" s="15">
        <v>2</v>
      </c>
      <c r="K234" s="12">
        <v>1000000</v>
      </c>
      <c r="L234" s="12">
        <v>2000000</v>
      </c>
      <c r="M234" s="16">
        <v>8.1879963972815857E-5</v>
      </c>
      <c r="N234" s="18">
        <v>3.6162441688062776E-5</v>
      </c>
    </row>
    <row r="235" spans="2:14" x14ac:dyDescent="0.25">
      <c r="B235" s="10" t="s">
        <v>50</v>
      </c>
      <c r="C235" s="11">
        <v>174</v>
      </c>
      <c r="D235" s="11">
        <v>174</v>
      </c>
      <c r="E235" s="12">
        <v>17367</v>
      </c>
      <c r="F235" s="12">
        <v>17384</v>
      </c>
      <c r="G235" s="13">
        <v>18</v>
      </c>
      <c r="H235" s="14" t="s">
        <v>73</v>
      </c>
      <c r="I235" s="15">
        <v>1</v>
      </c>
      <c r="J235" s="15">
        <v>18</v>
      </c>
      <c r="K235" s="12">
        <v>1000000</v>
      </c>
      <c r="L235" s="12">
        <v>18000000</v>
      </c>
      <c r="M235" s="16">
        <v>7.3691967575534268E-4</v>
      </c>
      <c r="N235" s="18">
        <v>3.2546197519256503E-4</v>
      </c>
    </row>
    <row r="236" spans="2:14" x14ac:dyDescent="0.25">
      <c r="B236" s="10" t="s">
        <v>400</v>
      </c>
      <c r="C236" s="11">
        <v>174</v>
      </c>
      <c r="D236" s="11">
        <v>175</v>
      </c>
      <c r="E236" s="12">
        <v>17385</v>
      </c>
      <c r="F236" s="12">
        <v>17460</v>
      </c>
      <c r="G236" s="13">
        <v>76</v>
      </c>
      <c r="H236" s="14" t="s">
        <v>73</v>
      </c>
      <c r="I236" s="15">
        <v>1</v>
      </c>
      <c r="J236" s="15">
        <v>76</v>
      </c>
      <c r="K236" s="12">
        <v>1000000</v>
      </c>
      <c r="L236" s="12">
        <v>76000000</v>
      </c>
      <c r="M236" s="16">
        <v>3.1114386309670024E-3</v>
      </c>
      <c r="N236" s="18">
        <v>1.3741727841463855E-3</v>
      </c>
    </row>
    <row r="237" spans="2:14" x14ac:dyDescent="0.25">
      <c r="B237" s="10" t="s">
        <v>406</v>
      </c>
      <c r="C237" s="11">
        <v>175</v>
      </c>
      <c r="D237" s="11">
        <v>175</v>
      </c>
      <c r="E237" s="12">
        <v>17461</v>
      </c>
      <c r="F237" s="12">
        <v>17464</v>
      </c>
      <c r="G237" s="13">
        <v>4</v>
      </c>
      <c r="H237" s="14" t="s">
        <v>73</v>
      </c>
      <c r="I237" s="15">
        <v>1</v>
      </c>
      <c r="J237" s="15">
        <v>4</v>
      </c>
      <c r="K237" s="12">
        <v>1000000</v>
      </c>
      <c r="L237" s="12">
        <v>4000000</v>
      </c>
      <c r="M237" s="16">
        <v>1.6375992794563171E-4</v>
      </c>
      <c r="N237" s="18">
        <v>7.2324883376125552E-5</v>
      </c>
    </row>
    <row r="238" spans="2:14" x14ac:dyDescent="0.25">
      <c r="B238" s="10" t="s">
        <v>53</v>
      </c>
      <c r="C238" s="11">
        <v>175</v>
      </c>
      <c r="D238" s="11">
        <v>175</v>
      </c>
      <c r="E238" s="12">
        <v>17465</v>
      </c>
      <c r="F238" s="12">
        <v>17466</v>
      </c>
      <c r="G238" s="13">
        <v>2</v>
      </c>
      <c r="H238" s="14" t="s">
        <v>73</v>
      </c>
      <c r="I238" s="15">
        <v>1</v>
      </c>
      <c r="J238" s="15">
        <v>2</v>
      </c>
      <c r="K238" s="12">
        <v>1000000</v>
      </c>
      <c r="L238" s="12">
        <v>2000000</v>
      </c>
      <c r="M238" s="16">
        <v>8.1879963972815857E-5</v>
      </c>
      <c r="N238" s="18">
        <v>3.6162441688062776E-5</v>
      </c>
    </row>
    <row r="239" spans="2:14" x14ac:dyDescent="0.25">
      <c r="B239" s="10" t="s">
        <v>398</v>
      </c>
      <c r="C239" s="11">
        <v>175</v>
      </c>
      <c r="D239" s="11">
        <v>176</v>
      </c>
      <c r="E239" s="12">
        <v>17467</v>
      </c>
      <c r="F239" s="12">
        <v>17541</v>
      </c>
      <c r="G239" s="13">
        <v>75</v>
      </c>
      <c r="H239" s="14" t="s">
        <v>73</v>
      </c>
      <c r="I239" s="15">
        <v>1</v>
      </c>
      <c r="J239" s="15">
        <v>75</v>
      </c>
      <c r="K239" s="12">
        <v>1000000</v>
      </c>
      <c r="L239" s="12">
        <v>75000000</v>
      </c>
      <c r="M239" s="16">
        <v>3.0704986489805946E-3</v>
      </c>
      <c r="N239" s="18">
        <v>1.3560915633023542E-3</v>
      </c>
    </row>
    <row r="240" spans="2:14" x14ac:dyDescent="0.25">
      <c r="B240" s="10" t="s">
        <v>405</v>
      </c>
      <c r="C240" s="11">
        <v>176</v>
      </c>
      <c r="D240" s="11">
        <v>176</v>
      </c>
      <c r="E240" s="12">
        <v>17542</v>
      </c>
      <c r="F240" s="12">
        <v>17552</v>
      </c>
      <c r="G240" s="13">
        <v>11</v>
      </c>
      <c r="H240" s="14" t="s">
        <v>73</v>
      </c>
      <c r="I240" s="15">
        <v>1</v>
      </c>
      <c r="J240" s="15">
        <v>11</v>
      </c>
      <c r="K240" s="12">
        <v>1000000</v>
      </c>
      <c r="L240" s="12">
        <v>11000000</v>
      </c>
      <c r="M240" s="16">
        <v>4.5033980185048717E-4</v>
      </c>
      <c r="N240" s="18">
        <v>1.9889342928434528E-4</v>
      </c>
    </row>
    <row r="241" spans="2:14" x14ac:dyDescent="0.25">
      <c r="B241" s="10" t="s">
        <v>51</v>
      </c>
      <c r="C241" s="11">
        <v>176</v>
      </c>
      <c r="D241" s="11">
        <v>176</v>
      </c>
      <c r="E241" s="12">
        <v>17553</v>
      </c>
      <c r="F241" s="12">
        <v>17554</v>
      </c>
      <c r="G241" s="13">
        <v>2</v>
      </c>
      <c r="H241" s="14" t="s">
        <v>73</v>
      </c>
      <c r="I241" s="15">
        <v>1</v>
      </c>
      <c r="J241" s="15">
        <v>2</v>
      </c>
      <c r="K241" s="12">
        <v>1000000</v>
      </c>
      <c r="L241" s="12">
        <v>2000000</v>
      </c>
      <c r="M241" s="16">
        <v>8.1879963972815857E-5</v>
      </c>
      <c r="N241" s="18">
        <v>3.6162441688062776E-5</v>
      </c>
    </row>
    <row r="242" spans="2:14" x14ac:dyDescent="0.25">
      <c r="B242" s="10" t="s">
        <v>401</v>
      </c>
      <c r="C242" s="11">
        <v>176</v>
      </c>
      <c r="D242" s="11">
        <v>180</v>
      </c>
      <c r="E242" s="12">
        <v>17555</v>
      </c>
      <c r="F242" s="12">
        <v>18000</v>
      </c>
      <c r="G242" s="13">
        <v>446</v>
      </c>
      <c r="H242" s="14" t="s">
        <v>73</v>
      </c>
      <c r="I242" s="15">
        <v>1</v>
      </c>
      <c r="J242" s="15">
        <v>446</v>
      </c>
      <c r="K242" s="12">
        <v>1000000</v>
      </c>
      <c r="L242" s="12">
        <v>446000000</v>
      </c>
      <c r="M242" s="16">
        <v>1.8259231965937935E-2</v>
      </c>
      <c r="N242" s="18">
        <v>8.0642244964380001E-3</v>
      </c>
    </row>
    <row r="243" spans="2:14" x14ac:dyDescent="0.25">
      <c r="B243" s="10" t="s">
        <v>45</v>
      </c>
      <c r="C243" s="11">
        <v>181</v>
      </c>
      <c r="D243" s="11">
        <v>189</v>
      </c>
      <c r="E243" s="12">
        <v>18001</v>
      </c>
      <c r="F243" s="12">
        <v>18805</v>
      </c>
      <c r="G243" s="13">
        <v>805</v>
      </c>
      <c r="H243" s="14" t="s">
        <v>73</v>
      </c>
      <c r="I243" s="15">
        <v>5</v>
      </c>
      <c r="J243" s="15">
        <v>4025</v>
      </c>
      <c r="K243" s="12">
        <v>1000000</v>
      </c>
      <c r="L243" s="12">
        <v>805000000</v>
      </c>
      <c r="M243" s="16">
        <v>3.2956685499058377E-2</v>
      </c>
      <c r="N243" s="18">
        <v>7.2776913897226347E-2</v>
      </c>
    </row>
    <row r="244" spans="2:14" x14ac:dyDescent="0.25">
      <c r="B244" s="10" t="s">
        <v>43</v>
      </c>
      <c r="C244" s="11">
        <v>189</v>
      </c>
      <c r="D244" s="11">
        <v>197</v>
      </c>
      <c r="E244" s="12">
        <v>18806</v>
      </c>
      <c r="F244" s="12">
        <v>19610</v>
      </c>
      <c r="G244" s="13">
        <v>805</v>
      </c>
      <c r="H244" s="14" t="s">
        <v>73</v>
      </c>
      <c r="I244" s="14">
        <v>5</v>
      </c>
      <c r="J244" s="15">
        <v>4025</v>
      </c>
      <c r="K244" s="12">
        <v>1000000</v>
      </c>
      <c r="L244" s="12">
        <v>805000000</v>
      </c>
      <c r="M244" s="16">
        <v>3.2956685499058377E-2</v>
      </c>
      <c r="N244" s="17">
        <v>7.2776913897226347E-2</v>
      </c>
    </row>
    <row r="245" spans="2:14" x14ac:dyDescent="0.25">
      <c r="B245" s="10" t="s">
        <v>41</v>
      </c>
      <c r="C245" s="11">
        <v>197</v>
      </c>
      <c r="D245" s="11">
        <v>205</v>
      </c>
      <c r="E245" s="12">
        <v>19611</v>
      </c>
      <c r="F245" s="12">
        <v>20415</v>
      </c>
      <c r="G245" s="13">
        <v>805</v>
      </c>
      <c r="H245" s="14" t="s">
        <v>73</v>
      </c>
      <c r="I245" s="14">
        <v>5</v>
      </c>
      <c r="J245" s="15">
        <v>4025</v>
      </c>
      <c r="K245" s="12">
        <v>1000000</v>
      </c>
      <c r="L245" s="12">
        <v>805000000</v>
      </c>
      <c r="M245" s="16">
        <v>3.2956685499058377E-2</v>
      </c>
      <c r="N245" s="17">
        <v>7.2776913897226347E-2</v>
      </c>
    </row>
    <row r="246" spans="2:14" x14ac:dyDescent="0.25">
      <c r="B246" s="10" t="s">
        <v>391</v>
      </c>
      <c r="C246" s="11">
        <v>205</v>
      </c>
      <c r="D246" s="11">
        <v>213</v>
      </c>
      <c r="E246" s="12">
        <v>20416</v>
      </c>
      <c r="F246" s="12">
        <v>21220</v>
      </c>
      <c r="G246" s="13">
        <v>805</v>
      </c>
      <c r="H246" s="14" t="s">
        <v>73</v>
      </c>
      <c r="I246" s="14">
        <v>5</v>
      </c>
      <c r="J246" s="15">
        <v>4025</v>
      </c>
      <c r="K246" s="12">
        <v>1000000</v>
      </c>
      <c r="L246" s="12">
        <v>805000000</v>
      </c>
      <c r="M246" s="16">
        <v>3.2956685499058377E-2</v>
      </c>
      <c r="N246" s="17">
        <v>7.2776913897226347E-2</v>
      </c>
    </row>
    <row r="247" spans="2:14" x14ac:dyDescent="0.25">
      <c r="B247" s="10" t="s">
        <v>401</v>
      </c>
      <c r="C247" s="11">
        <v>213</v>
      </c>
      <c r="D247" s="11">
        <v>213</v>
      </c>
      <c r="E247" s="12">
        <v>21221</v>
      </c>
      <c r="F247" s="12">
        <v>21233</v>
      </c>
      <c r="G247" s="13">
        <v>13</v>
      </c>
      <c r="H247" s="14" t="s">
        <v>73</v>
      </c>
      <c r="I247" s="19">
        <v>1</v>
      </c>
      <c r="J247" s="15">
        <v>13</v>
      </c>
      <c r="K247" s="12">
        <v>1000000</v>
      </c>
      <c r="L247" s="12">
        <v>13000000</v>
      </c>
      <c r="M247" s="16">
        <v>5.32219765823303E-4</v>
      </c>
      <c r="N247" s="17">
        <v>2.3505587097240807E-4</v>
      </c>
    </row>
    <row r="248" spans="2:14" x14ac:dyDescent="0.25">
      <c r="B248" s="10" t="s">
        <v>403</v>
      </c>
      <c r="C248" s="11">
        <v>213</v>
      </c>
      <c r="D248" s="11">
        <v>213</v>
      </c>
      <c r="E248" s="12">
        <v>21234</v>
      </c>
      <c r="F248" s="12">
        <v>21256</v>
      </c>
      <c r="G248" s="13">
        <v>23</v>
      </c>
      <c r="H248" s="14" t="s">
        <v>73</v>
      </c>
      <c r="I248" s="19">
        <v>1</v>
      </c>
      <c r="J248" s="15">
        <v>23</v>
      </c>
      <c r="K248" s="12">
        <v>1000000</v>
      </c>
      <c r="L248" s="12">
        <v>23000000</v>
      </c>
      <c r="M248" s="16">
        <v>9.4161958568738226E-4</v>
      </c>
      <c r="N248" s="17">
        <v>4.1586807941272196E-4</v>
      </c>
    </row>
    <row r="249" spans="2:14" x14ac:dyDescent="0.25">
      <c r="B249" s="10" t="s">
        <v>43</v>
      </c>
      <c r="C249" s="11">
        <v>213</v>
      </c>
      <c r="D249" s="11">
        <v>217</v>
      </c>
      <c r="E249" s="12">
        <v>21257</v>
      </c>
      <c r="F249" s="12">
        <v>21611</v>
      </c>
      <c r="G249" s="13">
        <v>355</v>
      </c>
      <c r="H249" s="14" t="s">
        <v>73</v>
      </c>
      <c r="I249" s="19">
        <v>1</v>
      </c>
      <c r="J249" s="15">
        <v>355</v>
      </c>
      <c r="K249" s="12">
        <v>1000000</v>
      </c>
      <c r="L249" s="12">
        <v>355000000</v>
      </c>
      <c r="M249" s="16">
        <v>1.4533693605174813E-2</v>
      </c>
      <c r="N249" s="17">
        <v>6.4188333996311429E-3</v>
      </c>
    </row>
    <row r="250" spans="2:14" x14ac:dyDescent="0.25">
      <c r="B250" s="10" t="s">
        <v>41</v>
      </c>
      <c r="C250" s="11">
        <v>217</v>
      </c>
      <c r="D250" s="11">
        <v>220</v>
      </c>
      <c r="E250" s="12">
        <v>21612</v>
      </c>
      <c r="F250" s="12">
        <v>21966</v>
      </c>
      <c r="G250" s="13">
        <v>355</v>
      </c>
      <c r="H250" s="14" t="s">
        <v>73</v>
      </c>
      <c r="I250" s="19">
        <v>1</v>
      </c>
      <c r="J250" s="15">
        <v>355</v>
      </c>
      <c r="K250" s="12">
        <v>1000000</v>
      </c>
      <c r="L250" s="12">
        <v>355000000</v>
      </c>
      <c r="M250" s="16">
        <v>1.4533693605174813E-2</v>
      </c>
      <c r="N250" s="17">
        <v>6.4188333996311429E-3</v>
      </c>
    </row>
    <row r="251" spans="2:14" x14ac:dyDescent="0.25">
      <c r="B251" s="10" t="s">
        <v>396</v>
      </c>
      <c r="C251" s="11">
        <v>220</v>
      </c>
      <c r="D251" s="11">
        <v>222</v>
      </c>
      <c r="E251" s="12">
        <v>21967</v>
      </c>
      <c r="F251" s="12">
        <v>22137</v>
      </c>
      <c r="G251" s="13">
        <v>171</v>
      </c>
      <c r="H251" s="14" t="s">
        <v>73</v>
      </c>
      <c r="I251" s="19">
        <v>1</v>
      </c>
      <c r="J251" s="15">
        <v>171</v>
      </c>
      <c r="K251" s="12">
        <v>1000000</v>
      </c>
      <c r="L251" s="12">
        <v>171000000</v>
      </c>
      <c r="M251" s="16">
        <v>7.0007369196757553E-3</v>
      </c>
      <c r="N251" s="17">
        <v>3.0918887643293677E-3</v>
      </c>
    </row>
    <row r="252" spans="2:14" x14ac:dyDescent="0.25">
      <c r="B252" s="10" t="s">
        <v>407</v>
      </c>
      <c r="C252" s="11">
        <v>222</v>
      </c>
      <c r="D252" s="11">
        <v>222</v>
      </c>
      <c r="E252" s="12">
        <v>22138</v>
      </c>
      <c r="F252" s="12">
        <v>22186</v>
      </c>
      <c r="G252" s="13">
        <v>49</v>
      </c>
      <c r="H252" s="14" t="s">
        <v>73</v>
      </c>
      <c r="I252" s="19">
        <v>1</v>
      </c>
      <c r="J252" s="15">
        <v>49</v>
      </c>
      <c r="K252" s="12">
        <v>1000000</v>
      </c>
      <c r="L252" s="12">
        <v>49000000</v>
      </c>
      <c r="M252" s="16">
        <v>2.0060591173339886E-3</v>
      </c>
      <c r="N252" s="17">
        <v>8.8597982135753804E-4</v>
      </c>
    </row>
    <row r="253" spans="2:14" x14ac:dyDescent="0.25">
      <c r="B253" s="10" t="s">
        <v>399</v>
      </c>
      <c r="C253" s="11">
        <v>222</v>
      </c>
      <c r="D253" s="11">
        <v>223</v>
      </c>
      <c r="E253" s="12">
        <v>22187</v>
      </c>
      <c r="F253" s="12">
        <v>22287</v>
      </c>
      <c r="G253" s="13">
        <v>101</v>
      </c>
      <c r="H253" s="14" t="s">
        <v>73</v>
      </c>
      <c r="I253" s="19">
        <v>1</v>
      </c>
      <c r="J253" s="15">
        <v>101</v>
      </c>
      <c r="K253" s="12">
        <v>1000000</v>
      </c>
      <c r="L253" s="12">
        <v>101000000</v>
      </c>
      <c r="M253" s="16">
        <v>4.1349381806272002E-3</v>
      </c>
      <c r="N253" s="17">
        <v>1.8262033052471702E-3</v>
      </c>
    </row>
    <row r="254" spans="2:14" x14ac:dyDescent="0.25">
      <c r="B254" s="10" t="s">
        <v>45</v>
      </c>
      <c r="C254" s="11">
        <v>223</v>
      </c>
      <c r="D254" s="11">
        <v>227</v>
      </c>
      <c r="E254" s="12">
        <v>22288</v>
      </c>
      <c r="F254" s="12">
        <v>22642</v>
      </c>
      <c r="G254" s="13">
        <v>355</v>
      </c>
      <c r="H254" s="14" t="s">
        <v>73</v>
      </c>
      <c r="I254" s="19">
        <v>1</v>
      </c>
      <c r="J254" s="15">
        <v>355</v>
      </c>
      <c r="K254" s="12">
        <v>1000000</v>
      </c>
      <c r="L254" s="12">
        <v>355000000</v>
      </c>
      <c r="M254" s="16">
        <v>1.4533693605174813E-2</v>
      </c>
      <c r="N254" s="17">
        <v>6.4188333996311429E-3</v>
      </c>
    </row>
    <row r="255" spans="2:14" x14ac:dyDescent="0.25">
      <c r="B255" s="10" t="s">
        <v>397</v>
      </c>
      <c r="C255" s="11">
        <v>227</v>
      </c>
      <c r="D255" s="11">
        <v>228</v>
      </c>
      <c r="E255" s="12">
        <v>22643</v>
      </c>
      <c r="F255" s="12">
        <v>22752</v>
      </c>
      <c r="G255" s="13">
        <v>110</v>
      </c>
      <c r="H255" s="14" t="s">
        <v>73</v>
      </c>
      <c r="I255" s="19">
        <v>1</v>
      </c>
      <c r="J255" s="15">
        <v>110</v>
      </c>
      <c r="K255" s="12">
        <v>1000000</v>
      </c>
      <c r="L255" s="12">
        <v>110000000</v>
      </c>
      <c r="M255" s="16">
        <v>4.5033980185048717E-3</v>
      </c>
      <c r="N255" s="17">
        <v>1.988934292843453E-3</v>
      </c>
    </row>
    <row r="256" spans="2:14" x14ac:dyDescent="0.25">
      <c r="B256" s="10" t="s">
        <v>392</v>
      </c>
      <c r="C256" s="11">
        <v>228</v>
      </c>
      <c r="D256" s="11">
        <v>229</v>
      </c>
      <c r="E256" s="12">
        <v>22753</v>
      </c>
      <c r="F256" s="12">
        <v>22871</v>
      </c>
      <c r="G256" s="13">
        <v>119</v>
      </c>
      <c r="H256" s="14" t="s">
        <v>73</v>
      </c>
      <c r="I256" s="19">
        <v>1</v>
      </c>
      <c r="J256" s="15">
        <v>119</v>
      </c>
      <c r="K256" s="12">
        <v>1000000</v>
      </c>
      <c r="L256" s="12">
        <v>119000000</v>
      </c>
      <c r="M256" s="16">
        <v>4.8718578563825433E-3</v>
      </c>
      <c r="N256" s="17">
        <v>2.1516652804397353E-3</v>
      </c>
    </row>
    <row r="257" spans="2:14" x14ac:dyDescent="0.25">
      <c r="B257" s="10" t="s">
        <v>395</v>
      </c>
      <c r="C257" s="11">
        <v>229</v>
      </c>
      <c r="D257" s="11">
        <v>230</v>
      </c>
      <c r="E257" s="12">
        <v>22872</v>
      </c>
      <c r="F257" s="12">
        <v>22977</v>
      </c>
      <c r="G257" s="13">
        <v>106</v>
      </c>
      <c r="H257" s="14" t="s">
        <v>73</v>
      </c>
      <c r="I257" s="19">
        <v>1</v>
      </c>
      <c r="J257" s="15">
        <v>106</v>
      </c>
      <c r="K257" s="12">
        <v>1000000</v>
      </c>
      <c r="L257" s="12">
        <v>106000000</v>
      </c>
      <c r="M257" s="16">
        <v>4.3396380905592405E-3</v>
      </c>
      <c r="N257" s="17">
        <v>1.9166094094673273E-3</v>
      </c>
    </row>
    <row r="258" spans="2:14" x14ac:dyDescent="0.25">
      <c r="B258" s="10" t="s">
        <v>402</v>
      </c>
      <c r="C258" s="11">
        <v>230</v>
      </c>
      <c r="D258" s="11">
        <v>232</v>
      </c>
      <c r="E258" s="12">
        <v>22978</v>
      </c>
      <c r="F258" s="12">
        <v>23138</v>
      </c>
      <c r="G258" s="13">
        <v>161</v>
      </c>
      <c r="H258" s="14" t="s">
        <v>73</v>
      </c>
      <c r="I258" s="19">
        <v>1</v>
      </c>
      <c r="J258" s="15">
        <v>161</v>
      </c>
      <c r="K258" s="12">
        <v>1000000</v>
      </c>
      <c r="L258" s="12">
        <v>161000000</v>
      </c>
      <c r="M258" s="16">
        <v>6.5913370998116763E-3</v>
      </c>
      <c r="N258" s="17">
        <v>2.9110765558890538E-3</v>
      </c>
    </row>
    <row r="259" spans="2:14" x14ac:dyDescent="0.25">
      <c r="B259" s="10" t="s">
        <v>391</v>
      </c>
      <c r="C259" s="11">
        <v>232</v>
      </c>
      <c r="D259" s="11">
        <v>236</v>
      </c>
      <c r="E259" s="12">
        <v>23139</v>
      </c>
      <c r="F259" s="12">
        <v>23505</v>
      </c>
      <c r="G259" s="13">
        <v>367</v>
      </c>
      <c r="H259" s="14" t="s">
        <v>73</v>
      </c>
      <c r="I259" s="19">
        <v>1</v>
      </c>
      <c r="J259" s="15">
        <v>367</v>
      </c>
      <c r="K259" s="12">
        <v>1000000</v>
      </c>
      <c r="L259" s="12">
        <v>367000000</v>
      </c>
      <c r="M259" s="16">
        <v>1.5024973389011709E-2</v>
      </c>
      <c r="N259" s="17">
        <v>6.6358080497595194E-3</v>
      </c>
    </row>
    <row r="260" spans="2:14" x14ac:dyDescent="0.25">
      <c r="B260" s="10" t="s">
        <v>393</v>
      </c>
      <c r="C260" s="11">
        <v>236</v>
      </c>
      <c r="D260" s="11">
        <v>236</v>
      </c>
      <c r="E260" s="12">
        <v>23506</v>
      </c>
      <c r="F260" s="12">
        <v>23575</v>
      </c>
      <c r="G260" s="13">
        <v>70</v>
      </c>
      <c r="H260" s="14" t="s">
        <v>73</v>
      </c>
      <c r="I260" s="19">
        <v>1</v>
      </c>
      <c r="J260" s="15">
        <v>70</v>
      </c>
      <c r="K260" s="12">
        <v>1000000</v>
      </c>
      <c r="L260" s="12">
        <v>70000000</v>
      </c>
      <c r="M260" s="16">
        <v>2.8657987390485547E-3</v>
      </c>
      <c r="N260" s="17">
        <v>1.2656854590821973E-3</v>
      </c>
    </row>
    <row r="261" spans="2:14" x14ac:dyDescent="0.25">
      <c r="B261" s="10" t="s">
        <v>394</v>
      </c>
      <c r="C261" s="11">
        <v>236</v>
      </c>
      <c r="D261" s="11">
        <v>238</v>
      </c>
      <c r="E261" s="12">
        <v>23576</v>
      </c>
      <c r="F261" s="12">
        <v>23748</v>
      </c>
      <c r="G261" s="13">
        <v>173</v>
      </c>
      <c r="H261" s="14" t="s">
        <v>73</v>
      </c>
      <c r="I261" s="19">
        <v>1</v>
      </c>
      <c r="J261" s="15">
        <v>173</v>
      </c>
      <c r="K261" s="12">
        <v>1000000</v>
      </c>
      <c r="L261" s="12">
        <v>173000000</v>
      </c>
      <c r="M261" s="16">
        <v>7.0826168836485709E-3</v>
      </c>
      <c r="N261" s="17">
        <v>3.1280512060174303E-3</v>
      </c>
    </row>
    <row r="262" spans="2:14" x14ac:dyDescent="0.25">
      <c r="B262" s="10" t="s">
        <v>404</v>
      </c>
      <c r="C262" s="11">
        <v>238</v>
      </c>
      <c r="D262" s="11">
        <v>238</v>
      </c>
      <c r="E262" s="12">
        <v>23749</v>
      </c>
      <c r="F262" s="12">
        <v>23775</v>
      </c>
      <c r="G262" s="13">
        <v>27</v>
      </c>
      <c r="H262" s="14" t="s">
        <v>73</v>
      </c>
      <c r="I262" s="19">
        <v>1</v>
      </c>
      <c r="J262" s="15">
        <v>27</v>
      </c>
      <c r="K262" s="12">
        <v>1000000</v>
      </c>
      <c r="L262" s="12">
        <v>27000000</v>
      </c>
      <c r="M262" s="16">
        <v>1.105379513633014E-3</v>
      </c>
      <c r="N262" s="17">
        <v>4.8819296278884748E-4</v>
      </c>
    </row>
    <row r="263" spans="2:14" x14ac:dyDescent="0.25">
      <c r="B263" s="10" t="s">
        <v>289</v>
      </c>
      <c r="C263" s="11">
        <v>238</v>
      </c>
      <c r="D263" s="11">
        <v>238</v>
      </c>
      <c r="E263" s="12">
        <v>23776</v>
      </c>
      <c r="F263" s="12">
        <v>23782</v>
      </c>
      <c r="G263" s="13">
        <v>7</v>
      </c>
      <c r="H263" s="14" t="s">
        <v>73</v>
      </c>
      <c r="I263" s="19">
        <v>1</v>
      </c>
      <c r="J263" s="15">
        <v>7</v>
      </c>
      <c r="K263" s="12">
        <v>1000000</v>
      </c>
      <c r="L263" s="12">
        <v>7000000</v>
      </c>
      <c r="M263" s="16">
        <v>2.8657987390485546E-4</v>
      </c>
      <c r="N263" s="17">
        <v>1.2656854590821972E-4</v>
      </c>
    </row>
    <row r="264" spans="2:14" x14ac:dyDescent="0.25">
      <c r="B264" s="10" t="s">
        <v>50</v>
      </c>
      <c r="C264" s="11">
        <v>238</v>
      </c>
      <c r="D264" s="11">
        <v>239</v>
      </c>
      <c r="E264" s="12">
        <v>23783</v>
      </c>
      <c r="F264" s="12">
        <v>23843</v>
      </c>
      <c r="G264" s="13">
        <v>61</v>
      </c>
      <c r="H264" s="14" t="s">
        <v>73</v>
      </c>
      <c r="I264" s="19">
        <v>1</v>
      </c>
      <c r="J264" s="15">
        <v>61</v>
      </c>
      <c r="K264" s="12">
        <v>1000000</v>
      </c>
      <c r="L264" s="12">
        <v>61000000</v>
      </c>
      <c r="M264" s="16">
        <v>2.4973389011708836E-3</v>
      </c>
      <c r="N264" s="17">
        <v>1.1029544714859147E-3</v>
      </c>
    </row>
    <row r="265" spans="2:14" x14ac:dyDescent="0.25">
      <c r="B265" s="10" t="s">
        <v>400</v>
      </c>
      <c r="C265" s="11">
        <v>239</v>
      </c>
      <c r="D265" s="11">
        <v>242</v>
      </c>
      <c r="E265" s="12">
        <v>23844</v>
      </c>
      <c r="F265" s="12">
        <v>24107</v>
      </c>
      <c r="G265" s="13">
        <v>264</v>
      </c>
      <c r="H265" s="14" t="s">
        <v>73</v>
      </c>
      <c r="I265" s="19">
        <v>1</v>
      </c>
      <c r="J265" s="15">
        <v>264</v>
      </c>
      <c r="K265" s="12">
        <v>1000000</v>
      </c>
      <c r="L265" s="12">
        <v>264000000</v>
      </c>
      <c r="M265" s="16">
        <v>1.0808155244411692E-2</v>
      </c>
      <c r="N265" s="17">
        <v>4.7734423028242866E-3</v>
      </c>
    </row>
    <row r="266" spans="2:14" x14ac:dyDescent="0.25">
      <c r="B266" s="10" t="s">
        <v>406</v>
      </c>
      <c r="C266" s="11">
        <v>242</v>
      </c>
      <c r="D266" s="11">
        <v>242</v>
      </c>
      <c r="E266" s="12">
        <v>24108</v>
      </c>
      <c r="F266" s="12">
        <v>24118</v>
      </c>
      <c r="G266" s="13">
        <v>11</v>
      </c>
      <c r="H266" s="14" t="s">
        <v>73</v>
      </c>
      <c r="I266" s="19">
        <v>1</v>
      </c>
      <c r="J266" s="15">
        <v>11</v>
      </c>
      <c r="K266" s="12">
        <v>1000000</v>
      </c>
      <c r="L266" s="12">
        <v>11000000</v>
      </c>
      <c r="M266" s="16">
        <v>4.5033980185048717E-4</v>
      </c>
      <c r="N266" s="17">
        <v>1.9889342928434528E-4</v>
      </c>
    </row>
    <row r="267" spans="2:14" x14ac:dyDescent="0.25">
      <c r="B267" s="10" t="s">
        <v>53</v>
      </c>
      <c r="C267" s="11">
        <v>242</v>
      </c>
      <c r="D267" s="11">
        <v>242</v>
      </c>
      <c r="E267" s="12">
        <v>24119</v>
      </c>
      <c r="F267" s="12">
        <v>24124</v>
      </c>
      <c r="G267" s="13">
        <v>6</v>
      </c>
      <c r="H267" s="14" t="s">
        <v>73</v>
      </c>
      <c r="I267" s="19">
        <v>1</v>
      </c>
      <c r="J267" s="15">
        <v>6</v>
      </c>
      <c r="K267" s="12">
        <v>1000000</v>
      </c>
      <c r="L267" s="12">
        <v>6000000</v>
      </c>
      <c r="M267" s="16">
        <v>2.4563989191844754E-4</v>
      </c>
      <c r="N267" s="17">
        <v>1.0848732506418833E-4</v>
      </c>
    </row>
    <row r="268" spans="2:14" x14ac:dyDescent="0.25">
      <c r="B268" s="10" t="s">
        <v>398</v>
      </c>
      <c r="C268" s="11">
        <v>242</v>
      </c>
      <c r="D268" s="11">
        <v>244</v>
      </c>
      <c r="E268" s="12">
        <v>24125</v>
      </c>
      <c r="F268" s="12">
        <v>24383</v>
      </c>
      <c r="G268" s="13">
        <v>259</v>
      </c>
      <c r="H268" s="14" t="s">
        <v>73</v>
      </c>
      <c r="I268" s="19">
        <v>1</v>
      </c>
      <c r="J268" s="15">
        <v>259</v>
      </c>
      <c r="K268" s="12">
        <v>1000000</v>
      </c>
      <c r="L268" s="12">
        <v>259000000</v>
      </c>
      <c r="M268" s="16">
        <v>1.0603455334479654E-2</v>
      </c>
      <c r="N268" s="17">
        <v>4.6830361986041295E-3</v>
      </c>
    </row>
    <row r="269" spans="2:14" x14ac:dyDescent="0.25">
      <c r="B269" s="10" t="s">
        <v>405</v>
      </c>
      <c r="C269" s="11">
        <v>244</v>
      </c>
      <c r="D269" s="11">
        <v>245</v>
      </c>
      <c r="E269" s="12">
        <v>24384</v>
      </c>
      <c r="F269" s="12">
        <v>24419</v>
      </c>
      <c r="G269" s="13">
        <v>36</v>
      </c>
      <c r="H269" s="14" t="s">
        <v>73</v>
      </c>
      <c r="I269" s="19">
        <v>1</v>
      </c>
      <c r="J269" s="15">
        <v>36</v>
      </c>
      <c r="K269" s="12">
        <v>1000000</v>
      </c>
      <c r="L269" s="12">
        <v>36000000</v>
      </c>
      <c r="M269" s="16">
        <v>1.4738393515106854E-3</v>
      </c>
      <c r="N269" s="17">
        <v>6.5092395038513005E-4</v>
      </c>
    </row>
    <row r="270" spans="2:14" x14ac:dyDescent="0.25">
      <c r="B270" s="10" t="s">
        <v>51</v>
      </c>
      <c r="C270" s="11">
        <v>245</v>
      </c>
      <c r="D270" s="11">
        <v>245</v>
      </c>
      <c r="E270" s="12">
        <v>24420</v>
      </c>
      <c r="F270" s="12">
        <v>24426</v>
      </c>
      <c r="G270" s="13">
        <v>7</v>
      </c>
      <c r="H270" s="14" t="s">
        <v>73</v>
      </c>
      <c r="I270" s="19">
        <v>1</v>
      </c>
      <c r="J270" s="15">
        <v>7</v>
      </c>
      <c r="K270" s="12">
        <v>1000000</v>
      </c>
      <c r="L270" s="12">
        <v>7000000</v>
      </c>
      <c r="M270" s="16">
        <v>2.8657987390485546E-4</v>
      </c>
      <c r="N270" s="17">
        <v>1.2656854590821972E-4</v>
      </c>
    </row>
    <row r="271" spans="2:14" ht="15.75" thickBot="1" x14ac:dyDescent="0.3">
      <c r="B271" s="20"/>
      <c r="C271" s="21"/>
      <c r="D271" s="21"/>
      <c r="E271" s="22"/>
      <c r="F271" s="22"/>
      <c r="G271" s="23"/>
      <c r="H271" s="24"/>
      <c r="I271" s="25"/>
      <c r="J271" s="26"/>
      <c r="K271" s="22"/>
      <c r="L271" s="22"/>
      <c r="M271" s="27"/>
      <c r="N271" s="28"/>
    </row>
    <row r="272" spans="2:14" ht="15.75" thickBot="1" x14ac:dyDescent="0.3">
      <c r="B272" s="526" t="s">
        <v>77</v>
      </c>
      <c r="C272" s="527"/>
      <c r="D272" s="527"/>
      <c r="E272" s="527"/>
      <c r="F272" s="528"/>
      <c r="G272" s="29">
        <f>SUM(G9:G271)</f>
        <v>24426</v>
      </c>
      <c r="H272" s="30"/>
      <c r="I272" s="30"/>
      <c r="J272" s="29">
        <f>SUM(J9:J271)</f>
        <v>55306</v>
      </c>
      <c r="K272" s="30"/>
      <c r="L272" s="29">
        <f>SUM(L9:L271)</f>
        <v>24426000000</v>
      </c>
      <c r="M272" s="31">
        <f>SUM(M9:M271)</f>
        <v>0.99999999999999933</v>
      </c>
      <c r="N272" s="31">
        <f>SUM(N9:N271)</f>
        <v>1.0000000000000002</v>
      </c>
    </row>
    <row r="273" spans="2:14" x14ac:dyDescent="0.25">
      <c r="B273" s="354"/>
      <c r="C273" s="354"/>
      <c r="D273" s="354"/>
      <c r="E273" s="354"/>
      <c r="F273" s="354"/>
      <c r="G273" s="32"/>
      <c r="H273" s="33"/>
      <c r="I273" s="33"/>
      <c r="J273" s="32"/>
      <c r="K273" s="33"/>
      <c r="L273" s="32"/>
      <c r="M273" s="34"/>
      <c r="N273" s="34"/>
    </row>
    <row r="274" spans="2:14" ht="15.75" thickBot="1" x14ac:dyDescent="0.3">
      <c r="L274" s="35"/>
    </row>
    <row r="275" spans="2:14" ht="15.75" thickBot="1" x14ac:dyDescent="0.3">
      <c r="B275" s="521" t="s">
        <v>423</v>
      </c>
      <c r="C275" s="522"/>
      <c r="D275" s="522"/>
      <c r="E275" s="522"/>
      <c r="F275" s="522"/>
      <c r="G275" s="522"/>
      <c r="H275" s="522"/>
      <c r="I275" s="522"/>
      <c r="J275" s="522"/>
      <c r="K275" s="522"/>
      <c r="L275" s="522"/>
      <c r="M275" s="522"/>
      <c r="N275" s="523"/>
    </row>
    <row r="276" spans="2:14" ht="15.75" thickBot="1" x14ac:dyDescent="0.3">
      <c r="B276" s="519" t="s">
        <v>380</v>
      </c>
      <c r="C276" s="529" t="s">
        <v>381</v>
      </c>
      <c r="D276" s="530"/>
      <c r="E276" s="531" t="s">
        <v>382</v>
      </c>
      <c r="F276" s="532"/>
      <c r="G276" s="519" t="s">
        <v>66</v>
      </c>
      <c r="H276" s="519" t="s">
        <v>383</v>
      </c>
      <c r="I276" s="519" t="s">
        <v>384</v>
      </c>
      <c r="J276" s="519" t="s">
        <v>385</v>
      </c>
      <c r="K276" s="519" t="s">
        <v>386</v>
      </c>
      <c r="L276" s="519" t="s">
        <v>59</v>
      </c>
      <c r="M276" s="519" t="s">
        <v>424</v>
      </c>
      <c r="N276" s="519" t="s">
        <v>388</v>
      </c>
    </row>
    <row r="277" spans="2:14" ht="15.75" thickBot="1" x14ac:dyDescent="0.3">
      <c r="B277" s="520"/>
      <c r="C277" s="36" t="s">
        <v>389</v>
      </c>
      <c r="D277" s="36" t="s">
        <v>390</v>
      </c>
      <c r="E277" s="365" t="s">
        <v>389</v>
      </c>
      <c r="F277" s="365" t="s">
        <v>390</v>
      </c>
      <c r="G277" s="520"/>
      <c r="H277" s="520"/>
      <c r="I277" s="520"/>
      <c r="J277" s="520"/>
      <c r="K277" s="520"/>
      <c r="L277" s="520"/>
      <c r="M277" s="520"/>
      <c r="N277" s="520"/>
    </row>
    <row r="278" spans="2:14" x14ac:dyDescent="0.25">
      <c r="B278" s="2" t="s">
        <v>45</v>
      </c>
      <c r="C278" s="3">
        <v>1</v>
      </c>
      <c r="D278" s="3">
        <v>3</v>
      </c>
      <c r="E278" s="4">
        <v>1</v>
      </c>
      <c r="F278" s="4">
        <v>250</v>
      </c>
      <c r="G278" s="5">
        <v>250</v>
      </c>
      <c r="H278" s="6" t="s">
        <v>72</v>
      </c>
      <c r="I278" s="6">
        <v>5</v>
      </c>
      <c r="J278" s="7">
        <v>1250</v>
      </c>
      <c r="K278" s="4">
        <v>1000000</v>
      </c>
      <c r="L278" s="4">
        <v>250000000</v>
      </c>
      <c r="M278" s="8">
        <v>1.0234995496601982E-2</v>
      </c>
      <c r="N278" s="9">
        <v>2.2601526055039237E-2</v>
      </c>
    </row>
    <row r="279" spans="2:14" x14ac:dyDescent="0.25">
      <c r="B279" s="10" t="s">
        <v>43</v>
      </c>
      <c r="C279" s="11">
        <v>3</v>
      </c>
      <c r="D279" s="11">
        <v>5</v>
      </c>
      <c r="E279" s="12">
        <v>251</v>
      </c>
      <c r="F279" s="12">
        <v>500</v>
      </c>
      <c r="G279" s="13">
        <v>250</v>
      </c>
      <c r="H279" s="14" t="s">
        <v>72</v>
      </c>
      <c r="I279" s="14">
        <v>5</v>
      </c>
      <c r="J279" s="15">
        <v>1250</v>
      </c>
      <c r="K279" s="12">
        <v>1000000</v>
      </c>
      <c r="L279" s="12">
        <v>250000000</v>
      </c>
      <c r="M279" s="16">
        <v>1.0234995496601982E-2</v>
      </c>
      <c r="N279" s="17">
        <v>2.2601526055039237E-2</v>
      </c>
    </row>
    <row r="280" spans="2:14" x14ac:dyDescent="0.25">
      <c r="B280" s="10" t="s">
        <v>41</v>
      </c>
      <c r="C280" s="11">
        <v>6</v>
      </c>
      <c r="D280" s="11">
        <v>8</v>
      </c>
      <c r="E280" s="12">
        <v>501</v>
      </c>
      <c r="F280" s="12">
        <v>750</v>
      </c>
      <c r="G280" s="13">
        <v>250</v>
      </c>
      <c r="H280" s="14" t="s">
        <v>72</v>
      </c>
      <c r="I280" s="14">
        <v>5</v>
      </c>
      <c r="J280" s="15">
        <v>1250</v>
      </c>
      <c r="K280" s="12">
        <v>1000000</v>
      </c>
      <c r="L280" s="12">
        <v>250000000</v>
      </c>
      <c r="M280" s="16">
        <v>1.0234995496601982E-2</v>
      </c>
      <c r="N280" s="17">
        <v>2.2601526055039237E-2</v>
      </c>
    </row>
    <row r="281" spans="2:14" x14ac:dyDescent="0.25">
      <c r="B281" s="10" t="s">
        <v>391</v>
      </c>
      <c r="C281" s="11">
        <v>8</v>
      </c>
      <c r="D281" s="11">
        <v>10</v>
      </c>
      <c r="E281" s="12">
        <v>751</v>
      </c>
      <c r="F281" s="12">
        <v>1000</v>
      </c>
      <c r="G281" s="13">
        <v>250</v>
      </c>
      <c r="H281" s="14" t="s">
        <v>72</v>
      </c>
      <c r="I281" s="14">
        <v>5</v>
      </c>
      <c r="J281" s="15">
        <v>1250</v>
      </c>
      <c r="K281" s="12">
        <v>1000000</v>
      </c>
      <c r="L281" s="12">
        <v>250000000</v>
      </c>
      <c r="M281" s="16">
        <v>1.0234995496601982E-2</v>
      </c>
      <c r="N281" s="17">
        <v>2.2601526055039237E-2</v>
      </c>
    </row>
    <row r="282" spans="2:14" x14ac:dyDescent="0.25">
      <c r="B282" s="10" t="s">
        <v>45</v>
      </c>
      <c r="C282" s="11">
        <v>41</v>
      </c>
      <c r="D282" s="11">
        <v>45</v>
      </c>
      <c r="E282" s="12">
        <v>4001</v>
      </c>
      <c r="F282" s="12">
        <v>4500</v>
      </c>
      <c r="G282" s="13">
        <v>500</v>
      </c>
      <c r="H282" s="14" t="s">
        <v>72</v>
      </c>
      <c r="I282" s="14">
        <v>5</v>
      </c>
      <c r="J282" s="15">
        <v>2500</v>
      </c>
      <c r="K282" s="12">
        <v>1000000</v>
      </c>
      <c r="L282" s="12">
        <v>500000000</v>
      </c>
      <c r="M282" s="16">
        <v>2.0469990993203964E-2</v>
      </c>
      <c r="N282" s="17">
        <v>4.5203052110078475E-2</v>
      </c>
    </row>
    <row r="283" spans="2:14" x14ac:dyDescent="0.25">
      <c r="B283" s="10" t="s">
        <v>43</v>
      </c>
      <c r="C283" s="11">
        <v>46</v>
      </c>
      <c r="D283" s="11">
        <v>50</v>
      </c>
      <c r="E283" s="12">
        <v>4501</v>
      </c>
      <c r="F283" s="12">
        <v>5000</v>
      </c>
      <c r="G283" s="13">
        <v>500</v>
      </c>
      <c r="H283" s="14" t="s">
        <v>72</v>
      </c>
      <c r="I283" s="14">
        <v>5</v>
      </c>
      <c r="J283" s="15">
        <v>2500</v>
      </c>
      <c r="K283" s="12">
        <v>1000000</v>
      </c>
      <c r="L283" s="12">
        <v>500000000</v>
      </c>
      <c r="M283" s="16">
        <v>2.0469990993203964E-2</v>
      </c>
      <c r="N283" s="17">
        <v>4.5203052110078475E-2</v>
      </c>
    </row>
    <row r="284" spans="2:14" x14ac:dyDescent="0.25">
      <c r="B284" s="10" t="s">
        <v>41</v>
      </c>
      <c r="C284" s="11">
        <v>51</v>
      </c>
      <c r="D284" s="11">
        <v>55</v>
      </c>
      <c r="E284" s="12">
        <v>5001</v>
      </c>
      <c r="F284" s="12">
        <v>5500</v>
      </c>
      <c r="G284" s="13">
        <v>500</v>
      </c>
      <c r="H284" s="14" t="s">
        <v>72</v>
      </c>
      <c r="I284" s="14">
        <v>5</v>
      </c>
      <c r="J284" s="15">
        <v>2500</v>
      </c>
      <c r="K284" s="12">
        <v>1000000</v>
      </c>
      <c r="L284" s="12">
        <v>500000000</v>
      </c>
      <c r="M284" s="16">
        <v>2.0469990993203964E-2</v>
      </c>
      <c r="N284" s="17">
        <v>4.5203052110078475E-2</v>
      </c>
    </row>
    <row r="285" spans="2:14" x14ac:dyDescent="0.25">
      <c r="B285" s="10" t="s">
        <v>391</v>
      </c>
      <c r="C285" s="11">
        <v>56</v>
      </c>
      <c r="D285" s="11">
        <v>60</v>
      </c>
      <c r="E285" s="12">
        <v>5501</v>
      </c>
      <c r="F285" s="12">
        <v>6000</v>
      </c>
      <c r="G285" s="13">
        <v>500</v>
      </c>
      <c r="H285" s="14" t="s">
        <v>72</v>
      </c>
      <c r="I285" s="14">
        <v>5</v>
      </c>
      <c r="J285" s="15">
        <v>2500</v>
      </c>
      <c r="K285" s="12">
        <v>1000000</v>
      </c>
      <c r="L285" s="12">
        <v>500000000</v>
      </c>
      <c r="M285" s="16">
        <v>2.0469990993203964E-2</v>
      </c>
      <c r="N285" s="17">
        <v>4.5203052110078475E-2</v>
      </c>
    </row>
    <row r="286" spans="2:14" x14ac:dyDescent="0.25">
      <c r="B286" s="10" t="s">
        <v>45</v>
      </c>
      <c r="C286" s="11">
        <v>61</v>
      </c>
      <c r="D286" s="11">
        <v>63</v>
      </c>
      <c r="E286" s="12">
        <v>6001</v>
      </c>
      <c r="F286" s="12">
        <v>6250</v>
      </c>
      <c r="G286" s="13">
        <v>250</v>
      </c>
      <c r="H286" s="14" t="s">
        <v>72</v>
      </c>
      <c r="I286" s="14">
        <v>5</v>
      </c>
      <c r="J286" s="15">
        <v>1250</v>
      </c>
      <c r="K286" s="12">
        <v>1000000</v>
      </c>
      <c r="L286" s="12">
        <v>250000000</v>
      </c>
      <c r="M286" s="16">
        <v>1.0234995496601982E-2</v>
      </c>
      <c r="N286" s="17">
        <v>2.2601526055039237E-2</v>
      </c>
    </row>
    <row r="287" spans="2:14" x14ac:dyDescent="0.25">
      <c r="B287" s="10" t="s">
        <v>43</v>
      </c>
      <c r="C287" s="11">
        <v>63</v>
      </c>
      <c r="D287" s="11">
        <v>65</v>
      </c>
      <c r="E287" s="12">
        <v>6251</v>
      </c>
      <c r="F287" s="12">
        <v>6500</v>
      </c>
      <c r="G287" s="13">
        <v>250</v>
      </c>
      <c r="H287" s="14" t="s">
        <v>72</v>
      </c>
      <c r="I287" s="14">
        <v>5</v>
      </c>
      <c r="J287" s="15">
        <v>1250</v>
      </c>
      <c r="K287" s="12">
        <v>1000000</v>
      </c>
      <c r="L287" s="12">
        <v>250000000</v>
      </c>
      <c r="M287" s="16">
        <v>1.0234995496601982E-2</v>
      </c>
      <c r="N287" s="17">
        <v>2.2601526055039237E-2</v>
      </c>
    </row>
    <row r="288" spans="2:14" x14ac:dyDescent="0.25">
      <c r="B288" s="10" t="s">
        <v>41</v>
      </c>
      <c r="C288" s="11">
        <v>66</v>
      </c>
      <c r="D288" s="11">
        <v>68</v>
      </c>
      <c r="E288" s="12">
        <v>6501</v>
      </c>
      <c r="F288" s="12">
        <v>6750</v>
      </c>
      <c r="G288" s="13">
        <v>250</v>
      </c>
      <c r="H288" s="14" t="s">
        <v>72</v>
      </c>
      <c r="I288" s="14">
        <v>5</v>
      </c>
      <c r="J288" s="15">
        <v>1250</v>
      </c>
      <c r="K288" s="12">
        <v>1000000</v>
      </c>
      <c r="L288" s="12">
        <v>250000000</v>
      </c>
      <c r="M288" s="16">
        <v>1.0234995496601982E-2</v>
      </c>
      <c r="N288" s="17">
        <v>2.2601526055039237E-2</v>
      </c>
    </row>
    <row r="289" spans="2:14" x14ac:dyDescent="0.25">
      <c r="B289" s="10" t="s">
        <v>391</v>
      </c>
      <c r="C289" s="11">
        <v>68</v>
      </c>
      <c r="D289" s="11">
        <v>70</v>
      </c>
      <c r="E289" s="12">
        <v>6751</v>
      </c>
      <c r="F289" s="12">
        <v>7000</v>
      </c>
      <c r="G289" s="13">
        <v>250</v>
      </c>
      <c r="H289" s="14" t="s">
        <v>72</v>
      </c>
      <c r="I289" s="14">
        <v>5</v>
      </c>
      <c r="J289" s="15">
        <v>1250</v>
      </c>
      <c r="K289" s="12">
        <v>1000000</v>
      </c>
      <c r="L289" s="12">
        <v>250000000</v>
      </c>
      <c r="M289" s="16">
        <v>1.0234995496601982E-2</v>
      </c>
      <c r="N289" s="17">
        <v>2.2601526055039237E-2</v>
      </c>
    </row>
    <row r="290" spans="2:14" x14ac:dyDescent="0.25">
      <c r="B290" s="10" t="s">
        <v>392</v>
      </c>
      <c r="C290" s="11">
        <v>31</v>
      </c>
      <c r="D290" s="11">
        <v>31</v>
      </c>
      <c r="E290" s="12">
        <v>3001</v>
      </c>
      <c r="F290" s="12">
        <v>3075</v>
      </c>
      <c r="G290" s="13">
        <v>75</v>
      </c>
      <c r="H290" s="14" t="s">
        <v>73</v>
      </c>
      <c r="I290" s="14">
        <v>1</v>
      </c>
      <c r="J290" s="15">
        <v>75</v>
      </c>
      <c r="K290" s="12">
        <v>1000000</v>
      </c>
      <c r="L290" s="12">
        <v>75000000</v>
      </c>
      <c r="M290" s="16">
        <v>3.0704986489805946E-3</v>
      </c>
      <c r="N290" s="17">
        <v>1.3560915633023542E-3</v>
      </c>
    </row>
    <row r="291" spans="2:14" x14ac:dyDescent="0.25">
      <c r="B291" s="10" t="s">
        <v>393</v>
      </c>
      <c r="C291" s="11">
        <v>31</v>
      </c>
      <c r="D291" s="11">
        <v>32</v>
      </c>
      <c r="E291" s="12">
        <v>3076</v>
      </c>
      <c r="F291" s="12">
        <v>3113</v>
      </c>
      <c r="G291" s="13">
        <v>38</v>
      </c>
      <c r="H291" s="14" t="s">
        <v>73</v>
      </c>
      <c r="I291" s="14">
        <v>1</v>
      </c>
      <c r="J291" s="15">
        <v>38</v>
      </c>
      <c r="K291" s="12">
        <v>1000000</v>
      </c>
      <c r="L291" s="12">
        <v>38000000</v>
      </c>
      <c r="M291" s="16">
        <v>1.5557193154835012E-3</v>
      </c>
      <c r="N291" s="17">
        <v>6.8708639207319276E-4</v>
      </c>
    </row>
    <row r="292" spans="2:14" x14ac:dyDescent="0.25">
      <c r="B292" s="10" t="s">
        <v>394</v>
      </c>
      <c r="C292" s="11">
        <v>32</v>
      </c>
      <c r="D292" s="11">
        <v>32</v>
      </c>
      <c r="E292" s="12">
        <v>3114</v>
      </c>
      <c r="F292" s="12">
        <v>3188</v>
      </c>
      <c r="G292" s="13">
        <v>75</v>
      </c>
      <c r="H292" s="14" t="s">
        <v>73</v>
      </c>
      <c r="I292" s="14">
        <v>1</v>
      </c>
      <c r="J292" s="15">
        <v>75</v>
      </c>
      <c r="K292" s="12">
        <v>1000000</v>
      </c>
      <c r="L292" s="12">
        <v>75000000</v>
      </c>
      <c r="M292" s="16">
        <v>3.0704986489805946E-3</v>
      </c>
      <c r="N292" s="17">
        <v>1.3560915633023542E-3</v>
      </c>
    </row>
    <row r="293" spans="2:14" x14ac:dyDescent="0.25">
      <c r="B293" s="10" t="s">
        <v>395</v>
      </c>
      <c r="C293" s="11">
        <v>32</v>
      </c>
      <c r="D293" s="11">
        <v>33</v>
      </c>
      <c r="E293" s="12">
        <v>3189</v>
      </c>
      <c r="F293" s="12">
        <v>3213</v>
      </c>
      <c r="G293" s="13">
        <v>25</v>
      </c>
      <c r="H293" s="14" t="s">
        <v>73</v>
      </c>
      <c r="I293" s="14">
        <v>1</v>
      </c>
      <c r="J293" s="15">
        <v>25</v>
      </c>
      <c r="K293" s="12">
        <v>1000000</v>
      </c>
      <c r="L293" s="12">
        <v>25000000</v>
      </c>
      <c r="M293" s="16">
        <v>1.0234995496601982E-3</v>
      </c>
      <c r="N293" s="17">
        <v>4.5203052110078472E-4</v>
      </c>
    </row>
    <row r="294" spans="2:14" x14ac:dyDescent="0.25">
      <c r="B294" s="10" t="s">
        <v>396</v>
      </c>
      <c r="C294" s="11">
        <v>33</v>
      </c>
      <c r="D294" s="11">
        <v>33</v>
      </c>
      <c r="E294" s="12">
        <v>3214</v>
      </c>
      <c r="F294" s="12">
        <v>3288</v>
      </c>
      <c r="G294" s="13">
        <v>75</v>
      </c>
      <c r="H294" s="14" t="s">
        <v>73</v>
      </c>
      <c r="I294" s="14">
        <v>1</v>
      </c>
      <c r="J294" s="15">
        <v>75</v>
      </c>
      <c r="K294" s="12">
        <v>1000000</v>
      </c>
      <c r="L294" s="12">
        <v>75000000</v>
      </c>
      <c r="M294" s="16">
        <v>3.0704986489805946E-3</v>
      </c>
      <c r="N294" s="17">
        <v>1.3560915633023542E-3</v>
      </c>
    </row>
    <row r="295" spans="2:14" x14ac:dyDescent="0.25">
      <c r="B295" s="10" t="s">
        <v>397</v>
      </c>
      <c r="C295" s="11">
        <v>33</v>
      </c>
      <c r="D295" s="11">
        <v>34</v>
      </c>
      <c r="E295" s="12">
        <v>3289</v>
      </c>
      <c r="F295" s="12">
        <v>3338</v>
      </c>
      <c r="G295" s="13">
        <v>50</v>
      </c>
      <c r="H295" s="14" t="s">
        <v>73</v>
      </c>
      <c r="I295" s="14">
        <v>1</v>
      </c>
      <c r="J295" s="15">
        <v>50</v>
      </c>
      <c r="K295" s="12">
        <v>1000000</v>
      </c>
      <c r="L295" s="12">
        <v>50000000</v>
      </c>
      <c r="M295" s="16">
        <v>2.0469990993203964E-3</v>
      </c>
      <c r="N295" s="17">
        <v>9.0406104220156944E-4</v>
      </c>
    </row>
    <row r="296" spans="2:14" x14ac:dyDescent="0.25">
      <c r="B296" s="10" t="s">
        <v>398</v>
      </c>
      <c r="C296" s="11">
        <v>34</v>
      </c>
      <c r="D296" s="11">
        <v>35</v>
      </c>
      <c r="E296" s="12">
        <v>3339</v>
      </c>
      <c r="F296" s="12">
        <v>3458</v>
      </c>
      <c r="G296" s="13">
        <v>120</v>
      </c>
      <c r="H296" s="14" t="s">
        <v>73</v>
      </c>
      <c r="I296" s="14">
        <v>1</v>
      </c>
      <c r="J296" s="15">
        <v>120</v>
      </c>
      <c r="K296" s="12">
        <v>1000000</v>
      </c>
      <c r="L296" s="12">
        <v>120000000</v>
      </c>
      <c r="M296" s="16">
        <v>4.9127978383689515E-3</v>
      </c>
      <c r="N296" s="17">
        <v>2.1697465012837668E-3</v>
      </c>
    </row>
    <row r="297" spans="2:14" x14ac:dyDescent="0.25">
      <c r="B297" s="10" t="s">
        <v>399</v>
      </c>
      <c r="C297" s="11">
        <v>35</v>
      </c>
      <c r="D297" s="11">
        <v>36</v>
      </c>
      <c r="E297" s="12">
        <v>3459</v>
      </c>
      <c r="F297" s="12">
        <v>3521</v>
      </c>
      <c r="G297" s="13">
        <v>63</v>
      </c>
      <c r="H297" s="14" t="s">
        <v>73</v>
      </c>
      <c r="I297" s="14">
        <v>1</v>
      </c>
      <c r="J297" s="15">
        <v>63</v>
      </c>
      <c r="K297" s="12">
        <v>1000000</v>
      </c>
      <c r="L297" s="12">
        <v>63000000</v>
      </c>
      <c r="M297" s="16">
        <v>2.5792188651436992E-3</v>
      </c>
      <c r="N297" s="17">
        <v>1.1391169131739775E-3</v>
      </c>
    </row>
    <row r="298" spans="2:14" x14ac:dyDescent="0.25">
      <c r="B298" s="10" t="s">
        <v>50</v>
      </c>
      <c r="C298" s="11">
        <v>36</v>
      </c>
      <c r="D298" s="11">
        <v>36</v>
      </c>
      <c r="E298" s="12">
        <v>3522</v>
      </c>
      <c r="F298" s="12">
        <v>3571</v>
      </c>
      <c r="G298" s="13">
        <v>50</v>
      </c>
      <c r="H298" s="14" t="s">
        <v>73</v>
      </c>
      <c r="I298" s="14">
        <v>1</v>
      </c>
      <c r="J298" s="15">
        <v>50</v>
      </c>
      <c r="K298" s="12">
        <v>1000000</v>
      </c>
      <c r="L298" s="12">
        <v>50000000</v>
      </c>
      <c r="M298" s="16">
        <v>2.0469990993203964E-3</v>
      </c>
      <c r="N298" s="17">
        <v>9.0406104220156944E-4</v>
      </c>
    </row>
    <row r="299" spans="2:14" x14ac:dyDescent="0.25">
      <c r="B299" s="10" t="s">
        <v>400</v>
      </c>
      <c r="C299" s="11">
        <v>36</v>
      </c>
      <c r="D299" s="11">
        <v>37</v>
      </c>
      <c r="E299" s="12">
        <v>3572</v>
      </c>
      <c r="F299" s="12">
        <v>3671</v>
      </c>
      <c r="G299" s="13">
        <v>100</v>
      </c>
      <c r="H299" s="14" t="s">
        <v>73</v>
      </c>
      <c r="I299" s="14">
        <v>1</v>
      </c>
      <c r="J299" s="15">
        <v>100</v>
      </c>
      <c r="K299" s="12">
        <v>1000000</v>
      </c>
      <c r="L299" s="12">
        <v>100000000</v>
      </c>
      <c r="M299" s="16">
        <v>4.0939981986407928E-3</v>
      </c>
      <c r="N299" s="17">
        <v>1.8081220844031389E-3</v>
      </c>
    </row>
    <row r="300" spans="2:14" x14ac:dyDescent="0.25">
      <c r="B300" s="10" t="s">
        <v>401</v>
      </c>
      <c r="C300" s="11">
        <v>37</v>
      </c>
      <c r="D300" s="11">
        <v>40</v>
      </c>
      <c r="E300" s="12">
        <v>3672</v>
      </c>
      <c r="F300" s="12">
        <v>3921</v>
      </c>
      <c r="G300" s="13">
        <v>250</v>
      </c>
      <c r="H300" s="14" t="s">
        <v>73</v>
      </c>
      <c r="I300" s="14">
        <v>1</v>
      </c>
      <c r="J300" s="15">
        <v>250</v>
      </c>
      <c r="K300" s="12">
        <v>1000000</v>
      </c>
      <c r="L300" s="12">
        <v>250000000</v>
      </c>
      <c r="M300" s="16">
        <v>1.0234995496601982E-2</v>
      </c>
      <c r="N300" s="17">
        <v>4.5203052110078471E-3</v>
      </c>
    </row>
    <row r="301" spans="2:14" x14ac:dyDescent="0.25">
      <c r="B301" s="10" t="s">
        <v>402</v>
      </c>
      <c r="C301" s="11">
        <v>40</v>
      </c>
      <c r="D301" s="11">
        <v>40</v>
      </c>
      <c r="E301" s="12">
        <v>3922</v>
      </c>
      <c r="F301" s="12">
        <v>3971</v>
      </c>
      <c r="G301" s="13">
        <v>50</v>
      </c>
      <c r="H301" s="14" t="s">
        <v>73</v>
      </c>
      <c r="I301" s="14">
        <v>1</v>
      </c>
      <c r="J301" s="15">
        <v>50</v>
      </c>
      <c r="K301" s="12">
        <v>1000000</v>
      </c>
      <c r="L301" s="12">
        <v>50000000</v>
      </c>
      <c r="M301" s="16">
        <v>2.0469990993203964E-3</v>
      </c>
      <c r="N301" s="17">
        <v>9.0406104220156944E-4</v>
      </c>
    </row>
    <row r="302" spans="2:14" x14ac:dyDescent="0.25">
      <c r="B302" s="10" t="s">
        <v>403</v>
      </c>
      <c r="C302" s="11">
        <v>40</v>
      </c>
      <c r="D302" s="11">
        <v>40</v>
      </c>
      <c r="E302" s="12">
        <v>3972</v>
      </c>
      <c r="F302" s="12">
        <v>3986</v>
      </c>
      <c r="G302" s="13">
        <v>15</v>
      </c>
      <c r="H302" s="14" t="s">
        <v>73</v>
      </c>
      <c r="I302" s="14">
        <v>1</v>
      </c>
      <c r="J302" s="15">
        <v>15</v>
      </c>
      <c r="K302" s="12">
        <v>1000000</v>
      </c>
      <c r="L302" s="12">
        <v>15000000</v>
      </c>
      <c r="M302" s="16">
        <v>6.1409972979611894E-4</v>
      </c>
      <c r="N302" s="17">
        <v>2.7121831266047086E-4</v>
      </c>
    </row>
    <row r="303" spans="2:14" x14ac:dyDescent="0.25">
      <c r="B303" s="10" t="s">
        <v>289</v>
      </c>
      <c r="C303" s="11">
        <v>40</v>
      </c>
      <c r="D303" s="11">
        <v>40</v>
      </c>
      <c r="E303" s="12">
        <v>3987</v>
      </c>
      <c r="F303" s="12">
        <v>3991</v>
      </c>
      <c r="G303" s="13">
        <v>5</v>
      </c>
      <c r="H303" s="14" t="s">
        <v>73</v>
      </c>
      <c r="I303" s="14">
        <v>1</v>
      </c>
      <c r="J303" s="15">
        <v>5</v>
      </c>
      <c r="K303" s="12">
        <v>1000000</v>
      </c>
      <c r="L303" s="12">
        <v>5000000</v>
      </c>
      <c r="M303" s="16">
        <v>2.0469990993203963E-4</v>
      </c>
      <c r="N303" s="17">
        <v>9.0406104220156947E-5</v>
      </c>
    </row>
    <row r="304" spans="2:14" x14ac:dyDescent="0.25">
      <c r="B304" s="10" t="s">
        <v>51</v>
      </c>
      <c r="C304" s="11">
        <v>40</v>
      </c>
      <c r="D304" s="11">
        <v>40</v>
      </c>
      <c r="E304" s="12">
        <v>3992</v>
      </c>
      <c r="F304" s="12">
        <v>3996</v>
      </c>
      <c r="G304" s="13">
        <v>5</v>
      </c>
      <c r="H304" s="14" t="s">
        <v>73</v>
      </c>
      <c r="I304" s="14">
        <v>1</v>
      </c>
      <c r="J304" s="15">
        <v>5</v>
      </c>
      <c r="K304" s="12">
        <v>1000000</v>
      </c>
      <c r="L304" s="12">
        <v>5000000</v>
      </c>
      <c r="M304" s="16">
        <v>2.0469990993203963E-4</v>
      </c>
      <c r="N304" s="17">
        <v>9.0406104220156947E-5</v>
      </c>
    </row>
    <row r="305" spans="2:14" x14ac:dyDescent="0.25">
      <c r="B305" s="10" t="s">
        <v>53</v>
      </c>
      <c r="C305" s="11">
        <v>40</v>
      </c>
      <c r="D305" s="11">
        <v>40</v>
      </c>
      <c r="E305" s="12">
        <v>3997</v>
      </c>
      <c r="F305" s="12">
        <v>4000</v>
      </c>
      <c r="G305" s="13">
        <v>4</v>
      </c>
      <c r="H305" s="14" t="s">
        <v>73</v>
      </c>
      <c r="I305" s="14">
        <v>1</v>
      </c>
      <c r="J305" s="15">
        <v>4</v>
      </c>
      <c r="K305" s="12">
        <v>1000000</v>
      </c>
      <c r="L305" s="12">
        <v>4000000</v>
      </c>
      <c r="M305" s="16">
        <v>1.6375992794563171E-4</v>
      </c>
      <c r="N305" s="17">
        <v>7.2324883376125552E-5</v>
      </c>
    </row>
    <row r="306" spans="2:14" x14ac:dyDescent="0.25">
      <c r="B306" s="10" t="s">
        <v>402</v>
      </c>
      <c r="C306" s="11">
        <v>91</v>
      </c>
      <c r="D306" s="11">
        <v>91</v>
      </c>
      <c r="E306" s="12">
        <v>9001</v>
      </c>
      <c r="F306" s="12">
        <v>9077</v>
      </c>
      <c r="G306" s="13">
        <v>77</v>
      </c>
      <c r="H306" s="14" t="s">
        <v>73</v>
      </c>
      <c r="I306" s="14">
        <v>1</v>
      </c>
      <c r="J306" s="15">
        <v>77</v>
      </c>
      <c r="K306" s="12">
        <v>1000000</v>
      </c>
      <c r="L306" s="12">
        <v>77000000</v>
      </c>
      <c r="M306" s="16">
        <v>3.1523786129534102E-3</v>
      </c>
      <c r="N306" s="17">
        <v>1.392254004990417E-3</v>
      </c>
    </row>
    <row r="307" spans="2:14" x14ac:dyDescent="0.25">
      <c r="B307" s="10" t="s">
        <v>394</v>
      </c>
      <c r="C307" s="11">
        <v>91</v>
      </c>
      <c r="D307" s="11">
        <v>92</v>
      </c>
      <c r="E307" s="12">
        <v>9078</v>
      </c>
      <c r="F307" s="12">
        <v>9127</v>
      </c>
      <c r="G307" s="13">
        <v>50</v>
      </c>
      <c r="H307" s="14" t="s">
        <v>73</v>
      </c>
      <c r="I307" s="14">
        <v>1</v>
      </c>
      <c r="J307" s="15">
        <v>50</v>
      </c>
      <c r="K307" s="12">
        <v>1000000</v>
      </c>
      <c r="L307" s="12">
        <v>50000000</v>
      </c>
      <c r="M307" s="16">
        <v>2.0469990993203964E-3</v>
      </c>
      <c r="N307" s="17">
        <v>9.0406104220156944E-4</v>
      </c>
    </row>
    <row r="308" spans="2:14" x14ac:dyDescent="0.25">
      <c r="B308" s="10" t="s">
        <v>404</v>
      </c>
      <c r="C308" s="11">
        <v>92</v>
      </c>
      <c r="D308" s="11">
        <v>92</v>
      </c>
      <c r="E308" s="12">
        <v>9128</v>
      </c>
      <c r="F308" s="12">
        <v>9152</v>
      </c>
      <c r="G308" s="13">
        <v>25</v>
      </c>
      <c r="H308" s="14" t="s">
        <v>73</v>
      </c>
      <c r="I308" s="14">
        <v>1</v>
      </c>
      <c r="J308" s="15">
        <v>25</v>
      </c>
      <c r="K308" s="12">
        <v>1000000</v>
      </c>
      <c r="L308" s="12">
        <v>25000000</v>
      </c>
      <c r="M308" s="16">
        <v>1.0234995496601982E-3</v>
      </c>
      <c r="N308" s="17">
        <v>4.5203052110078472E-4</v>
      </c>
    </row>
    <row r="309" spans="2:14" x14ac:dyDescent="0.25">
      <c r="B309" s="10" t="s">
        <v>405</v>
      </c>
      <c r="C309" s="11">
        <v>92</v>
      </c>
      <c r="D309" s="11">
        <v>92</v>
      </c>
      <c r="E309" s="12">
        <v>9153</v>
      </c>
      <c r="F309" s="12">
        <v>9187</v>
      </c>
      <c r="G309" s="13">
        <v>35</v>
      </c>
      <c r="H309" s="14" t="s">
        <v>73</v>
      </c>
      <c r="I309" s="14">
        <v>1</v>
      </c>
      <c r="J309" s="15">
        <v>35</v>
      </c>
      <c r="K309" s="12">
        <v>1000000</v>
      </c>
      <c r="L309" s="12">
        <v>35000000</v>
      </c>
      <c r="M309" s="16">
        <v>1.4328993695242773E-3</v>
      </c>
      <c r="N309" s="17">
        <v>6.3284272954109864E-4</v>
      </c>
    </row>
    <row r="310" spans="2:14" x14ac:dyDescent="0.25">
      <c r="B310" s="10" t="s">
        <v>397</v>
      </c>
      <c r="C310" s="11">
        <v>92</v>
      </c>
      <c r="D310" s="11">
        <v>93</v>
      </c>
      <c r="E310" s="12">
        <v>9188</v>
      </c>
      <c r="F310" s="12">
        <v>9217</v>
      </c>
      <c r="G310" s="13">
        <v>30</v>
      </c>
      <c r="H310" s="14" t="s">
        <v>73</v>
      </c>
      <c r="I310" s="14">
        <v>1</v>
      </c>
      <c r="J310" s="15">
        <v>30</v>
      </c>
      <c r="K310" s="12">
        <v>1000000</v>
      </c>
      <c r="L310" s="12">
        <v>30000000</v>
      </c>
      <c r="M310" s="16">
        <v>1.2281994595922379E-3</v>
      </c>
      <c r="N310" s="17">
        <v>5.4243662532094171E-4</v>
      </c>
    </row>
    <row r="311" spans="2:14" x14ac:dyDescent="0.25">
      <c r="B311" s="10" t="s">
        <v>401</v>
      </c>
      <c r="C311" s="11">
        <v>93</v>
      </c>
      <c r="D311" s="11">
        <v>93</v>
      </c>
      <c r="E311" s="12">
        <v>9218</v>
      </c>
      <c r="F311" s="12">
        <v>9272</v>
      </c>
      <c r="G311" s="13">
        <v>55</v>
      </c>
      <c r="H311" s="14" t="s">
        <v>73</v>
      </c>
      <c r="I311" s="14">
        <v>1</v>
      </c>
      <c r="J311" s="15">
        <v>55</v>
      </c>
      <c r="K311" s="12">
        <v>1000000</v>
      </c>
      <c r="L311" s="12">
        <v>55000000</v>
      </c>
      <c r="M311" s="16">
        <v>2.2516990092524359E-3</v>
      </c>
      <c r="N311" s="17">
        <v>9.9446714642172649E-4</v>
      </c>
    </row>
    <row r="312" spans="2:14" x14ac:dyDescent="0.25">
      <c r="B312" s="10" t="s">
        <v>396</v>
      </c>
      <c r="C312" s="11">
        <v>93</v>
      </c>
      <c r="D312" s="11">
        <v>94</v>
      </c>
      <c r="E312" s="12">
        <v>9273</v>
      </c>
      <c r="F312" s="12">
        <v>9322</v>
      </c>
      <c r="G312" s="13">
        <v>50</v>
      </c>
      <c r="H312" s="14" t="s">
        <v>73</v>
      </c>
      <c r="I312" s="14">
        <v>1</v>
      </c>
      <c r="J312" s="15">
        <v>50</v>
      </c>
      <c r="K312" s="12">
        <v>1000000</v>
      </c>
      <c r="L312" s="12">
        <v>50000000</v>
      </c>
      <c r="M312" s="16">
        <v>2.0469990993203964E-3</v>
      </c>
      <c r="N312" s="17">
        <v>9.0406104220156944E-4</v>
      </c>
    </row>
    <row r="313" spans="2:14" x14ac:dyDescent="0.25">
      <c r="B313" s="10" t="s">
        <v>395</v>
      </c>
      <c r="C313" s="11">
        <v>94</v>
      </c>
      <c r="D313" s="11">
        <v>94</v>
      </c>
      <c r="E313" s="12">
        <v>9323</v>
      </c>
      <c r="F313" s="12">
        <v>9385</v>
      </c>
      <c r="G313" s="13">
        <v>63</v>
      </c>
      <c r="H313" s="14" t="s">
        <v>73</v>
      </c>
      <c r="I313" s="14">
        <v>1</v>
      </c>
      <c r="J313" s="15">
        <v>63</v>
      </c>
      <c r="K313" s="12">
        <v>1000000</v>
      </c>
      <c r="L313" s="12">
        <v>63000000</v>
      </c>
      <c r="M313" s="16">
        <v>2.5792188651436992E-3</v>
      </c>
      <c r="N313" s="17">
        <v>1.1391169131739775E-3</v>
      </c>
    </row>
    <row r="314" spans="2:14" x14ac:dyDescent="0.25">
      <c r="B314" s="10" t="s">
        <v>406</v>
      </c>
      <c r="C314" s="11">
        <v>94</v>
      </c>
      <c r="D314" s="11">
        <v>94</v>
      </c>
      <c r="E314" s="12">
        <v>9386</v>
      </c>
      <c r="F314" s="12">
        <v>9400</v>
      </c>
      <c r="G314" s="13">
        <v>15</v>
      </c>
      <c r="H314" s="14" t="s">
        <v>73</v>
      </c>
      <c r="I314" s="14">
        <v>1</v>
      </c>
      <c r="J314" s="15">
        <v>15</v>
      </c>
      <c r="K314" s="12">
        <v>1000000</v>
      </c>
      <c r="L314" s="12">
        <v>15000000</v>
      </c>
      <c r="M314" s="16">
        <v>6.1409972979611894E-4</v>
      </c>
      <c r="N314" s="17">
        <v>2.7121831266047086E-4</v>
      </c>
    </row>
    <row r="315" spans="2:14" x14ac:dyDescent="0.25">
      <c r="B315" s="10" t="s">
        <v>400</v>
      </c>
      <c r="C315" s="11">
        <v>95</v>
      </c>
      <c r="D315" s="11">
        <v>95</v>
      </c>
      <c r="E315" s="12">
        <v>9401</v>
      </c>
      <c r="F315" s="12">
        <v>9500</v>
      </c>
      <c r="G315" s="13">
        <v>100</v>
      </c>
      <c r="H315" s="14" t="s">
        <v>73</v>
      </c>
      <c r="I315" s="14">
        <v>1</v>
      </c>
      <c r="J315" s="15">
        <v>100</v>
      </c>
      <c r="K315" s="12">
        <v>1000000</v>
      </c>
      <c r="L315" s="12">
        <v>100000000</v>
      </c>
      <c r="M315" s="16">
        <v>4.0939981986407928E-3</v>
      </c>
      <c r="N315" s="17">
        <v>1.8081220844031389E-3</v>
      </c>
    </row>
    <row r="316" spans="2:14" x14ac:dyDescent="0.25">
      <c r="B316" s="10" t="s">
        <v>393</v>
      </c>
      <c r="C316" s="11">
        <v>96</v>
      </c>
      <c r="D316" s="11">
        <v>96</v>
      </c>
      <c r="E316" s="12">
        <v>9501</v>
      </c>
      <c r="F316" s="12">
        <v>9520</v>
      </c>
      <c r="G316" s="13">
        <v>20</v>
      </c>
      <c r="H316" s="14" t="s">
        <v>73</v>
      </c>
      <c r="I316" s="14">
        <v>1</v>
      </c>
      <c r="J316" s="15">
        <v>20</v>
      </c>
      <c r="K316" s="12">
        <v>1000000</v>
      </c>
      <c r="L316" s="12">
        <v>20000000</v>
      </c>
      <c r="M316" s="16">
        <v>8.1879963972815851E-4</v>
      </c>
      <c r="N316" s="17">
        <v>3.6162441688062779E-4</v>
      </c>
    </row>
    <row r="317" spans="2:14" x14ac:dyDescent="0.25">
      <c r="B317" s="10" t="s">
        <v>398</v>
      </c>
      <c r="C317" s="11">
        <v>96</v>
      </c>
      <c r="D317" s="11">
        <v>96</v>
      </c>
      <c r="E317" s="12">
        <v>9521</v>
      </c>
      <c r="F317" s="12">
        <v>9584</v>
      </c>
      <c r="G317" s="13">
        <v>64</v>
      </c>
      <c r="H317" s="14" t="s">
        <v>73</v>
      </c>
      <c r="I317" s="14">
        <v>1</v>
      </c>
      <c r="J317" s="15">
        <v>64</v>
      </c>
      <c r="K317" s="12">
        <v>1000000</v>
      </c>
      <c r="L317" s="12">
        <v>64000000</v>
      </c>
      <c r="M317" s="16">
        <v>2.6201588471301074E-3</v>
      </c>
      <c r="N317" s="17">
        <v>1.1571981340180088E-3</v>
      </c>
    </row>
    <row r="318" spans="2:14" x14ac:dyDescent="0.25">
      <c r="B318" s="10" t="s">
        <v>391</v>
      </c>
      <c r="C318" s="11">
        <v>96</v>
      </c>
      <c r="D318" s="11">
        <v>96</v>
      </c>
      <c r="E318" s="12">
        <v>9585</v>
      </c>
      <c r="F318" s="12">
        <v>9587</v>
      </c>
      <c r="G318" s="13">
        <v>3</v>
      </c>
      <c r="H318" s="14" t="s">
        <v>73</v>
      </c>
      <c r="I318" s="14">
        <v>1</v>
      </c>
      <c r="J318" s="15">
        <v>3</v>
      </c>
      <c r="K318" s="12">
        <v>1000000</v>
      </c>
      <c r="L318" s="12">
        <v>3000000</v>
      </c>
      <c r="M318" s="16">
        <v>1.2281994595922377E-4</v>
      </c>
      <c r="N318" s="17">
        <v>5.4243662532094164E-5</v>
      </c>
    </row>
    <row r="319" spans="2:14" x14ac:dyDescent="0.25">
      <c r="B319" s="10" t="s">
        <v>41</v>
      </c>
      <c r="C319" s="11">
        <v>96</v>
      </c>
      <c r="D319" s="11">
        <v>96</v>
      </c>
      <c r="E319" s="12">
        <v>9588</v>
      </c>
      <c r="F319" s="12">
        <v>9590</v>
      </c>
      <c r="G319" s="13">
        <v>3</v>
      </c>
      <c r="H319" s="14" t="s">
        <v>73</v>
      </c>
      <c r="I319" s="14">
        <v>1</v>
      </c>
      <c r="J319" s="15">
        <v>3</v>
      </c>
      <c r="K319" s="12">
        <v>1000000</v>
      </c>
      <c r="L319" s="12">
        <v>3000000</v>
      </c>
      <c r="M319" s="16">
        <v>1.2281994595922377E-4</v>
      </c>
      <c r="N319" s="17">
        <v>5.4243662532094164E-5</v>
      </c>
    </row>
    <row r="320" spans="2:14" x14ac:dyDescent="0.25">
      <c r="B320" s="10" t="s">
        <v>43</v>
      </c>
      <c r="C320" s="11">
        <v>96</v>
      </c>
      <c r="D320" s="11">
        <v>96</v>
      </c>
      <c r="E320" s="12">
        <v>9591</v>
      </c>
      <c r="F320" s="12">
        <v>9593</v>
      </c>
      <c r="G320" s="13">
        <v>3</v>
      </c>
      <c r="H320" s="14" t="s">
        <v>73</v>
      </c>
      <c r="I320" s="14">
        <v>1</v>
      </c>
      <c r="J320" s="15">
        <v>3</v>
      </c>
      <c r="K320" s="12">
        <v>1000000</v>
      </c>
      <c r="L320" s="12">
        <v>3000000</v>
      </c>
      <c r="M320" s="16">
        <v>1.2281994595922377E-4</v>
      </c>
      <c r="N320" s="17">
        <v>5.4243662532094164E-5</v>
      </c>
    </row>
    <row r="321" spans="2:14" x14ac:dyDescent="0.25">
      <c r="B321" s="10" t="s">
        <v>45</v>
      </c>
      <c r="C321" s="11">
        <v>96</v>
      </c>
      <c r="D321" s="11">
        <v>96</v>
      </c>
      <c r="E321" s="12">
        <v>9594</v>
      </c>
      <c r="F321" s="12">
        <v>9596</v>
      </c>
      <c r="G321" s="13">
        <v>3</v>
      </c>
      <c r="H321" s="14" t="s">
        <v>73</v>
      </c>
      <c r="I321" s="14">
        <v>1</v>
      </c>
      <c r="J321" s="15">
        <v>3</v>
      </c>
      <c r="K321" s="12">
        <v>1000000</v>
      </c>
      <c r="L321" s="12">
        <v>3000000</v>
      </c>
      <c r="M321" s="16">
        <v>1.2281994595922377E-4</v>
      </c>
      <c r="N321" s="17">
        <v>5.4243662532094164E-5</v>
      </c>
    </row>
    <row r="322" spans="2:14" x14ac:dyDescent="0.25">
      <c r="B322" s="10" t="s">
        <v>392</v>
      </c>
      <c r="C322" s="11">
        <v>96</v>
      </c>
      <c r="D322" s="11">
        <v>97</v>
      </c>
      <c r="E322" s="12">
        <v>9597</v>
      </c>
      <c r="F322" s="12">
        <v>9634</v>
      </c>
      <c r="G322" s="13">
        <v>38</v>
      </c>
      <c r="H322" s="14" t="s">
        <v>73</v>
      </c>
      <c r="I322" s="14">
        <v>1</v>
      </c>
      <c r="J322" s="15">
        <v>38</v>
      </c>
      <c r="K322" s="12">
        <v>1000000</v>
      </c>
      <c r="L322" s="12">
        <v>38000000</v>
      </c>
      <c r="M322" s="16">
        <v>1.5557193154835012E-3</v>
      </c>
      <c r="N322" s="17">
        <v>6.8708639207319276E-4</v>
      </c>
    </row>
    <row r="323" spans="2:14" x14ac:dyDescent="0.25">
      <c r="B323" s="10" t="s">
        <v>393</v>
      </c>
      <c r="C323" s="11">
        <v>97</v>
      </c>
      <c r="D323" s="11">
        <v>97</v>
      </c>
      <c r="E323" s="12">
        <v>9635</v>
      </c>
      <c r="F323" s="12">
        <v>9653</v>
      </c>
      <c r="G323" s="13">
        <v>19</v>
      </c>
      <c r="H323" s="14" t="s">
        <v>73</v>
      </c>
      <c r="I323" s="14">
        <v>1</v>
      </c>
      <c r="J323" s="15">
        <v>19</v>
      </c>
      <c r="K323" s="12">
        <v>1000000</v>
      </c>
      <c r="L323" s="12">
        <v>19000000</v>
      </c>
      <c r="M323" s="16">
        <v>7.778596577417506E-4</v>
      </c>
      <c r="N323" s="17">
        <v>3.4354319603659638E-4</v>
      </c>
    </row>
    <row r="324" spans="2:14" x14ac:dyDescent="0.25">
      <c r="B324" s="10" t="s">
        <v>394</v>
      </c>
      <c r="C324" s="11">
        <v>97</v>
      </c>
      <c r="D324" s="11">
        <v>97</v>
      </c>
      <c r="E324" s="12">
        <v>9654</v>
      </c>
      <c r="F324" s="12">
        <v>9691</v>
      </c>
      <c r="G324" s="13">
        <v>38</v>
      </c>
      <c r="H324" s="14" t="s">
        <v>73</v>
      </c>
      <c r="I324" s="14">
        <v>1</v>
      </c>
      <c r="J324" s="15">
        <v>38</v>
      </c>
      <c r="K324" s="12">
        <v>1000000</v>
      </c>
      <c r="L324" s="12">
        <v>38000000</v>
      </c>
      <c r="M324" s="16">
        <v>1.5557193154835012E-3</v>
      </c>
      <c r="N324" s="17">
        <v>6.8708639207319276E-4</v>
      </c>
    </row>
    <row r="325" spans="2:14" x14ac:dyDescent="0.25">
      <c r="B325" s="10" t="s">
        <v>395</v>
      </c>
      <c r="C325" s="11">
        <v>97</v>
      </c>
      <c r="D325" s="11">
        <v>98</v>
      </c>
      <c r="E325" s="12">
        <v>9692</v>
      </c>
      <c r="F325" s="12">
        <v>9703</v>
      </c>
      <c r="G325" s="13">
        <v>12</v>
      </c>
      <c r="H325" s="14" t="s">
        <v>73</v>
      </c>
      <c r="I325" s="14">
        <v>1</v>
      </c>
      <c r="J325" s="15">
        <v>12</v>
      </c>
      <c r="K325" s="12">
        <v>1000000</v>
      </c>
      <c r="L325" s="12">
        <v>12000000</v>
      </c>
      <c r="M325" s="16">
        <v>4.9127978383689509E-4</v>
      </c>
      <c r="N325" s="17">
        <v>2.1697465012837666E-4</v>
      </c>
    </row>
    <row r="326" spans="2:14" x14ac:dyDescent="0.25">
      <c r="B326" s="10" t="s">
        <v>396</v>
      </c>
      <c r="C326" s="11">
        <v>98</v>
      </c>
      <c r="D326" s="11">
        <v>98</v>
      </c>
      <c r="E326" s="12">
        <v>9704</v>
      </c>
      <c r="F326" s="12">
        <v>9741</v>
      </c>
      <c r="G326" s="13">
        <v>38</v>
      </c>
      <c r="H326" s="14" t="s">
        <v>73</v>
      </c>
      <c r="I326" s="14">
        <v>1</v>
      </c>
      <c r="J326" s="15">
        <v>38</v>
      </c>
      <c r="K326" s="12">
        <v>1000000</v>
      </c>
      <c r="L326" s="12">
        <v>38000000</v>
      </c>
      <c r="M326" s="16">
        <v>1.5557193154835012E-3</v>
      </c>
      <c r="N326" s="17">
        <v>6.8708639207319276E-4</v>
      </c>
    </row>
    <row r="327" spans="2:14" x14ac:dyDescent="0.25">
      <c r="B327" s="10" t="s">
        <v>397</v>
      </c>
      <c r="C327" s="11">
        <v>98</v>
      </c>
      <c r="D327" s="11">
        <v>98</v>
      </c>
      <c r="E327" s="12">
        <v>9742</v>
      </c>
      <c r="F327" s="12">
        <v>9766</v>
      </c>
      <c r="G327" s="13">
        <v>25</v>
      </c>
      <c r="H327" s="14" t="s">
        <v>73</v>
      </c>
      <c r="I327" s="14">
        <v>1</v>
      </c>
      <c r="J327" s="15">
        <v>25</v>
      </c>
      <c r="K327" s="12">
        <v>1000000</v>
      </c>
      <c r="L327" s="12">
        <v>25000000</v>
      </c>
      <c r="M327" s="16">
        <v>1.0234995496601982E-3</v>
      </c>
      <c r="N327" s="17">
        <v>4.5203052110078472E-4</v>
      </c>
    </row>
    <row r="328" spans="2:14" x14ac:dyDescent="0.25">
      <c r="B328" s="10" t="s">
        <v>398</v>
      </c>
      <c r="C328" s="11">
        <v>98</v>
      </c>
      <c r="D328" s="11">
        <v>99</v>
      </c>
      <c r="E328" s="12">
        <v>9767</v>
      </c>
      <c r="F328" s="12">
        <v>9827</v>
      </c>
      <c r="G328" s="13">
        <v>61</v>
      </c>
      <c r="H328" s="14" t="s">
        <v>73</v>
      </c>
      <c r="I328" s="14">
        <v>1</v>
      </c>
      <c r="J328" s="15">
        <v>61</v>
      </c>
      <c r="K328" s="12">
        <v>1000000</v>
      </c>
      <c r="L328" s="12">
        <v>61000000</v>
      </c>
      <c r="M328" s="16">
        <v>2.4973389011708836E-3</v>
      </c>
      <c r="N328" s="17">
        <v>1.1029544714859147E-3</v>
      </c>
    </row>
    <row r="329" spans="2:14" x14ac:dyDescent="0.25">
      <c r="B329" s="10" t="s">
        <v>399</v>
      </c>
      <c r="C329" s="11">
        <v>99</v>
      </c>
      <c r="D329" s="11">
        <v>99</v>
      </c>
      <c r="E329" s="12">
        <v>9828</v>
      </c>
      <c r="F329" s="12">
        <v>9859</v>
      </c>
      <c r="G329" s="13">
        <v>32</v>
      </c>
      <c r="H329" s="14" t="s">
        <v>73</v>
      </c>
      <c r="I329" s="14">
        <v>1</v>
      </c>
      <c r="J329" s="15">
        <v>32</v>
      </c>
      <c r="K329" s="12">
        <v>1000000</v>
      </c>
      <c r="L329" s="12">
        <v>32000000</v>
      </c>
      <c r="M329" s="16">
        <v>1.3100794235650537E-3</v>
      </c>
      <c r="N329" s="17">
        <v>5.7859906700900442E-4</v>
      </c>
    </row>
    <row r="330" spans="2:14" x14ac:dyDescent="0.25">
      <c r="B330" s="10" t="s">
        <v>50</v>
      </c>
      <c r="C330" s="11">
        <v>99</v>
      </c>
      <c r="D330" s="11">
        <v>99</v>
      </c>
      <c r="E330" s="12">
        <v>9860</v>
      </c>
      <c r="F330" s="12">
        <v>9884</v>
      </c>
      <c r="G330" s="13">
        <v>25</v>
      </c>
      <c r="H330" s="14" t="s">
        <v>73</v>
      </c>
      <c r="I330" s="14">
        <v>1</v>
      </c>
      <c r="J330" s="15">
        <v>25</v>
      </c>
      <c r="K330" s="12">
        <v>1000000</v>
      </c>
      <c r="L330" s="12">
        <v>25000000</v>
      </c>
      <c r="M330" s="16">
        <v>1.0234995496601982E-3</v>
      </c>
      <c r="N330" s="17">
        <v>4.5203052110078472E-4</v>
      </c>
    </row>
    <row r="331" spans="2:14" x14ac:dyDescent="0.25">
      <c r="B331" s="10" t="s">
        <v>400</v>
      </c>
      <c r="C331" s="11">
        <v>99</v>
      </c>
      <c r="D331" s="11">
        <v>100</v>
      </c>
      <c r="E331" s="12">
        <v>9885</v>
      </c>
      <c r="F331" s="12">
        <v>9934</v>
      </c>
      <c r="G331" s="13">
        <v>50</v>
      </c>
      <c r="H331" s="14" t="s">
        <v>73</v>
      </c>
      <c r="I331" s="14">
        <v>1</v>
      </c>
      <c r="J331" s="15">
        <v>50</v>
      </c>
      <c r="K331" s="12">
        <v>1000000</v>
      </c>
      <c r="L331" s="12">
        <v>50000000</v>
      </c>
      <c r="M331" s="16">
        <v>2.0469990993203964E-3</v>
      </c>
      <c r="N331" s="17">
        <v>9.0406104220156944E-4</v>
      </c>
    </row>
    <row r="332" spans="2:14" x14ac:dyDescent="0.25">
      <c r="B332" s="10" t="s">
        <v>401</v>
      </c>
      <c r="C332" s="11">
        <v>100</v>
      </c>
      <c r="D332" s="11">
        <v>101</v>
      </c>
      <c r="E332" s="12">
        <v>9935</v>
      </c>
      <c r="F332" s="12">
        <v>10062</v>
      </c>
      <c r="G332" s="13">
        <v>128</v>
      </c>
      <c r="H332" s="14" t="s">
        <v>73</v>
      </c>
      <c r="I332" s="14">
        <v>1</v>
      </c>
      <c r="J332" s="15">
        <v>128</v>
      </c>
      <c r="K332" s="12">
        <v>1000000</v>
      </c>
      <c r="L332" s="12">
        <v>128000000</v>
      </c>
      <c r="M332" s="16">
        <v>5.2403176942602148E-3</v>
      </c>
      <c r="N332" s="17">
        <v>2.3143962680360177E-3</v>
      </c>
    </row>
    <row r="333" spans="2:14" x14ac:dyDescent="0.25">
      <c r="B333" s="10" t="s">
        <v>402</v>
      </c>
      <c r="C333" s="11">
        <v>101</v>
      </c>
      <c r="D333" s="11">
        <v>101</v>
      </c>
      <c r="E333" s="12">
        <v>10063</v>
      </c>
      <c r="F333" s="12">
        <v>10087</v>
      </c>
      <c r="G333" s="13">
        <v>25</v>
      </c>
      <c r="H333" s="14" t="s">
        <v>73</v>
      </c>
      <c r="I333" s="14">
        <v>1</v>
      </c>
      <c r="J333" s="15">
        <v>25</v>
      </c>
      <c r="K333" s="12">
        <v>1000000</v>
      </c>
      <c r="L333" s="12">
        <v>25000000</v>
      </c>
      <c r="M333" s="16">
        <v>1.0234995496601982E-3</v>
      </c>
      <c r="N333" s="17">
        <v>4.5203052110078472E-4</v>
      </c>
    </row>
    <row r="334" spans="2:14" x14ac:dyDescent="0.25">
      <c r="B334" s="10" t="s">
        <v>403</v>
      </c>
      <c r="C334" s="11">
        <v>101</v>
      </c>
      <c r="D334" s="11">
        <v>101</v>
      </c>
      <c r="E334" s="12">
        <v>10088</v>
      </c>
      <c r="F334" s="12">
        <v>10094</v>
      </c>
      <c r="G334" s="13">
        <v>7</v>
      </c>
      <c r="H334" s="14" t="s">
        <v>73</v>
      </c>
      <c r="I334" s="14">
        <v>1</v>
      </c>
      <c r="J334" s="15">
        <v>7</v>
      </c>
      <c r="K334" s="12">
        <v>1000000</v>
      </c>
      <c r="L334" s="12">
        <v>7000000</v>
      </c>
      <c r="M334" s="16">
        <v>2.8657987390485546E-4</v>
      </c>
      <c r="N334" s="17">
        <v>1.2656854590821972E-4</v>
      </c>
    </row>
    <row r="335" spans="2:14" x14ac:dyDescent="0.25">
      <c r="B335" s="10" t="s">
        <v>289</v>
      </c>
      <c r="C335" s="11">
        <v>101</v>
      </c>
      <c r="D335" s="11">
        <v>101</v>
      </c>
      <c r="E335" s="12">
        <v>10095</v>
      </c>
      <c r="F335" s="12">
        <v>10096</v>
      </c>
      <c r="G335" s="13">
        <v>2</v>
      </c>
      <c r="H335" s="14" t="s">
        <v>73</v>
      </c>
      <c r="I335" s="14">
        <v>1</v>
      </c>
      <c r="J335" s="15">
        <v>2</v>
      </c>
      <c r="K335" s="12">
        <v>1000000</v>
      </c>
      <c r="L335" s="12">
        <v>2000000</v>
      </c>
      <c r="M335" s="16">
        <v>8.1879963972815857E-5</v>
      </c>
      <c r="N335" s="17">
        <v>3.6162441688062776E-5</v>
      </c>
    </row>
    <row r="336" spans="2:14" x14ac:dyDescent="0.25">
      <c r="B336" s="10" t="s">
        <v>51</v>
      </c>
      <c r="C336" s="11">
        <v>101</v>
      </c>
      <c r="D336" s="11">
        <v>101</v>
      </c>
      <c r="E336" s="12">
        <v>10097</v>
      </c>
      <c r="F336" s="12">
        <v>10098</v>
      </c>
      <c r="G336" s="13">
        <v>2</v>
      </c>
      <c r="H336" s="14" t="s">
        <v>73</v>
      </c>
      <c r="I336" s="14">
        <v>1</v>
      </c>
      <c r="J336" s="15">
        <v>2</v>
      </c>
      <c r="K336" s="12">
        <v>1000000</v>
      </c>
      <c r="L336" s="12">
        <v>2000000</v>
      </c>
      <c r="M336" s="16">
        <v>8.1879963972815857E-5</v>
      </c>
      <c r="N336" s="17">
        <v>3.6162441688062776E-5</v>
      </c>
    </row>
    <row r="337" spans="2:14" x14ac:dyDescent="0.25">
      <c r="B337" s="10" t="s">
        <v>53</v>
      </c>
      <c r="C337" s="11">
        <v>101</v>
      </c>
      <c r="D337" s="11">
        <v>101</v>
      </c>
      <c r="E337" s="12">
        <v>10099</v>
      </c>
      <c r="F337" s="12">
        <v>10100</v>
      </c>
      <c r="G337" s="13">
        <v>2</v>
      </c>
      <c r="H337" s="14" t="s">
        <v>73</v>
      </c>
      <c r="I337" s="14">
        <v>1</v>
      </c>
      <c r="J337" s="15">
        <v>2</v>
      </c>
      <c r="K337" s="12">
        <v>1000000</v>
      </c>
      <c r="L337" s="12">
        <v>2000000</v>
      </c>
      <c r="M337" s="16">
        <v>8.1879963972815857E-5</v>
      </c>
      <c r="N337" s="17">
        <v>3.6162441688062776E-5</v>
      </c>
    </row>
    <row r="338" spans="2:14" x14ac:dyDescent="0.25">
      <c r="B338" s="10" t="s">
        <v>45</v>
      </c>
      <c r="C338" s="11">
        <v>102</v>
      </c>
      <c r="D338" s="11">
        <v>103</v>
      </c>
      <c r="E338" s="12">
        <v>10101</v>
      </c>
      <c r="F338" s="12">
        <v>10244</v>
      </c>
      <c r="G338" s="13">
        <v>144</v>
      </c>
      <c r="H338" s="14" t="s">
        <v>73</v>
      </c>
      <c r="I338" s="14">
        <v>1</v>
      </c>
      <c r="J338" s="15">
        <v>144</v>
      </c>
      <c r="K338" s="12">
        <v>1000000</v>
      </c>
      <c r="L338" s="12">
        <v>144000000</v>
      </c>
      <c r="M338" s="16">
        <v>5.8953574060427415E-3</v>
      </c>
      <c r="N338" s="17">
        <v>2.6036958015405202E-3</v>
      </c>
    </row>
    <row r="339" spans="2:14" x14ac:dyDescent="0.25">
      <c r="B339" s="10" t="s">
        <v>43</v>
      </c>
      <c r="C339" s="11">
        <v>103</v>
      </c>
      <c r="D339" s="11">
        <v>104</v>
      </c>
      <c r="E339" s="12">
        <v>10245</v>
      </c>
      <c r="F339" s="12">
        <v>10388</v>
      </c>
      <c r="G339" s="13">
        <v>144</v>
      </c>
      <c r="H339" s="14" t="s">
        <v>73</v>
      </c>
      <c r="I339" s="14">
        <v>1</v>
      </c>
      <c r="J339" s="15">
        <v>144</v>
      </c>
      <c r="K339" s="12">
        <v>1000000</v>
      </c>
      <c r="L339" s="12">
        <v>144000000</v>
      </c>
      <c r="M339" s="16">
        <v>5.8953574060427415E-3</v>
      </c>
      <c r="N339" s="17">
        <v>2.6036958015405202E-3</v>
      </c>
    </row>
    <row r="340" spans="2:14" x14ac:dyDescent="0.25">
      <c r="B340" s="10" t="s">
        <v>41</v>
      </c>
      <c r="C340" s="11">
        <v>104</v>
      </c>
      <c r="D340" s="11">
        <v>106</v>
      </c>
      <c r="E340" s="12">
        <v>10389</v>
      </c>
      <c r="F340" s="12">
        <v>10532</v>
      </c>
      <c r="G340" s="13">
        <v>144</v>
      </c>
      <c r="H340" s="14" t="s">
        <v>73</v>
      </c>
      <c r="I340" s="14">
        <v>1</v>
      </c>
      <c r="J340" s="15">
        <v>144</v>
      </c>
      <c r="K340" s="12">
        <v>1000000</v>
      </c>
      <c r="L340" s="12">
        <v>144000000</v>
      </c>
      <c r="M340" s="16">
        <v>5.8953574060427415E-3</v>
      </c>
      <c r="N340" s="17">
        <v>2.6036958015405202E-3</v>
      </c>
    </row>
    <row r="341" spans="2:14" x14ac:dyDescent="0.25">
      <c r="B341" s="10" t="s">
        <v>391</v>
      </c>
      <c r="C341" s="11">
        <v>106</v>
      </c>
      <c r="D341" s="11">
        <v>107</v>
      </c>
      <c r="E341" s="12">
        <v>10533</v>
      </c>
      <c r="F341" s="12">
        <v>10676</v>
      </c>
      <c r="G341" s="13">
        <v>144</v>
      </c>
      <c r="H341" s="14" t="s">
        <v>73</v>
      </c>
      <c r="I341" s="14">
        <v>1</v>
      </c>
      <c r="J341" s="15">
        <v>144</v>
      </c>
      <c r="K341" s="12">
        <v>1000000</v>
      </c>
      <c r="L341" s="12">
        <v>144000000</v>
      </c>
      <c r="M341" s="16">
        <v>5.8953574060427415E-3</v>
      </c>
      <c r="N341" s="17">
        <v>2.6036958015405202E-3</v>
      </c>
    </row>
    <row r="342" spans="2:14" x14ac:dyDescent="0.25">
      <c r="B342" s="10" t="s">
        <v>45</v>
      </c>
      <c r="C342" s="11">
        <v>107</v>
      </c>
      <c r="D342" s="11">
        <v>109</v>
      </c>
      <c r="E342" s="12">
        <v>10677</v>
      </c>
      <c r="F342" s="12">
        <v>10806</v>
      </c>
      <c r="G342" s="13">
        <v>130</v>
      </c>
      <c r="H342" s="14" t="s">
        <v>73</v>
      </c>
      <c r="I342" s="14">
        <v>1</v>
      </c>
      <c r="J342" s="15">
        <v>130</v>
      </c>
      <c r="K342" s="12">
        <v>1000000</v>
      </c>
      <c r="L342" s="12">
        <v>130000000</v>
      </c>
      <c r="M342" s="16">
        <v>5.3221976582330304E-3</v>
      </c>
      <c r="N342" s="17">
        <v>2.3505587097240807E-3</v>
      </c>
    </row>
    <row r="343" spans="2:14" x14ac:dyDescent="0.25">
      <c r="B343" s="10" t="s">
        <v>43</v>
      </c>
      <c r="C343" s="11">
        <v>109</v>
      </c>
      <c r="D343" s="11">
        <v>110</v>
      </c>
      <c r="E343" s="12">
        <v>10807</v>
      </c>
      <c r="F343" s="12">
        <v>10936</v>
      </c>
      <c r="G343" s="13">
        <v>130</v>
      </c>
      <c r="H343" s="14" t="s">
        <v>73</v>
      </c>
      <c r="I343" s="14">
        <v>1</v>
      </c>
      <c r="J343" s="15">
        <v>130</v>
      </c>
      <c r="K343" s="12">
        <v>1000000</v>
      </c>
      <c r="L343" s="12">
        <v>130000000</v>
      </c>
      <c r="M343" s="16">
        <v>5.3221976582330304E-3</v>
      </c>
      <c r="N343" s="17">
        <v>2.3505587097240807E-3</v>
      </c>
    </row>
    <row r="344" spans="2:14" x14ac:dyDescent="0.25">
      <c r="B344" s="10" t="s">
        <v>41</v>
      </c>
      <c r="C344" s="11">
        <v>110</v>
      </c>
      <c r="D344" s="11">
        <v>111</v>
      </c>
      <c r="E344" s="12">
        <v>10937</v>
      </c>
      <c r="F344" s="12">
        <v>11066</v>
      </c>
      <c r="G344" s="13">
        <v>130</v>
      </c>
      <c r="H344" s="14" t="s">
        <v>73</v>
      </c>
      <c r="I344" s="14">
        <v>1</v>
      </c>
      <c r="J344" s="15">
        <v>130</v>
      </c>
      <c r="K344" s="12">
        <v>1000000</v>
      </c>
      <c r="L344" s="12">
        <v>130000000</v>
      </c>
      <c r="M344" s="16">
        <v>5.3221976582330304E-3</v>
      </c>
      <c r="N344" s="17">
        <v>2.3505587097240807E-3</v>
      </c>
    </row>
    <row r="345" spans="2:14" x14ac:dyDescent="0.25">
      <c r="B345" s="10" t="s">
        <v>391</v>
      </c>
      <c r="C345" s="11">
        <v>111</v>
      </c>
      <c r="D345" s="11">
        <v>112</v>
      </c>
      <c r="E345" s="12">
        <v>11067</v>
      </c>
      <c r="F345" s="12">
        <v>11196</v>
      </c>
      <c r="G345" s="13">
        <v>130</v>
      </c>
      <c r="H345" s="14" t="s">
        <v>73</v>
      </c>
      <c r="I345" s="14">
        <v>1</v>
      </c>
      <c r="J345" s="15">
        <v>130</v>
      </c>
      <c r="K345" s="12">
        <v>1000000</v>
      </c>
      <c r="L345" s="12">
        <v>130000000</v>
      </c>
      <c r="M345" s="16">
        <v>5.3221976582330304E-3</v>
      </c>
      <c r="N345" s="17">
        <v>2.3505587097240807E-3</v>
      </c>
    </row>
    <row r="346" spans="2:14" x14ac:dyDescent="0.25">
      <c r="B346" s="10" t="s">
        <v>392</v>
      </c>
      <c r="C346" s="11">
        <v>112</v>
      </c>
      <c r="D346" s="11">
        <v>113</v>
      </c>
      <c r="E346" s="12">
        <v>11197</v>
      </c>
      <c r="F346" s="12">
        <v>11214</v>
      </c>
      <c r="G346" s="13">
        <v>18</v>
      </c>
      <c r="H346" s="14" t="s">
        <v>73</v>
      </c>
      <c r="I346" s="14">
        <v>1</v>
      </c>
      <c r="J346" s="15">
        <v>18</v>
      </c>
      <c r="K346" s="12">
        <v>1000000</v>
      </c>
      <c r="L346" s="12">
        <v>18000000</v>
      </c>
      <c r="M346" s="16">
        <v>7.3691967575534268E-4</v>
      </c>
      <c r="N346" s="17">
        <v>3.2546197519256503E-4</v>
      </c>
    </row>
    <row r="347" spans="2:14" x14ac:dyDescent="0.25">
      <c r="B347" s="10" t="s">
        <v>394</v>
      </c>
      <c r="C347" s="11">
        <v>113</v>
      </c>
      <c r="D347" s="11">
        <v>113</v>
      </c>
      <c r="E347" s="12">
        <v>11215</v>
      </c>
      <c r="F347" s="12">
        <v>11240</v>
      </c>
      <c r="G347" s="13">
        <v>26</v>
      </c>
      <c r="H347" s="14" t="s">
        <v>73</v>
      </c>
      <c r="I347" s="14">
        <v>1</v>
      </c>
      <c r="J347" s="15">
        <v>26</v>
      </c>
      <c r="K347" s="12">
        <v>1000000</v>
      </c>
      <c r="L347" s="12">
        <v>26000000</v>
      </c>
      <c r="M347" s="16">
        <v>1.064439531646606E-3</v>
      </c>
      <c r="N347" s="17">
        <v>4.7011174194481613E-4</v>
      </c>
    </row>
    <row r="348" spans="2:14" x14ac:dyDescent="0.25">
      <c r="B348" s="10" t="s">
        <v>395</v>
      </c>
      <c r="C348" s="11">
        <v>113</v>
      </c>
      <c r="D348" s="11">
        <v>113</v>
      </c>
      <c r="E348" s="12">
        <v>11241</v>
      </c>
      <c r="F348" s="12">
        <v>11256</v>
      </c>
      <c r="G348" s="13">
        <v>16</v>
      </c>
      <c r="H348" s="14" t="s">
        <v>73</v>
      </c>
      <c r="I348" s="14">
        <v>1</v>
      </c>
      <c r="J348" s="15">
        <v>16</v>
      </c>
      <c r="K348" s="12">
        <v>1000000</v>
      </c>
      <c r="L348" s="12">
        <v>16000000</v>
      </c>
      <c r="M348" s="16">
        <v>6.5503971178252685E-4</v>
      </c>
      <c r="N348" s="17">
        <v>2.8929953350450221E-4</v>
      </c>
    </row>
    <row r="349" spans="2:14" x14ac:dyDescent="0.25">
      <c r="B349" s="10" t="s">
        <v>396</v>
      </c>
      <c r="C349" s="11">
        <v>113</v>
      </c>
      <c r="D349" s="11">
        <v>113</v>
      </c>
      <c r="E349" s="12">
        <v>11257</v>
      </c>
      <c r="F349" s="12">
        <v>11281</v>
      </c>
      <c r="G349" s="13">
        <v>25</v>
      </c>
      <c r="H349" s="14" t="s">
        <v>73</v>
      </c>
      <c r="I349" s="14">
        <v>1</v>
      </c>
      <c r="J349" s="15">
        <v>25</v>
      </c>
      <c r="K349" s="12">
        <v>1000000</v>
      </c>
      <c r="L349" s="12">
        <v>25000000</v>
      </c>
      <c r="M349" s="16">
        <v>1.0234995496601982E-3</v>
      </c>
      <c r="N349" s="17">
        <v>4.5203052110078472E-4</v>
      </c>
    </row>
    <row r="350" spans="2:14" x14ac:dyDescent="0.25">
      <c r="B350" s="10" t="s">
        <v>397</v>
      </c>
      <c r="C350" s="11">
        <v>113</v>
      </c>
      <c r="D350" s="11">
        <v>113</v>
      </c>
      <c r="E350" s="12">
        <v>11282</v>
      </c>
      <c r="F350" s="12">
        <v>11297</v>
      </c>
      <c r="G350" s="13">
        <v>16</v>
      </c>
      <c r="H350" s="14" t="s">
        <v>73</v>
      </c>
      <c r="I350" s="14">
        <v>1</v>
      </c>
      <c r="J350" s="15">
        <v>16</v>
      </c>
      <c r="K350" s="12">
        <v>1000000</v>
      </c>
      <c r="L350" s="12">
        <v>16000000</v>
      </c>
      <c r="M350" s="16">
        <v>6.5503971178252685E-4</v>
      </c>
      <c r="N350" s="17">
        <v>2.8929953350450221E-4</v>
      </c>
    </row>
    <row r="351" spans="2:14" x14ac:dyDescent="0.25">
      <c r="B351" s="10" t="s">
        <v>398</v>
      </c>
      <c r="C351" s="11">
        <v>113</v>
      </c>
      <c r="D351" s="11">
        <v>114</v>
      </c>
      <c r="E351" s="12">
        <v>11298</v>
      </c>
      <c r="F351" s="12">
        <v>11335</v>
      </c>
      <c r="G351" s="13">
        <v>38</v>
      </c>
      <c r="H351" s="14" t="s">
        <v>73</v>
      </c>
      <c r="I351" s="14">
        <v>1</v>
      </c>
      <c r="J351" s="15">
        <v>38</v>
      </c>
      <c r="K351" s="12">
        <v>1000000</v>
      </c>
      <c r="L351" s="12">
        <v>38000000</v>
      </c>
      <c r="M351" s="16">
        <v>1.5557193154835012E-3</v>
      </c>
      <c r="N351" s="17">
        <v>6.8708639207319276E-4</v>
      </c>
    </row>
    <row r="352" spans="2:14" x14ac:dyDescent="0.25">
      <c r="B352" s="10" t="s">
        <v>399</v>
      </c>
      <c r="C352" s="11">
        <v>114</v>
      </c>
      <c r="D352" s="11">
        <v>114</v>
      </c>
      <c r="E352" s="12">
        <v>11336</v>
      </c>
      <c r="F352" s="12">
        <v>11350</v>
      </c>
      <c r="G352" s="13">
        <v>15</v>
      </c>
      <c r="H352" s="14" t="s">
        <v>73</v>
      </c>
      <c r="I352" s="14">
        <v>1</v>
      </c>
      <c r="J352" s="15">
        <v>15</v>
      </c>
      <c r="K352" s="12">
        <v>1000000</v>
      </c>
      <c r="L352" s="12">
        <v>15000000</v>
      </c>
      <c r="M352" s="16">
        <v>6.1409972979611894E-4</v>
      </c>
      <c r="N352" s="17">
        <v>2.7121831266047086E-4</v>
      </c>
    </row>
    <row r="353" spans="2:14" x14ac:dyDescent="0.25">
      <c r="B353" s="10" t="s">
        <v>400</v>
      </c>
      <c r="C353" s="11">
        <v>114</v>
      </c>
      <c r="D353" s="11">
        <v>114</v>
      </c>
      <c r="E353" s="12">
        <v>11351</v>
      </c>
      <c r="F353" s="12">
        <v>11373</v>
      </c>
      <c r="G353" s="13">
        <v>23</v>
      </c>
      <c r="H353" s="14" t="s">
        <v>73</v>
      </c>
      <c r="I353" s="14">
        <v>1</v>
      </c>
      <c r="J353" s="15">
        <v>23</v>
      </c>
      <c r="K353" s="12">
        <v>1000000</v>
      </c>
      <c r="L353" s="12">
        <v>23000000</v>
      </c>
      <c r="M353" s="16">
        <v>9.4161958568738226E-4</v>
      </c>
      <c r="N353" s="17">
        <v>4.1586807941272196E-4</v>
      </c>
    </row>
    <row r="354" spans="2:14" x14ac:dyDescent="0.25">
      <c r="B354" s="10" t="s">
        <v>401</v>
      </c>
      <c r="C354" s="11">
        <v>114</v>
      </c>
      <c r="D354" s="11">
        <v>115</v>
      </c>
      <c r="E354" s="12">
        <v>11374</v>
      </c>
      <c r="F354" s="12">
        <v>11441</v>
      </c>
      <c r="G354" s="13">
        <v>68</v>
      </c>
      <c r="H354" s="14" t="s">
        <v>73</v>
      </c>
      <c r="I354" s="14">
        <v>1</v>
      </c>
      <c r="J354" s="15">
        <v>68</v>
      </c>
      <c r="K354" s="12">
        <v>1000000</v>
      </c>
      <c r="L354" s="12">
        <v>68000000</v>
      </c>
      <c r="M354" s="16">
        <v>2.7839187750757391E-3</v>
      </c>
      <c r="N354" s="17">
        <v>1.2295230173941345E-3</v>
      </c>
    </row>
    <row r="355" spans="2:14" x14ac:dyDescent="0.25">
      <c r="B355" s="10" t="s">
        <v>402</v>
      </c>
      <c r="C355" s="11">
        <v>115</v>
      </c>
      <c r="D355" s="11">
        <v>115</v>
      </c>
      <c r="E355" s="12">
        <v>11442</v>
      </c>
      <c r="F355" s="12">
        <v>11465</v>
      </c>
      <c r="G355" s="13">
        <v>24</v>
      </c>
      <c r="H355" s="14" t="s">
        <v>73</v>
      </c>
      <c r="I355" s="14">
        <v>1</v>
      </c>
      <c r="J355" s="15">
        <v>24</v>
      </c>
      <c r="K355" s="12">
        <v>1000000</v>
      </c>
      <c r="L355" s="12">
        <v>24000000</v>
      </c>
      <c r="M355" s="16">
        <v>9.8255956767379017E-4</v>
      </c>
      <c r="N355" s="17">
        <v>4.3394930025675331E-4</v>
      </c>
    </row>
    <row r="356" spans="2:14" x14ac:dyDescent="0.25">
      <c r="B356" s="10" t="s">
        <v>403</v>
      </c>
      <c r="C356" s="11">
        <v>115</v>
      </c>
      <c r="D356" s="11">
        <v>115</v>
      </c>
      <c r="E356" s="12">
        <v>11466</v>
      </c>
      <c r="F356" s="12">
        <v>11468</v>
      </c>
      <c r="G356" s="13">
        <v>3</v>
      </c>
      <c r="H356" s="14" t="s">
        <v>73</v>
      </c>
      <c r="I356" s="14">
        <v>1</v>
      </c>
      <c r="J356" s="15">
        <v>3</v>
      </c>
      <c r="K356" s="12">
        <v>1000000</v>
      </c>
      <c r="L356" s="12">
        <v>3000000</v>
      </c>
      <c r="M356" s="16">
        <v>1.2281994595922377E-4</v>
      </c>
      <c r="N356" s="17">
        <v>5.4243662532094164E-5</v>
      </c>
    </row>
    <row r="357" spans="2:14" x14ac:dyDescent="0.25">
      <c r="B357" s="10" t="s">
        <v>289</v>
      </c>
      <c r="C357" s="11">
        <v>115</v>
      </c>
      <c r="D357" s="11">
        <v>115</v>
      </c>
      <c r="E357" s="12">
        <v>11469</v>
      </c>
      <c r="F357" s="12">
        <v>11470</v>
      </c>
      <c r="G357" s="13">
        <v>2</v>
      </c>
      <c r="H357" s="14" t="s">
        <v>73</v>
      </c>
      <c r="I357" s="14">
        <v>1</v>
      </c>
      <c r="J357" s="15">
        <v>2</v>
      </c>
      <c r="K357" s="12">
        <v>1000000</v>
      </c>
      <c r="L357" s="12">
        <v>2000000</v>
      </c>
      <c r="M357" s="16">
        <v>8.1879963972815857E-5</v>
      </c>
      <c r="N357" s="17">
        <v>3.6162441688062776E-5</v>
      </c>
    </row>
    <row r="358" spans="2:14" x14ac:dyDescent="0.25">
      <c r="B358" s="10" t="s">
        <v>51</v>
      </c>
      <c r="C358" s="11">
        <v>115</v>
      </c>
      <c r="D358" s="11">
        <v>115</v>
      </c>
      <c r="E358" s="12">
        <v>11471</v>
      </c>
      <c r="F358" s="12">
        <v>11472</v>
      </c>
      <c r="G358" s="13">
        <v>2</v>
      </c>
      <c r="H358" s="14" t="s">
        <v>73</v>
      </c>
      <c r="I358" s="14">
        <v>1</v>
      </c>
      <c r="J358" s="15">
        <v>2</v>
      </c>
      <c r="K358" s="12">
        <v>1000000</v>
      </c>
      <c r="L358" s="12">
        <v>2000000</v>
      </c>
      <c r="M358" s="16">
        <v>8.1879963972815857E-5</v>
      </c>
      <c r="N358" s="17">
        <v>3.6162441688062776E-5</v>
      </c>
    </row>
    <row r="359" spans="2:14" x14ac:dyDescent="0.25">
      <c r="B359" s="10" t="s">
        <v>53</v>
      </c>
      <c r="C359" s="11">
        <v>115</v>
      </c>
      <c r="D359" s="11">
        <v>115</v>
      </c>
      <c r="E359" s="12">
        <v>11473</v>
      </c>
      <c r="F359" s="12">
        <v>11474</v>
      </c>
      <c r="G359" s="13">
        <v>2</v>
      </c>
      <c r="H359" s="14" t="s">
        <v>73</v>
      </c>
      <c r="I359" s="14">
        <v>1</v>
      </c>
      <c r="J359" s="15">
        <v>2</v>
      </c>
      <c r="K359" s="12">
        <v>1000000</v>
      </c>
      <c r="L359" s="12">
        <v>2000000</v>
      </c>
      <c r="M359" s="16">
        <v>8.1879963972815857E-5</v>
      </c>
      <c r="N359" s="17">
        <v>3.6162441688062776E-5</v>
      </c>
    </row>
    <row r="360" spans="2:14" x14ac:dyDescent="0.25">
      <c r="B360" s="10" t="s">
        <v>404</v>
      </c>
      <c r="C360" s="11">
        <v>115</v>
      </c>
      <c r="D360" s="11">
        <v>115</v>
      </c>
      <c r="E360" s="12">
        <v>11475</v>
      </c>
      <c r="F360" s="12">
        <v>11478</v>
      </c>
      <c r="G360" s="13">
        <v>4</v>
      </c>
      <c r="H360" s="14" t="s">
        <v>73</v>
      </c>
      <c r="I360" s="14">
        <v>1</v>
      </c>
      <c r="J360" s="15">
        <v>4</v>
      </c>
      <c r="K360" s="12">
        <v>1000000</v>
      </c>
      <c r="L360" s="12">
        <v>4000000</v>
      </c>
      <c r="M360" s="16">
        <v>1.6375992794563171E-4</v>
      </c>
      <c r="N360" s="17">
        <v>7.2324883376125552E-5</v>
      </c>
    </row>
    <row r="361" spans="2:14" x14ac:dyDescent="0.25">
      <c r="B361" s="10" t="s">
        <v>405</v>
      </c>
      <c r="C361" s="11">
        <v>115</v>
      </c>
      <c r="D361" s="11">
        <v>115</v>
      </c>
      <c r="E361" s="12">
        <v>11479</v>
      </c>
      <c r="F361" s="12">
        <v>11483</v>
      </c>
      <c r="G361" s="13">
        <v>5</v>
      </c>
      <c r="H361" s="14" t="s">
        <v>73</v>
      </c>
      <c r="I361" s="14">
        <v>1</v>
      </c>
      <c r="J361" s="15">
        <v>5</v>
      </c>
      <c r="K361" s="12">
        <v>1000000</v>
      </c>
      <c r="L361" s="12">
        <v>5000000</v>
      </c>
      <c r="M361" s="16">
        <v>2.0469990993203963E-4</v>
      </c>
      <c r="N361" s="17">
        <v>9.0406104220156947E-5</v>
      </c>
    </row>
    <row r="362" spans="2:14" x14ac:dyDescent="0.25">
      <c r="B362" s="10" t="s">
        <v>406</v>
      </c>
      <c r="C362" s="11">
        <v>115</v>
      </c>
      <c r="D362" s="11">
        <v>115</v>
      </c>
      <c r="E362" s="12">
        <v>11484</v>
      </c>
      <c r="F362" s="12">
        <v>11485</v>
      </c>
      <c r="G362" s="13">
        <v>2</v>
      </c>
      <c r="H362" s="14" t="s">
        <v>73</v>
      </c>
      <c r="I362" s="14">
        <v>1</v>
      </c>
      <c r="J362" s="15">
        <v>2</v>
      </c>
      <c r="K362" s="12">
        <v>1000000</v>
      </c>
      <c r="L362" s="12">
        <v>2000000</v>
      </c>
      <c r="M362" s="16">
        <v>8.1879963972815857E-5</v>
      </c>
      <c r="N362" s="17">
        <v>3.6162441688062776E-5</v>
      </c>
    </row>
    <row r="363" spans="2:14" x14ac:dyDescent="0.25">
      <c r="B363" s="10" t="s">
        <v>400</v>
      </c>
      <c r="C363" s="11">
        <v>115</v>
      </c>
      <c r="D363" s="11">
        <v>115</v>
      </c>
      <c r="E363" s="12">
        <v>11486</v>
      </c>
      <c r="F363" s="12">
        <v>11500</v>
      </c>
      <c r="G363" s="13">
        <v>15</v>
      </c>
      <c r="H363" s="14" t="s">
        <v>73</v>
      </c>
      <c r="I363" s="14">
        <v>1</v>
      </c>
      <c r="J363" s="15">
        <v>15</v>
      </c>
      <c r="K363" s="12">
        <v>1000000</v>
      </c>
      <c r="L363" s="12">
        <v>15000000</v>
      </c>
      <c r="M363" s="16">
        <v>6.1409972979611894E-4</v>
      </c>
      <c r="N363" s="17">
        <v>2.7121831266047086E-4</v>
      </c>
    </row>
    <row r="364" spans="2:14" x14ac:dyDescent="0.25">
      <c r="B364" s="10" t="s">
        <v>45</v>
      </c>
      <c r="C364" s="11">
        <v>116</v>
      </c>
      <c r="D364" s="11">
        <v>117</v>
      </c>
      <c r="E364" s="12">
        <v>11501</v>
      </c>
      <c r="F364" s="12">
        <v>11610</v>
      </c>
      <c r="G364" s="13">
        <v>110</v>
      </c>
      <c r="H364" s="14" t="s">
        <v>73</v>
      </c>
      <c r="I364" s="14">
        <v>1</v>
      </c>
      <c r="J364" s="15">
        <v>110</v>
      </c>
      <c r="K364" s="12">
        <v>1000000</v>
      </c>
      <c r="L364" s="12">
        <v>110000000</v>
      </c>
      <c r="M364" s="16">
        <v>4.5033980185048717E-3</v>
      </c>
      <c r="N364" s="17">
        <v>1.988934292843453E-3</v>
      </c>
    </row>
    <row r="365" spans="2:14" x14ac:dyDescent="0.25">
      <c r="B365" s="10" t="s">
        <v>407</v>
      </c>
      <c r="C365" s="11">
        <v>117</v>
      </c>
      <c r="D365" s="11">
        <v>117</v>
      </c>
      <c r="E365" s="12">
        <v>11611</v>
      </c>
      <c r="F365" s="12">
        <v>11625</v>
      </c>
      <c r="G365" s="13">
        <v>15</v>
      </c>
      <c r="H365" s="14" t="s">
        <v>73</v>
      </c>
      <c r="I365" s="14">
        <v>1</v>
      </c>
      <c r="J365" s="15">
        <v>15</v>
      </c>
      <c r="K365" s="12">
        <v>1000000</v>
      </c>
      <c r="L365" s="12">
        <v>15000000</v>
      </c>
      <c r="M365" s="16">
        <v>6.1409972979611894E-4</v>
      </c>
      <c r="N365" s="17">
        <v>2.7121831266047086E-4</v>
      </c>
    </row>
    <row r="366" spans="2:14" x14ac:dyDescent="0.25">
      <c r="B366" s="10" t="s">
        <v>43</v>
      </c>
      <c r="C366" s="11">
        <v>117</v>
      </c>
      <c r="D366" s="11">
        <v>118</v>
      </c>
      <c r="E366" s="12">
        <v>11626</v>
      </c>
      <c r="F366" s="12">
        <v>11735</v>
      </c>
      <c r="G366" s="13">
        <v>110</v>
      </c>
      <c r="H366" s="14" t="s">
        <v>73</v>
      </c>
      <c r="I366" s="14">
        <v>1</v>
      </c>
      <c r="J366" s="15">
        <v>110</v>
      </c>
      <c r="K366" s="12">
        <v>1000000</v>
      </c>
      <c r="L366" s="12">
        <v>110000000</v>
      </c>
      <c r="M366" s="16">
        <v>4.5033980185048717E-3</v>
      </c>
      <c r="N366" s="17">
        <v>1.988934292843453E-3</v>
      </c>
    </row>
    <row r="367" spans="2:14" x14ac:dyDescent="0.25">
      <c r="B367" s="10" t="s">
        <v>407</v>
      </c>
      <c r="C367" s="11">
        <v>118</v>
      </c>
      <c r="D367" s="11">
        <v>118</v>
      </c>
      <c r="E367" s="12">
        <v>11736</v>
      </c>
      <c r="F367" s="12">
        <v>11750</v>
      </c>
      <c r="G367" s="13">
        <v>15</v>
      </c>
      <c r="H367" s="14" t="s">
        <v>73</v>
      </c>
      <c r="I367" s="14">
        <v>1</v>
      </c>
      <c r="J367" s="15">
        <v>15</v>
      </c>
      <c r="K367" s="12">
        <v>1000000</v>
      </c>
      <c r="L367" s="12">
        <v>15000000</v>
      </c>
      <c r="M367" s="16">
        <v>6.1409972979611894E-4</v>
      </c>
      <c r="N367" s="17">
        <v>2.7121831266047086E-4</v>
      </c>
    </row>
    <row r="368" spans="2:14" x14ac:dyDescent="0.25">
      <c r="B368" s="10" t="s">
        <v>41</v>
      </c>
      <c r="C368" s="11">
        <v>118</v>
      </c>
      <c r="D368" s="11">
        <v>119</v>
      </c>
      <c r="E368" s="12">
        <v>11751</v>
      </c>
      <c r="F368" s="12">
        <v>11860</v>
      </c>
      <c r="G368" s="13">
        <v>110</v>
      </c>
      <c r="H368" s="14" t="s">
        <v>73</v>
      </c>
      <c r="I368" s="14">
        <v>1</v>
      </c>
      <c r="J368" s="15">
        <v>110</v>
      </c>
      <c r="K368" s="12">
        <v>1000000</v>
      </c>
      <c r="L368" s="12">
        <v>110000000</v>
      </c>
      <c r="M368" s="16">
        <v>4.5033980185048717E-3</v>
      </c>
      <c r="N368" s="17">
        <v>1.988934292843453E-3</v>
      </c>
    </row>
    <row r="369" spans="2:14" x14ac:dyDescent="0.25">
      <c r="B369" s="10" t="s">
        <v>407</v>
      </c>
      <c r="C369" s="11">
        <v>119</v>
      </c>
      <c r="D369" s="11">
        <v>119</v>
      </c>
      <c r="E369" s="12">
        <v>11861</v>
      </c>
      <c r="F369" s="12">
        <v>11875</v>
      </c>
      <c r="G369" s="13">
        <v>15</v>
      </c>
      <c r="H369" s="14" t="s">
        <v>73</v>
      </c>
      <c r="I369" s="14">
        <v>1</v>
      </c>
      <c r="J369" s="15">
        <v>15</v>
      </c>
      <c r="K369" s="12">
        <v>1000000</v>
      </c>
      <c r="L369" s="12">
        <v>15000000</v>
      </c>
      <c r="M369" s="16">
        <v>6.1409972979611894E-4</v>
      </c>
      <c r="N369" s="17">
        <v>2.7121831266047086E-4</v>
      </c>
    </row>
    <row r="370" spans="2:14" x14ac:dyDescent="0.25">
      <c r="B370" s="10" t="s">
        <v>391</v>
      </c>
      <c r="C370" s="11">
        <v>119</v>
      </c>
      <c r="D370" s="11">
        <v>120</v>
      </c>
      <c r="E370" s="12">
        <v>11876</v>
      </c>
      <c r="F370" s="12">
        <v>12000</v>
      </c>
      <c r="G370" s="13">
        <v>125</v>
      </c>
      <c r="H370" s="14" t="s">
        <v>73</v>
      </c>
      <c r="I370" s="14">
        <v>1</v>
      </c>
      <c r="J370" s="15">
        <v>125</v>
      </c>
      <c r="K370" s="12">
        <v>1000000</v>
      </c>
      <c r="L370" s="12">
        <v>125000000</v>
      </c>
      <c r="M370" s="16">
        <v>5.117497748300991E-3</v>
      </c>
      <c r="N370" s="17">
        <v>2.2601526055039236E-3</v>
      </c>
    </row>
    <row r="371" spans="2:14" x14ac:dyDescent="0.25">
      <c r="B371" s="10" t="s">
        <v>396</v>
      </c>
      <c r="C371" s="11">
        <v>11</v>
      </c>
      <c r="D371" s="11">
        <v>11</v>
      </c>
      <c r="E371" s="12">
        <v>1001</v>
      </c>
      <c r="F371" s="12">
        <v>1025</v>
      </c>
      <c r="G371" s="13">
        <v>25</v>
      </c>
      <c r="H371" s="14" t="s">
        <v>408</v>
      </c>
      <c r="I371" s="14">
        <v>0</v>
      </c>
      <c r="J371" s="15">
        <v>0</v>
      </c>
      <c r="K371" s="12">
        <v>1000000</v>
      </c>
      <c r="L371" s="12">
        <v>25000000</v>
      </c>
      <c r="M371" s="16">
        <v>1.0234995496601982E-3</v>
      </c>
      <c r="N371" s="17">
        <v>0</v>
      </c>
    </row>
    <row r="372" spans="2:14" x14ac:dyDescent="0.25">
      <c r="B372" s="10" t="s">
        <v>409</v>
      </c>
      <c r="C372" s="11">
        <v>11</v>
      </c>
      <c r="D372" s="11">
        <v>11</v>
      </c>
      <c r="E372" s="12">
        <v>1026</v>
      </c>
      <c r="F372" s="12">
        <v>1050</v>
      </c>
      <c r="G372" s="13">
        <v>25</v>
      </c>
      <c r="H372" s="14" t="s">
        <v>408</v>
      </c>
      <c r="I372" s="14">
        <v>0</v>
      </c>
      <c r="J372" s="15">
        <v>0</v>
      </c>
      <c r="K372" s="12">
        <v>1000000</v>
      </c>
      <c r="L372" s="12">
        <v>25000000</v>
      </c>
      <c r="M372" s="16">
        <v>1.0234995496601982E-3</v>
      </c>
      <c r="N372" s="17">
        <v>0</v>
      </c>
    </row>
    <row r="373" spans="2:14" x14ac:dyDescent="0.25">
      <c r="B373" s="10" t="s">
        <v>410</v>
      </c>
      <c r="C373" s="11">
        <v>11</v>
      </c>
      <c r="D373" s="11">
        <v>11</v>
      </c>
      <c r="E373" s="12">
        <v>1051</v>
      </c>
      <c r="F373" s="12">
        <v>1092</v>
      </c>
      <c r="G373" s="13">
        <v>42</v>
      </c>
      <c r="H373" s="14" t="s">
        <v>408</v>
      </c>
      <c r="I373" s="14">
        <v>0</v>
      </c>
      <c r="J373" s="15">
        <v>0</v>
      </c>
      <c r="K373" s="12">
        <v>1000000</v>
      </c>
      <c r="L373" s="12">
        <v>42000000</v>
      </c>
      <c r="M373" s="16">
        <v>1.7194792434291329E-3</v>
      </c>
      <c r="N373" s="17">
        <v>0</v>
      </c>
    </row>
    <row r="374" spans="2:14" x14ac:dyDescent="0.25">
      <c r="B374" s="10" t="s">
        <v>394</v>
      </c>
      <c r="C374" s="11">
        <v>11</v>
      </c>
      <c r="D374" s="11">
        <v>12</v>
      </c>
      <c r="E374" s="12">
        <v>1093</v>
      </c>
      <c r="F374" s="12">
        <v>1192</v>
      </c>
      <c r="G374" s="13">
        <v>100</v>
      </c>
      <c r="H374" s="14" t="s">
        <v>408</v>
      </c>
      <c r="I374" s="14">
        <v>0</v>
      </c>
      <c r="J374" s="15">
        <v>0</v>
      </c>
      <c r="K374" s="12">
        <v>1000000</v>
      </c>
      <c r="L374" s="12">
        <v>100000000</v>
      </c>
      <c r="M374" s="16">
        <v>4.0939981986407928E-3</v>
      </c>
      <c r="N374" s="17">
        <v>0</v>
      </c>
    </row>
    <row r="375" spans="2:14" x14ac:dyDescent="0.25">
      <c r="B375" s="10" t="s">
        <v>411</v>
      </c>
      <c r="C375" s="11">
        <v>12</v>
      </c>
      <c r="D375" s="11">
        <v>13</v>
      </c>
      <c r="E375" s="12">
        <v>1193</v>
      </c>
      <c r="F375" s="12">
        <v>1242</v>
      </c>
      <c r="G375" s="13">
        <v>50</v>
      </c>
      <c r="H375" s="14" t="s">
        <v>408</v>
      </c>
      <c r="I375" s="14">
        <v>0</v>
      </c>
      <c r="J375" s="15">
        <v>0</v>
      </c>
      <c r="K375" s="12">
        <v>1000000</v>
      </c>
      <c r="L375" s="12">
        <v>50000000</v>
      </c>
      <c r="M375" s="16">
        <v>2.0469990993203964E-3</v>
      </c>
      <c r="N375" s="17">
        <v>0</v>
      </c>
    </row>
    <row r="376" spans="2:14" x14ac:dyDescent="0.25">
      <c r="B376" s="10" t="s">
        <v>397</v>
      </c>
      <c r="C376" s="11">
        <v>13</v>
      </c>
      <c r="D376" s="11">
        <v>14</v>
      </c>
      <c r="E376" s="12">
        <v>1243</v>
      </c>
      <c r="F376" s="12">
        <v>1342</v>
      </c>
      <c r="G376" s="13">
        <v>100</v>
      </c>
      <c r="H376" s="14" t="s">
        <v>408</v>
      </c>
      <c r="I376" s="14">
        <v>0</v>
      </c>
      <c r="J376" s="15">
        <v>0</v>
      </c>
      <c r="K376" s="12">
        <v>1000000</v>
      </c>
      <c r="L376" s="12">
        <v>100000000</v>
      </c>
      <c r="M376" s="16">
        <v>4.0939981986407928E-3</v>
      </c>
      <c r="N376" s="17">
        <v>0</v>
      </c>
    </row>
    <row r="377" spans="2:14" x14ac:dyDescent="0.25">
      <c r="B377" s="10" t="s">
        <v>412</v>
      </c>
      <c r="C377" s="11">
        <v>14</v>
      </c>
      <c r="D377" s="11">
        <v>15</v>
      </c>
      <c r="E377" s="12">
        <v>1343</v>
      </c>
      <c r="F377" s="12">
        <v>1442</v>
      </c>
      <c r="G377" s="13">
        <v>100</v>
      </c>
      <c r="H377" s="14" t="s">
        <v>408</v>
      </c>
      <c r="I377" s="14">
        <v>0</v>
      </c>
      <c r="J377" s="15">
        <v>0</v>
      </c>
      <c r="K377" s="12">
        <v>1000000</v>
      </c>
      <c r="L377" s="12">
        <v>100000000</v>
      </c>
      <c r="M377" s="16">
        <v>4.0939981986407928E-3</v>
      </c>
      <c r="N377" s="17">
        <v>0</v>
      </c>
    </row>
    <row r="378" spans="2:14" x14ac:dyDescent="0.25">
      <c r="B378" s="10" t="s">
        <v>401</v>
      </c>
      <c r="C378" s="11">
        <v>15</v>
      </c>
      <c r="D378" s="11">
        <v>16</v>
      </c>
      <c r="E378" s="12">
        <v>1443</v>
      </c>
      <c r="F378" s="12">
        <v>1542</v>
      </c>
      <c r="G378" s="13">
        <v>100</v>
      </c>
      <c r="H378" s="14" t="s">
        <v>408</v>
      </c>
      <c r="I378" s="14">
        <v>0</v>
      </c>
      <c r="J378" s="15">
        <v>0</v>
      </c>
      <c r="K378" s="12">
        <v>1000000</v>
      </c>
      <c r="L378" s="12">
        <v>100000000</v>
      </c>
      <c r="M378" s="16">
        <v>4.0939981986407928E-3</v>
      </c>
      <c r="N378" s="17">
        <v>0</v>
      </c>
    </row>
    <row r="379" spans="2:14" x14ac:dyDescent="0.25">
      <c r="B379" s="10" t="s">
        <v>404</v>
      </c>
      <c r="C379" s="11">
        <v>16</v>
      </c>
      <c r="D379" s="11">
        <v>16</v>
      </c>
      <c r="E379" s="12">
        <v>1543</v>
      </c>
      <c r="F379" s="12">
        <v>1592</v>
      </c>
      <c r="G379" s="13">
        <v>50</v>
      </c>
      <c r="H379" s="14" t="s">
        <v>408</v>
      </c>
      <c r="I379" s="14">
        <v>0</v>
      </c>
      <c r="J379" s="15">
        <v>0</v>
      </c>
      <c r="K379" s="12">
        <v>1000000</v>
      </c>
      <c r="L379" s="12">
        <v>50000000</v>
      </c>
      <c r="M379" s="16">
        <v>2.0469990993203964E-3</v>
      </c>
      <c r="N379" s="17">
        <v>0</v>
      </c>
    </row>
    <row r="380" spans="2:14" x14ac:dyDescent="0.25">
      <c r="B380" s="10" t="s">
        <v>405</v>
      </c>
      <c r="C380" s="11">
        <v>16</v>
      </c>
      <c r="D380" s="11">
        <v>17</v>
      </c>
      <c r="E380" s="12">
        <v>1593</v>
      </c>
      <c r="F380" s="12">
        <v>1617</v>
      </c>
      <c r="G380" s="13">
        <v>25</v>
      </c>
      <c r="H380" s="14" t="s">
        <v>408</v>
      </c>
      <c r="I380" s="14">
        <v>0</v>
      </c>
      <c r="J380" s="15">
        <v>0</v>
      </c>
      <c r="K380" s="12">
        <v>1000000</v>
      </c>
      <c r="L380" s="12">
        <v>25000000</v>
      </c>
      <c r="M380" s="16">
        <v>1.0234995496601982E-3</v>
      </c>
      <c r="N380" s="17">
        <v>0</v>
      </c>
    </row>
    <row r="381" spans="2:14" x14ac:dyDescent="0.25">
      <c r="B381" s="10" t="s">
        <v>391</v>
      </c>
      <c r="C381" s="11">
        <v>17</v>
      </c>
      <c r="D381" s="11">
        <v>17</v>
      </c>
      <c r="E381" s="12">
        <v>1618</v>
      </c>
      <c r="F381" s="12">
        <v>1627</v>
      </c>
      <c r="G381" s="13">
        <v>10</v>
      </c>
      <c r="H381" s="14" t="s">
        <v>408</v>
      </c>
      <c r="I381" s="14">
        <v>0</v>
      </c>
      <c r="J381" s="15">
        <v>0</v>
      </c>
      <c r="K381" s="12">
        <v>1000000</v>
      </c>
      <c r="L381" s="12">
        <v>10000000</v>
      </c>
      <c r="M381" s="16">
        <v>4.0939981986407926E-4</v>
      </c>
      <c r="N381" s="17">
        <v>0</v>
      </c>
    </row>
    <row r="382" spans="2:14" x14ac:dyDescent="0.25">
      <c r="B382" s="10" t="s">
        <v>399</v>
      </c>
      <c r="C382" s="11">
        <v>17</v>
      </c>
      <c r="D382" s="11">
        <v>18</v>
      </c>
      <c r="E382" s="12">
        <v>1628</v>
      </c>
      <c r="F382" s="12">
        <v>1727</v>
      </c>
      <c r="G382" s="13">
        <v>100</v>
      </c>
      <c r="H382" s="14" t="s">
        <v>408</v>
      </c>
      <c r="I382" s="14">
        <v>0</v>
      </c>
      <c r="J382" s="15">
        <v>0</v>
      </c>
      <c r="K382" s="12">
        <v>1000000</v>
      </c>
      <c r="L382" s="12">
        <v>100000000</v>
      </c>
      <c r="M382" s="16">
        <v>4.0939981986407928E-3</v>
      </c>
      <c r="N382" s="17">
        <v>0</v>
      </c>
    </row>
    <row r="383" spans="2:14" x14ac:dyDescent="0.25">
      <c r="B383" s="10" t="s">
        <v>396</v>
      </c>
      <c r="C383" s="11">
        <v>18</v>
      </c>
      <c r="D383" s="11">
        <v>18</v>
      </c>
      <c r="E383" s="12">
        <v>1728</v>
      </c>
      <c r="F383" s="12">
        <v>1777</v>
      </c>
      <c r="G383" s="13">
        <v>50</v>
      </c>
      <c r="H383" s="14" t="s">
        <v>408</v>
      </c>
      <c r="I383" s="14">
        <v>0</v>
      </c>
      <c r="J383" s="15">
        <v>0</v>
      </c>
      <c r="K383" s="12">
        <v>1000000</v>
      </c>
      <c r="L383" s="12">
        <v>50000000</v>
      </c>
      <c r="M383" s="16">
        <v>2.0469990993203964E-3</v>
      </c>
      <c r="N383" s="17">
        <v>0</v>
      </c>
    </row>
    <row r="384" spans="2:14" x14ac:dyDescent="0.25">
      <c r="B384" s="10" t="s">
        <v>402</v>
      </c>
      <c r="C384" s="11">
        <v>18</v>
      </c>
      <c r="D384" s="11">
        <v>19</v>
      </c>
      <c r="E384" s="12">
        <v>1778</v>
      </c>
      <c r="F384" s="12">
        <v>1827</v>
      </c>
      <c r="G384" s="13">
        <v>50</v>
      </c>
      <c r="H384" s="14" t="s">
        <v>408</v>
      </c>
      <c r="I384" s="14">
        <v>0</v>
      </c>
      <c r="J384" s="15">
        <v>0</v>
      </c>
      <c r="K384" s="12">
        <v>1000000</v>
      </c>
      <c r="L384" s="12">
        <v>50000000</v>
      </c>
      <c r="M384" s="16">
        <v>2.0469990993203964E-3</v>
      </c>
      <c r="N384" s="17">
        <v>0</v>
      </c>
    </row>
    <row r="385" spans="2:14" x14ac:dyDescent="0.25">
      <c r="B385" s="10" t="s">
        <v>398</v>
      </c>
      <c r="C385" s="11">
        <v>19</v>
      </c>
      <c r="D385" s="11">
        <v>20</v>
      </c>
      <c r="E385" s="12">
        <v>1828</v>
      </c>
      <c r="F385" s="12">
        <v>1927</v>
      </c>
      <c r="G385" s="13">
        <v>100</v>
      </c>
      <c r="H385" s="14" t="s">
        <v>408</v>
      </c>
      <c r="I385" s="14">
        <v>0</v>
      </c>
      <c r="J385" s="15">
        <v>0</v>
      </c>
      <c r="K385" s="12">
        <v>1000000</v>
      </c>
      <c r="L385" s="12">
        <v>100000000</v>
      </c>
      <c r="M385" s="16">
        <v>4.0939981986407928E-3</v>
      </c>
      <c r="N385" s="17">
        <v>0</v>
      </c>
    </row>
    <row r="386" spans="2:14" x14ac:dyDescent="0.25">
      <c r="B386" s="10" t="s">
        <v>392</v>
      </c>
      <c r="C386" s="11">
        <v>20</v>
      </c>
      <c r="D386" s="11">
        <v>21</v>
      </c>
      <c r="E386" s="12">
        <v>1928</v>
      </c>
      <c r="F386" s="12">
        <v>2027</v>
      </c>
      <c r="G386" s="13">
        <v>100</v>
      </c>
      <c r="H386" s="14" t="s">
        <v>408</v>
      </c>
      <c r="I386" s="14">
        <v>0</v>
      </c>
      <c r="J386" s="15">
        <v>0</v>
      </c>
      <c r="K386" s="12">
        <v>1000000</v>
      </c>
      <c r="L386" s="12">
        <v>100000000</v>
      </c>
      <c r="M386" s="16">
        <v>4.0939981986407928E-3</v>
      </c>
      <c r="N386" s="17">
        <v>0</v>
      </c>
    </row>
    <row r="387" spans="2:14" x14ac:dyDescent="0.25">
      <c r="B387" s="10" t="s">
        <v>412</v>
      </c>
      <c r="C387" s="11">
        <v>21</v>
      </c>
      <c r="D387" s="11">
        <v>22</v>
      </c>
      <c r="E387" s="12">
        <v>2028</v>
      </c>
      <c r="F387" s="12">
        <v>2127</v>
      </c>
      <c r="G387" s="13">
        <v>100</v>
      </c>
      <c r="H387" s="14" t="s">
        <v>408</v>
      </c>
      <c r="I387" s="14">
        <v>0</v>
      </c>
      <c r="J387" s="15">
        <v>0</v>
      </c>
      <c r="K387" s="12">
        <v>1000000</v>
      </c>
      <c r="L387" s="12">
        <v>100000000</v>
      </c>
      <c r="M387" s="16">
        <v>4.0939981986407928E-3</v>
      </c>
      <c r="N387" s="17">
        <v>0</v>
      </c>
    </row>
    <row r="388" spans="2:14" x14ac:dyDescent="0.25">
      <c r="B388" s="10" t="s">
        <v>413</v>
      </c>
      <c r="C388" s="11">
        <v>22</v>
      </c>
      <c r="D388" s="11">
        <v>22</v>
      </c>
      <c r="E388" s="12">
        <v>2128</v>
      </c>
      <c r="F388" s="12">
        <v>2152</v>
      </c>
      <c r="G388" s="13">
        <v>25</v>
      </c>
      <c r="H388" s="14" t="s">
        <v>408</v>
      </c>
      <c r="I388" s="14">
        <v>0</v>
      </c>
      <c r="J388" s="15">
        <v>0</v>
      </c>
      <c r="K388" s="12">
        <v>1000000</v>
      </c>
      <c r="L388" s="12">
        <v>25000000</v>
      </c>
      <c r="M388" s="16">
        <v>1.0234995496601982E-3</v>
      </c>
      <c r="N388" s="17">
        <v>0</v>
      </c>
    </row>
    <row r="389" spans="2:14" x14ac:dyDescent="0.25">
      <c r="B389" s="10" t="s">
        <v>401</v>
      </c>
      <c r="C389" s="11">
        <v>22</v>
      </c>
      <c r="D389" s="11">
        <v>23</v>
      </c>
      <c r="E389" s="12">
        <v>2153</v>
      </c>
      <c r="F389" s="12">
        <v>2252</v>
      </c>
      <c r="G389" s="13">
        <v>100</v>
      </c>
      <c r="H389" s="14" t="s">
        <v>408</v>
      </c>
      <c r="I389" s="14">
        <v>0</v>
      </c>
      <c r="J389" s="15">
        <v>0</v>
      </c>
      <c r="K389" s="12">
        <v>1000000</v>
      </c>
      <c r="L389" s="12">
        <v>100000000</v>
      </c>
      <c r="M389" s="16">
        <v>4.0939981986407928E-3</v>
      </c>
      <c r="N389" s="17">
        <v>0</v>
      </c>
    </row>
    <row r="390" spans="2:14" x14ac:dyDescent="0.25">
      <c r="B390" s="10" t="s">
        <v>395</v>
      </c>
      <c r="C390" s="11">
        <v>23</v>
      </c>
      <c r="D390" s="11">
        <v>24</v>
      </c>
      <c r="E390" s="12">
        <v>2253</v>
      </c>
      <c r="F390" s="12">
        <v>2302</v>
      </c>
      <c r="G390" s="13">
        <v>50</v>
      </c>
      <c r="H390" s="14" t="s">
        <v>408</v>
      </c>
      <c r="I390" s="14">
        <v>0</v>
      </c>
      <c r="J390" s="15">
        <v>0</v>
      </c>
      <c r="K390" s="12">
        <v>1000000</v>
      </c>
      <c r="L390" s="12">
        <v>50000000</v>
      </c>
      <c r="M390" s="16">
        <v>2.0469990993203964E-3</v>
      </c>
      <c r="N390" s="17">
        <v>0</v>
      </c>
    </row>
    <row r="391" spans="2:14" x14ac:dyDescent="0.25">
      <c r="B391" s="10" t="s">
        <v>393</v>
      </c>
      <c r="C391" s="11">
        <v>24</v>
      </c>
      <c r="D391" s="11">
        <v>24</v>
      </c>
      <c r="E391" s="12">
        <v>2303</v>
      </c>
      <c r="F391" s="12">
        <v>2377</v>
      </c>
      <c r="G391" s="13">
        <v>75</v>
      </c>
      <c r="H391" s="14" t="s">
        <v>408</v>
      </c>
      <c r="I391" s="14">
        <v>0</v>
      </c>
      <c r="J391" s="15">
        <v>0</v>
      </c>
      <c r="K391" s="12">
        <v>1000000</v>
      </c>
      <c r="L391" s="12">
        <v>75000000</v>
      </c>
      <c r="M391" s="16">
        <v>3.0704986489805946E-3</v>
      </c>
      <c r="N391" s="17">
        <v>0</v>
      </c>
    </row>
    <row r="392" spans="2:14" x14ac:dyDescent="0.25">
      <c r="B392" s="10" t="s">
        <v>393</v>
      </c>
      <c r="C392" s="11">
        <v>24</v>
      </c>
      <c r="D392" s="11">
        <v>25</v>
      </c>
      <c r="E392" s="12">
        <v>2378</v>
      </c>
      <c r="F392" s="12">
        <v>2452</v>
      </c>
      <c r="G392" s="13">
        <v>75</v>
      </c>
      <c r="H392" s="14" t="s">
        <v>408</v>
      </c>
      <c r="I392" s="14">
        <v>0</v>
      </c>
      <c r="J392" s="15">
        <v>0</v>
      </c>
      <c r="K392" s="12">
        <v>1000000</v>
      </c>
      <c r="L392" s="12">
        <v>75000000</v>
      </c>
      <c r="M392" s="16">
        <v>3.0704986489805946E-3</v>
      </c>
      <c r="N392" s="17">
        <v>0</v>
      </c>
    </row>
    <row r="393" spans="2:14" x14ac:dyDescent="0.25">
      <c r="B393" s="10" t="s">
        <v>414</v>
      </c>
      <c r="C393" s="11">
        <v>25</v>
      </c>
      <c r="D393" s="11">
        <v>26</v>
      </c>
      <c r="E393" s="12">
        <v>2453</v>
      </c>
      <c r="F393" s="12">
        <v>2527</v>
      </c>
      <c r="G393" s="13">
        <v>75</v>
      </c>
      <c r="H393" s="14" t="s">
        <v>408</v>
      </c>
      <c r="I393" s="14">
        <v>0</v>
      </c>
      <c r="J393" s="15">
        <v>0</v>
      </c>
      <c r="K393" s="12">
        <v>1000000</v>
      </c>
      <c r="L393" s="12">
        <v>75000000</v>
      </c>
      <c r="M393" s="16">
        <v>3.0704986489805946E-3</v>
      </c>
      <c r="N393" s="17">
        <v>0</v>
      </c>
    </row>
    <row r="394" spans="2:14" x14ac:dyDescent="0.25">
      <c r="B394" s="10" t="s">
        <v>403</v>
      </c>
      <c r="C394" s="11">
        <v>26</v>
      </c>
      <c r="D394" s="11">
        <v>26</v>
      </c>
      <c r="E394" s="12">
        <v>2528</v>
      </c>
      <c r="F394" s="12">
        <v>2577</v>
      </c>
      <c r="G394" s="13">
        <v>50</v>
      </c>
      <c r="H394" s="14" t="s">
        <v>408</v>
      </c>
      <c r="I394" s="14">
        <v>0</v>
      </c>
      <c r="J394" s="15">
        <v>0</v>
      </c>
      <c r="K394" s="12">
        <v>1000000</v>
      </c>
      <c r="L394" s="12">
        <v>50000000</v>
      </c>
      <c r="M394" s="16">
        <v>2.0469990993203964E-3</v>
      </c>
      <c r="N394" s="17">
        <v>0</v>
      </c>
    </row>
    <row r="395" spans="2:14" x14ac:dyDescent="0.25">
      <c r="B395" s="10" t="s">
        <v>50</v>
      </c>
      <c r="C395" s="11">
        <v>26</v>
      </c>
      <c r="D395" s="11">
        <v>27</v>
      </c>
      <c r="E395" s="12">
        <v>2578</v>
      </c>
      <c r="F395" s="12">
        <v>2602</v>
      </c>
      <c r="G395" s="13">
        <v>25</v>
      </c>
      <c r="H395" s="14" t="s">
        <v>408</v>
      </c>
      <c r="I395" s="14">
        <v>0</v>
      </c>
      <c r="J395" s="15">
        <v>0</v>
      </c>
      <c r="K395" s="12">
        <v>1000000</v>
      </c>
      <c r="L395" s="12">
        <v>25000000</v>
      </c>
      <c r="M395" s="16">
        <v>1.0234995496601982E-3</v>
      </c>
      <c r="N395" s="17">
        <v>0</v>
      </c>
    </row>
    <row r="396" spans="2:14" x14ac:dyDescent="0.25">
      <c r="B396" s="10" t="s">
        <v>400</v>
      </c>
      <c r="C396" s="11">
        <v>27</v>
      </c>
      <c r="D396" s="11">
        <v>27</v>
      </c>
      <c r="E396" s="12">
        <v>2603</v>
      </c>
      <c r="F396" s="12">
        <v>2652</v>
      </c>
      <c r="G396" s="13">
        <v>50</v>
      </c>
      <c r="H396" s="14" t="s">
        <v>408</v>
      </c>
      <c r="I396" s="14">
        <v>0</v>
      </c>
      <c r="J396" s="15">
        <v>0</v>
      </c>
      <c r="K396" s="12">
        <v>1000000</v>
      </c>
      <c r="L396" s="12">
        <v>50000000</v>
      </c>
      <c r="M396" s="16">
        <v>2.0469990993203964E-3</v>
      </c>
      <c r="N396" s="17">
        <v>0</v>
      </c>
    </row>
    <row r="397" spans="2:14" x14ac:dyDescent="0.25">
      <c r="B397" s="10" t="s">
        <v>406</v>
      </c>
      <c r="C397" s="11">
        <v>27</v>
      </c>
      <c r="D397" s="11">
        <v>27</v>
      </c>
      <c r="E397" s="12">
        <v>2653</v>
      </c>
      <c r="F397" s="12">
        <v>2677</v>
      </c>
      <c r="G397" s="13">
        <v>25</v>
      </c>
      <c r="H397" s="14" t="s">
        <v>408</v>
      </c>
      <c r="I397" s="14">
        <v>0</v>
      </c>
      <c r="J397" s="15">
        <v>0</v>
      </c>
      <c r="K397" s="12">
        <v>1000000</v>
      </c>
      <c r="L397" s="12">
        <v>25000000</v>
      </c>
      <c r="M397" s="16">
        <v>1.0234995496601982E-3</v>
      </c>
      <c r="N397" s="17">
        <v>0</v>
      </c>
    </row>
    <row r="398" spans="2:14" x14ac:dyDescent="0.25">
      <c r="B398" s="10" t="s">
        <v>415</v>
      </c>
      <c r="C398" s="11">
        <v>27</v>
      </c>
      <c r="D398" s="11">
        <v>28</v>
      </c>
      <c r="E398" s="12">
        <v>2678</v>
      </c>
      <c r="F398" s="12">
        <v>2727</v>
      </c>
      <c r="G398" s="13">
        <v>50</v>
      </c>
      <c r="H398" s="14" t="s">
        <v>408</v>
      </c>
      <c r="I398" s="14">
        <v>0</v>
      </c>
      <c r="J398" s="15">
        <v>0</v>
      </c>
      <c r="K398" s="12">
        <v>1000000</v>
      </c>
      <c r="L398" s="12">
        <v>50000000</v>
      </c>
      <c r="M398" s="16">
        <v>2.0469990993203964E-3</v>
      </c>
      <c r="N398" s="17">
        <v>0</v>
      </c>
    </row>
    <row r="399" spans="2:14" x14ac:dyDescent="0.25">
      <c r="B399" s="10" t="s">
        <v>399</v>
      </c>
      <c r="C399" s="11">
        <v>28</v>
      </c>
      <c r="D399" s="11">
        <v>28</v>
      </c>
      <c r="E399" s="12">
        <v>2728</v>
      </c>
      <c r="F399" s="12">
        <v>2752</v>
      </c>
      <c r="G399" s="13">
        <v>25</v>
      </c>
      <c r="H399" s="14" t="s">
        <v>408</v>
      </c>
      <c r="I399" s="14">
        <v>0</v>
      </c>
      <c r="J399" s="15">
        <v>0</v>
      </c>
      <c r="K399" s="12">
        <v>1000000</v>
      </c>
      <c r="L399" s="12">
        <v>25000000</v>
      </c>
      <c r="M399" s="16">
        <v>1.0234995496601982E-3</v>
      </c>
      <c r="N399" s="17">
        <v>0</v>
      </c>
    </row>
    <row r="400" spans="2:14" x14ac:dyDescent="0.25">
      <c r="B400" s="10" t="s">
        <v>402</v>
      </c>
      <c r="C400" s="11">
        <v>28</v>
      </c>
      <c r="D400" s="11">
        <v>29</v>
      </c>
      <c r="E400" s="12">
        <v>2753</v>
      </c>
      <c r="F400" s="12">
        <v>2802</v>
      </c>
      <c r="G400" s="13">
        <v>50</v>
      </c>
      <c r="H400" s="14" t="s">
        <v>408</v>
      </c>
      <c r="I400" s="14">
        <v>0</v>
      </c>
      <c r="J400" s="15">
        <v>0</v>
      </c>
      <c r="K400" s="12">
        <v>1000000</v>
      </c>
      <c r="L400" s="12">
        <v>50000000</v>
      </c>
      <c r="M400" s="16">
        <v>2.0469990993203964E-3</v>
      </c>
      <c r="N400" s="17">
        <v>0</v>
      </c>
    </row>
    <row r="401" spans="2:14" x14ac:dyDescent="0.25">
      <c r="B401" s="10" t="s">
        <v>392</v>
      </c>
      <c r="C401" s="11">
        <v>29</v>
      </c>
      <c r="D401" s="11">
        <v>29</v>
      </c>
      <c r="E401" s="12">
        <v>2803</v>
      </c>
      <c r="F401" s="12">
        <v>2852</v>
      </c>
      <c r="G401" s="13">
        <v>50</v>
      </c>
      <c r="H401" s="14" t="s">
        <v>408</v>
      </c>
      <c r="I401" s="14">
        <v>0</v>
      </c>
      <c r="J401" s="15">
        <v>0</v>
      </c>
      <c r="K401" s="12">
        <v>1000000</v>
      </c>
      <c r="L401" s="12">
        <v>50000000</v>
      </c>
      <c r="M401" s="16">
        <v>2.0469990993203964E-3</v>
      </c>
      <c r="N401" s="17">
        <v>0</v>
      </c>
    </row>
    <row r="402" spans="2:14" x14ac:dyDescent="0.25">
      <c r="B402" s="10" t="s">
        <v>404</v>
      </c>
      <c r="C402" s="11">
        <v>29</v>
      </c>
      <c r="D402" s="11">
        <v>30</v>
      </c>
      <c r="E402" s="12">
        <v>2853</v>
      </c>
      <c r="F402" s="12">
        <v>2902</v>
      </c>
      <c r="G402" s="13">
        <v>50</v>
      </c>
      <c r="H402" s="14" t="s">
        <v>408</v>
      </c>
      <c r="I402" s="14">
        <v>0</v>
      </c>
      <c r="J402" s="15">
        <v>0</v>
      </c>
      <c r="K402" s="12">
        <v>1000000</v>
      </c>
      <c r="L402" s="12">
        <v>50000000</v>
      </c>
      <c r="M402" s="16">
        <v>2.0469990993203964E-3</v>
      </c>
      <c r="N402" s="17">
        <v>0</v>
      </c>
    </row>
    <row r="403" spans="2:14" x14ac:dyDescent="0.25">
      <c r="B403" s="10" t="s">
        <v>405</v>
      </c>
      <c r="C403" s="11">
        <v>30</v>
      </c>
      <c r="D403" s="11">
        <v>30</v>
      </c>
      <c r="E403" s="12">
        <v>2903</v>
      </c>
      <c r="F403" s="12">
        <v>2907</v>
      </c>
      <c r="G403" s="13">
        <v>5</v>
      </c>
      <c r="H403" s="14" t="s">
        <v>408</v>
      </c>
      <c r="I403" s="14">
        <v>0</v>
      </c>
      <c r="J403" s="15">
        <v>0</v>
      </c>
      <c r="K403" s="12">
        <v>1000000</v>
      </c>
      <c r="L403" s="12">
        <v>5000000</v>
      </c>
      <c r="M403" s="16">
        <v>2.0469990993203963E-4</v>
      </c>
      <c r="N403" s="17">
        <v>0</v>
      </c>
    </row>
    <row r="404" spans="2:14" x14ac:dyDescent="0.25">
      <c r="B404" s="10" t="s">
        <v>394</v>
      </c>
      <c r="C404" s="11">
        <v>30</v>
      </c>
      <c r="D404" s="11">
        <v>30</v>
      </c>
      <c r="E404" s="12">
        <v>2908</v>
      </c>
      <c r="F404" s="12">
        <v>2922</v>
      </c>
      <c r="G404" s="13">
        <v>15</v>
      </c>
      <c r="H404" s="14" t="s">
        <v>408</v>
      </c>
      <c r="I404" s="14">
        <v>0</v>
      </c>
      <c r="J404" s="15">
        <v>0</v>
      </c>
      <c r="K404" s="12">
        <v>1000000</v>
      </c>
      <c r="L404" s="12">
        <v>15000000</v>
      </c>
      <c r="M404" s="16">
        <v>6.1409972979611894E-4</v>
      </c>
      <c r="N404" s="17">
        <v>0</v>
      </c>
    </row>
    <row r="405" spans="2:14" x14ac:dyDescent="0.25">
      <c r="B405" s="10" t="s">
        <v>401</v>
      </c>
      <c r="C405" s="11">
        <v>30</v>
      </c>
      <c r="D405" s="11">
        <v>30</v>
      </c>
      <c r="E405" s="12">
        <v>2923</v>
      </c>
      <c r="F405" s="12">
        <v>2972</v>
      </c>
      <c r="G405" s="13">
        <v>50</v>
      </c>
      <c r="H405" s="14" t="s">
        <v>408</v>
      </c>
      <c r="I405" s="14">
        <v>0</v>
      </c>
      <c r="J405" s="15">
        <v>0</v>
      </c>
      <c r="K405" s="12">
        <v>1000000</v>
      </c>
      <c r="L405" s="12">
        <v>50000000</v>
      </c>
      <c r="M405" s="16">
        <v>2.0469990993203964E-3</v>
      </c>
      <c r="N405" s="17">
        <v>0</v>
      </c>
    </row>
    <row r="406" spans="2:14" x14ac:dyDescent="0.25">
      <c r="B406" s="10" t="s">
        <v>410</v>
      </c>
      <c r="C406" s="11">
        <v>30</v>
      </c>
      <c r="D406" s="11">
        <v>30</v>
      </c>
      <c r="E406" s="12">
        <v>2973</v>
      </c>
      <c r="F406" s="12">
        <v>2980</v>
      </c>
      <c r="G406" s="13">
        <v>8</v>
      </c>
      <c r="H406" s="14" t="s">
        <v>408</v>
      </c>
      <c r="I406" s="14">
        <v>0</v>
      </c>
      <c r="J406" s="15">
        <v>0</v>
      </c>
      <c r="K406" s="12">
        <v>1000000</v>
      </c>
      <c r="L406" s="12">
        <v>8000000</v>
      </c>
      <c r="M406" s="16">
        <v>3.2751985589126343E-4</v>
      </c>
      <c r="N406" s="17">
        <v>0</v>
      </c>
    </row>
    <row r="407" spans="2:14" x14ac:dyDescent="0.25">
      <c r="B407" s="10" t="s">
        <v>400</v>
      </c>
      <c r="C407" s="11">
        <v>30</v>
      </c>
      <c r="D407" s="11">
        <v>30</v>
      </c>
      <c r="E407" s="12">
        <v>2981</v>
      </c>
      <c r="F407" s="12">
        <v>3000</v>
      </c>
      <c r="G407" s="13">
        <v>20</v>
      </c>
      <c r="H407" s="14" t="s">
        <v>408</v>
      </c>
      <c r="I407" s="14">
        <v>0</v>
      </c>
      <c r="J407" s="15">
        <v>0</v>
      </c>
      <c r="K407" s="12">
        <v>1000000</v>
      </c>
      <c r="L407" s="12">
        <v>20000000</v>
      </c>
      <c r="M407" s="16">
        <v>8.1879963972815851E-4</v>
      </c>
      <c r="N407" s="17">
        <v>0</v>
      </c>
    </row>
    <row r="408" spans="2:14" x14ac:dyDescent="0.25">
      <c r="B408" s="10" t="s">
        <v>396</v>
      </c>
      <c r="C408" s="11">
        <v>71</v>
      </c>
      <c r="D408" s="11">
        <v>71</v>
      </c>
      <c r="E408" s="12">
        <v>7001</v>
      </c>
      <c r="F408" s="12">
        <v>7075</v>
      </c>
      <c r="G408" s="13">
        <v>75</v>
      </c>
      <c r="H408" s="14" t="s">
        <v>416</v>
      </c>
      <c r="I408" s="14">
        <v>0</v>
      </c>
      <c r="J408" s="15">
        <v>0</v>
      </c>
      <c r="K408" s="12">
        <v>1000000</v>
      </c>
      <c r="L408" s="12">
        <v>75000000</v>
      </c>
      <c r="M408" s="16">
        <v>3.0704986489805946E-3</v>
      </c>
      <c r="N408" s="17">
        <v>0</v>
      </c>
    </row>
    <row r="409" spans="2:14" x14ac:dyDescent="0.25">
      <c r="B409" s="10" t="s">
        <v>398</v>
      </c>
      <c r="C409" s="11">
        <v>71</v>
      </c>
      <c r="D409" s="11">
        <v>72</v>
      </c>
      <c r="E409" s="12">
        <v>7076</v>
      </c>
      <c r="F409" s="12">
        <v>7175</v>
      </c>
      <c r="G409" s="13">
        <v>100</v>
      </c>
      <c r="H409" s="14" t="s">
        <v>416</v>
      </c>
      <c r="I409" s="14">
        <v>0</v>
      </c>
      <c r="J409" s="15">
        <v>0</v>
      </c>
      <c r="K409" s="12">
        <v>1000000</v>
      </c>
      <c r="L409" s="12">
        <v>100000000</v>
      </c>
      <c r="M409" s="16">
        <v>4.0939981986407928E-3</v>
      </c>
      <c r="N409" s="17">
        <v>0</v>
      </c>
    </row>
    <row r="410" spans="2:14" x14ac:dyDescent="0.25">
      <c r="B410" s="10" t="s">
        <v>392</v>
      </c>
      <c r="C410" s="11">
        <v>72</v>
      </c>
      <c r="D410" s="11">
        <v>74</v>
      </c>
      <c r="E410" s="12">
        <v>7176</v>
      </c>
      <c r="F410" s="12">
        <v>7325</v>
      </c>
      <c r="G410" s="13">
        <v>150</v>
      </c>
      <c r="H410" s="14" t="s">
        <v>416</v>
      </c>
      <c r="I410" s="14">
        <v>0</v>
      </c>
      <c r="J410" s="15">
        <v>0</v>
      </c>
      <c r="K410" s="12">
        <v>1000000</v>
      </c>
      <c r="L410" s="12">
        <v>150000000</v>
      </c>
      <c r="M410" s="16">
        <v>6.1409972979611892E-3</v>
      </c>
      <c r="N410" s="17">
        <v>0</v>
      </c>
    </row>
    <row r="411" spans="2:14" x14ac:dyDescent="0.25">
      <c r="B411" s="10" t="s">
        <v>391</v>
      </c>
      <c r="C411" s="11">
        <v>74</v>
      </c>
      <c r="D411" s="11">
        <v>74</v>
      </c>
      <c r="E411" s="12">
        <v>7326</v>
      </c>
      <c r="F411" s="12">
        <v>7345</v>
      </c>
      <c r="G411" s="13">
        <v>20</v>
      </c>
      <c r="H411" s="14" t="s">
        <v>416</v>
      </c>
      <c r="I411" s="14">
        <v>0</v>
      </c>
      <c r="J411" s="15">
        <v>0</v>
      </c>
      <c r="K411" s="12">
        <v>1000000</v>
      </c>
      <c r="L411" s="12">
        <v>20000000</v>
      </c>
      <c r="M411" s="16">
        <v>8.1879963972815851E-4</v>
      </c>
      <c r="N411" s="17">
        <v>0</v>
      </c>
    </row>
    <row r="412" spans="2:14" x14ac:dyDescent="0.25">
      <c r="B412" s="10" t="s">
        <v>393</v>
      </c>
      <c r="C412" s="11">
        <v>74</v>
      </c>
      <c r="D412" s="11">
        <v>75</v>
      </c>
      <c r="E412" s="12">
        <v>7346</v>
      </c>
      <c r="F412" s="12">
        <v>7420</v>
      </c>
      <c r="G412" s="13">
        <v>75</v>
      </c>
      <c r="H412" s="14" t="s">
        <v>416</v>
      </c>
      <c r="I412" s="14">
        <v>0</v>
      </c>
      <c r="J412" s="15">
        <v>0</v>
      </c>
      <c r="K412" s="12">
        <v>1000000</v>
      </c>
      <c r="L412" s="12">
        <v>75000000</v>
      </c>
      <c r="M412" s="16">
        <v>3.0704986489805946E-3</v>
      </c>
      <c r="N412" s="17">
        <v>0</v>
      </c>
    </row>
    <row r="413" spans="2:14" x14ac:dyDescent="0.25">
      <c r="B413" s="10" t="s">
        <v>45</v>
      </c>
      <c r="C413" s="11">
        <v>75</v>
      </c>
      <c r="D413" s="11">
        <v>75</v>
      </c>
      <c r="E413" s="12">
        <v>7421</v>
      </c>
      <c r="F413" s="12">
        <v>7445</v>
      </c>
      <c r="G413" s="13">
        <v>25</v>
      </c>
      <c r="H413" s="14" t="s">
        <v>416</v>
      </c>
      <c r="I413" s="14">
        <v>0</v>
      </c>
      <c r="J413" s="15">
        <v>0</v>
      </c>
      <c r="K413" s="12">
        <v>1000000</v>
      </c>
      <c r="L413" s="12">
        <v>25000000</v>
      </c>
      <c r="M413" s="16">
        <v>1.0234995496601982E-3</v>
      </c>
      <c r="N413" s="17">
        <v>0</v>
      </c>
    </row>
    <row r="414" spans="2:14" x14ac:dyDescent="0.25">
      <c r="B414" s="10" t="s">
        <v>417</v>
      </c>
      <c r="C414" s="11">
        <v>75</v>
      </c>
      <c r="D414" s="11">
        <v>75</v>
      </c>
      <c r="E414" s="12">
        <v>7446</v>
      </c>
      <c r="F414" s="12">
        <v>7470</v>
      </c>
      <c r="G414" s="13">
        <v>25</v>
      </c>
      <c r="H414" s="14" t="s">
        <v>416</v>
      </c>
      <c r="I414" s="14">
        <v>0</v>
      </c>
      <c r="J414" s="15">
        <v>0</v>
      </c>
      <c r="K414" s="12">
        <v>1000000</v>
      </c>
      <c r="L414" s="12">
        <v>25000000</v>
      </c>
      <c r="M414" s="16">
        <v>1.0234995496601982E-3</v>
      </c>
      <c r="N414" s="17">
        <v>0</v>
      </c>
    </row>
    <row r="415" spans="2:14" x14ac:dyDescent="0.25">
      <c r="B415" s="10" t="s">
        <v>418</v>
      </c>
      <c r="C415" s="11">
        <v>75</v>
      </c>
      <c r="D415" s="11">
        <v>77</v>
      </c>
      <c r="E415" s="12">
        <v>7471</v>
      </c>
      <c r="F415" s="12">
        <v>7670</v>
      </c>
      <c r="G415" s="13">
        <v>200</v>
      </c>
      <c r="H415" s="14" t="s">
        <v>416</v>
      </c>
      <c r="I415" s="14">
        <v>0</v>
      </c>
      <c r="J415" s="15">
        <v>0</v>
      </c>
      <c r="K415" s="12">
        <v>1000000</v>
      </c>
      <c r="L415" s="12">
        <v>200000000</v>
      </c>
      <c r="M415" s="16">
        <v>8.1879963972815856E-3</v>
      </c>
      <c r="N415" s="17">
        <v>0</v>
      </c>
    </row>
    <row r="416" spans="2:14" x14ac:dyDescent="0.25">
      <c r="B416" s="10" t="s">
        <v>419</v>
      </c>
      <c r="C416" s="11">
        <v>77</v>
      </c>
      <c r="D416" s="11">
        <v>78</v>
      </c>
      <c r="E416" s="12">
        <v>7671</v>
      </c>
      <c r="F416" s="12">
        <v>7720</v>
      </c>
      <c r="G416" s="13">
        <v>50</v>
      </c>
      <c r="H416" s="14" t="s">
        <v>416</v>
      </c>
      <c r="I416" s="14">
        <v>0</v>
      </c>
      <c r="J416" s="15">
        <v>0</v>
      </c>
      <c r="K416" s="12">
        <v>1000000</v>
      </c>
      <c r="L416" s="12">
        <v>50000000</v>
      </c>
      <c r="M416" s="16">
        <v>2.0469990993203964E-3</v>
      </c>
      <c r="N416" s="17">
        <v>0</v>
      </c>
    </row>
    <row r="417" spans="2:14" x14ac:dyDescent="0.25">
      <c r="B417" s="10" t="s">
        <v>398</v>
      </c>
      <c r="C417" s="11">
        <v>78</v>
      </c>
      <c r="D417" s="11">
        <v>79</v>
      </c>
      <c r="E417" s="12">
        <v>7721</v>
      </c>
      <c r="F417" s="12">
        <v>7820</v>
      </c>
      <c r="G417" s="13">
        <v>100</v>
      </c>
      <c r="H417" s="14" t="s">
        <v>416</v>
      </c>
      <c r="I417" s="14">
        <v>0</v>
      </c>
      <c r="J417" s="15">
        <v>0</v>
      </c>
      <c r="K417" s="12">
        <v>1000000</v>
      </c>
      <c r="L417" s="12">
        <v>100000000</v>
      </c>
      <c r="M417" s="16">
        <v>4.0939981986407928E-3</v>
      </c>
      <c r="N417" s="17">
        <v>0</v>
      </c>
    </row>
    <row r="418" spans="2:14" x14ac:dyDescent="0.25">
      <c r="B418" s="10" t="s">
        <v>397</v>
      </c>
      <c r="C418" s="11">
        <v>79</v>
      </c>
      <c r="D418" s="11">
        <v>80</v>
      </c>
      <c r="E418" s="12">
        <v>7821</v>
      </c>
      <c r="F418" s="12">
        <v>7970</v>
      </c>
      <c r="G418" s="13">
        <v>150</v>
      </c>
      <c r="H418" s="14" t="s">
        <v>416</v>
      </c>
      <c r="I418" s="14">
        <v>0</v>
      </c>
      <c r="J418" s="15">
        <v>0</v>
      </c>
      <c r="K418" s="12">
        <v>1000000</v>
      </c>
      <c r="L418" s="12">
        <v>150000000</v>
      </c>
      <c r="M418" s="16">
        <v>6.1409972979611892E-3</v>
      </c>
      <c r="N418" s="17">
        <v>0</v>
      </c>
    </row>
    <row r="419" spans="2:14" x14ac:dyDescent="0.25">
      <c r="B419" s="10" t="s">
        <v>411</v>
      </c>
      <c r="C419" s="11">
        <v>80</v>
      </c>
      <c r="D419" s="11">
        <v>81</v>
      </c>
      <c r="E419" s="12">
        <v>7971</v>
      </c>
      <c r="F419" s="12">
        <v>8020</v>
      </c>
      <c r="G419" s="13">
        <v>50</v>
      </c>
      <c r="H419" s="14" t="s">
        <v>416</v>
      </c>
      <c r="I419" s="14">
        <v>0</v>
      </c>
      <c r="J419" s="15">
        <v>0</v>
      </c>
      <c r="K419" s="12">
        <v>1000000</v>
      </c>
      <c r="L419" s="12">
        <v>50000000</v>
      </c>
      <c r="M419" s="16">
        <v>2.0469990993203964E-3</v>
      </c>
      <c r="N419" s="17">
        <v>0</v>
      </c>
    </row>
    <row r="420" spans="2:14" x14ac:dyDescent="0.25">
      <c r="B420" s="10" t="s">
        <v>397</v>
      </c>
      <c r="C420" s="11">
        <v>81</v>
      </c>
      <c r="D420" s="11">
        <v>82</v>
      </c>
      <c r="E420" s="12">
        <v>8021</v>
      </c>
      <c r="F420" s="12">
        <v>8120</v>
      </c>
      <c r="G420" s="13">
        <v>100</v>
      </c>
      <c r="H420" s="14" t="s">
        <v>416</v>
      </c>
      <c r="I420" s="14">
        <v>0</v>
      </c>
      <c r="J420" s="15">
        <v>0</v>
      </c>
      <c r="K420" s="12">
        <v>1000000</v>
      </c>
      <c r="L420" s="12">
        <v>100000000</v>
      </c>
      <c r="M420" s="16">
        <v>4.0939981986407928E-3</v>
      </c>
      <c r="N420" s="17">
        <v>0</v>
      </c>
    </row>
    <row r="421" spans="2:14" x14ac:dyDescent="0.25">
      <c r="B421" s="10" t="s">
        <v>402</v>
      </c>
      <c r="C421" s="11">
        <v>82</v>
      </c>
      <c r="D421" s="11">
        <v>85</v>
      </c>
      <c r="E421" s="12">
        <v>8121</v>
      </c>
      <c r="F421" s="12">
        <v>8420</v>
      </c>
      <c r="G421" s="13">
        <v>300</v>
      </c>
      <c r="H421" s="14" t="s">
        <v>416</v>
      </c>
      <c r="I421" s="14">
        <v>0</v>
      </c>
      <c r="J421" s="15">
        <v>0</v>
      </c>
      <c r="K421" s="12">
        <v>1000000</v>
      </c>
      <c r="L421" s="12">
        <v>300000000</v>
      </c>
      <c r="M421" s="16">
        <v>1.2281994595922378E-2</v>
      </c>
      <c r="N421" s="17">
        <v>0</v>
      </c>
    </row>
    <row r="422" spans="2:14" x14ac:dyDescent="0.25">
      <c r="B422" s="10" t="s">
        <v>401</v>
      </c>
      <c r="C422" s="11">
        <v>85</v>
      </c>
      <c r="D422" s="11">
        <v>85</v>
      </c>
      <c r="E422" s="12">
        <v>8421</v>
      </c>
      <c r="F422" s="12">
        <v>8495</v>
      </c>
      <c r="G422" s="13">
        <v>75</v>
      </c>
      <c r="H422" s="14" t="s">
        <v>416</v>
      </c>
      <c r="I422" s="14">
        <v>0</v>
      </c>
      <c r="J422" s="15">
        <v>0</v>
      </c>
      <c r="K422" s="12">
        <v>1000000</v>
      </c>
      <c r="L422" s="12">
        <v>75000000</v>
      </c>
      <c r="M422" s="16">
        <v>3.0704986489805946E-3</v>
      </c>
      <c r="N422" s="17">
        <v>0</v>
      </c>
    </row>
    <row r="423" spans="2:14" x14ac:dyDescent="0.25">
      <c r="B423" s="10" t="s">
        <v>395</v>
      </c>
      <c r="C423" s="11">
        <v>85</v>
      </c>
      <c r="D423" s="11">
        <v>86</v>
      </c>
      <c r="E423" s="12">
        <v>8496</v>
      </c>
      <c r="F423" s="12">
        <v>8545</v>
      </c>
      <c r="G423" s="13">
        <v>50</v>
      </c>
      <c r="H423" s="14" t="s">
        <v>416</v>
      </c>
      <c r="I423" s="14">
        <v>0</v>
      </c>
      <c r="J423" s="15">
        <v>0</v>
      </c>
      <c r="K423" s="12">
        <v>1000000</v>
      </c>
      <c r="L423" s="12">
        <v>50000000</v>
      </c>
      <c r="M423" s="16">
        <v>2.0469990993203964E-3</v>
      </c>
      <c r="N423" s="17">
        <v>0</v>
      </c>
    </row>
    <row r="424" spans="2:14" x14ac:dyDescent="0.25">
      <c r="B424" s="10" t="s">
        <v>415</v>
      </c>
      <c r="C424" s="11">
        <v>86</v>
      </c>
      <c r="D424" s="11">
        <v>86</v>
      </c>
      <c r="E424" s="12">
        <v>8546</v>
      </c>
      <c r="F424" s="12">
        <v>8595</v>
      </c>
      <c r="G424" s="13">
        <v>50</v>
      </c>
      <c r="H424" s="14" t="s">
        <v>416</v>
      </c>
      <c r="I424" s="14">
        <v>0</v>
      </c>
      <c r="J424" s="15">
        <v>0</v>
      </c>
      <c r="K424" s="12">
        <v>1000000</v>
      </c>
      <c r="L424" s="12">
        <v>50000000</v>
      </c>
      <c r="M424" s="16">
        <v>2.0469990993203964E-3</v>
      </c>
      <c r="N424" s="17">
        <v>0</v>
      </c>
    </row>
    <row r="425" spans="2:14" x14ac:dyDescent="0.25">
      <c r="B425" s="10" t="s">
        <v>399</v>
      </c>
      <c r="C425" s="11">
        <v>86</v>
      </c>
      <c r="D425" s="11">
        <v>88</v>
      </c>
      <c r="E425" s="12">
        <v>8596</v>
      </c>
      <c r="F425" s="12">
        <v>8720</v>
      </c>
      <c r="G425" s="13">
        <v>125</v>
      </c>
      <c r="H425" s="14" t="s">
        <v>416</v>
      </c>
      <c r="I425" s="15">
        <v>0</v>
      </c>
      <c r="J425" s="15">
        <v>0</v>
      </c>
      <c r="K425" s="12">
        <v>1000000</v>
      </c>
      <c r="L425" s="12">
        <v>125000000</v>
      </c>
      <c r="M425" s="16">
        <v>5.117497748300991E-3</v>
      </c>
      <c r="N425" s="18">
        <v>0</v>
      </c>
    </row>
    <row r="426" spans="2:14" x14ac:dyDescent="0.25">
      <c r="B426" s="10" t="s">
        <v>400</v>
      </c>
      <c r="C426" s="11">
        <v>88</v>
      </c>
      <c r="D426" s="11">
        <v>88</v>
      </c>
      <c r="E426" s="12">
        <v>8721</v>
      </c>
      <c r="F426" s="12">
        <v>8790</v>
      </c>
      <c r="G426" s="13">
        <v>70</v>
      </c>
      <c r="H426" s="14" t="s">
        <v>416</v>
      </c>
      <c r="I426" s="15">
        <v>0</v>
      </c>
      <c r="J426" s="15">
        <v>0</v>
      </c>
      <c r="K426" s="12">
        <v>1000000</v>
      </c>
      <c r="L426" s="12">
        <v>70000000</v>
      </c>
      <c r="M426" s="16">
        <v>2.8657987390485547E-3</v>
      </c>
      <c r="N426" s="18">
        <v>0</v>
      </c>
    </row>
    <row r="427" spans="2:14" x14ac:dyDescent="0.25">
      <c r="B427" s="10" t="s">
        <v>403</v>
      </c>
      <c r="C427" s="11">
        <v>88</v>
      </c>
      <c r="D427" s="11">
        <v>89</v>
      </c>
      <c r="E427" s="12">
        <v>8791</v>
      </c>
      <c r="F427" s="12">
        <v>8810</v>
      </c>
      <c r="G427" s="13">
        <v>20</v>
      </c>
      <c r="H427" s="14" t="s">
        <v>416</v>
      </c>
      <c r="I427" s="15">
        <v>0</v>
      </c>
      <c r="J427" s="15">
        <v>0</v>
      </c>
      <c r="K427" s="12">
        <v>1000000</v>
      </c>
      <c r="L427" s="12">
        <v>20000000</v>
      </c>
      <c r="M427" s="16">
        <v>8.1879963972815851E-4</v>
      </c>
      <c r="N427" s="18">
        <v>0</v>
      </c>
    </row>
    <row r="428" spans="2:14" x14ac:dyDescent="0.25">
      <c r="B428" s="10" t="s">
        <v>396</v>
      </c>
      <c r="C428" s="11">
        <v>89</v>
      </c>
      <c r="D428" s="11">
        <v>90</v>
      </c>
      <c r="E428" s="12">
        <v>8811</v>
      </c>
      <c r="F428" s="12">
        <v>9000</v>
      </c>
      <c r="G428" s="13">
        <v>190</v>
      </c>
      <c r="H428" s="14" t="s">
        <v>416</v>
      </c>
      <c r="I428" s="15">
        <v>0</v>
      </c>
      <c r="J428" s="15">
        <v>0</v>
      </c>
      <c r="K428" s="12">
        <v>1000000</v>
      </c>
      <c r="L428" s="12">
        <v>190000000</v>
      </c>
      <c r="M428" s="16">
        <v>7.7785965774175058E-3</v>
      </c>
      <c r="N428" s="18">
        <v>0</v>
      </c>
    </row>
    <row r="429" spans="2:14" x14ac:dyDescent="0.25">
      <c r="B429" s="10" t="s">
        <v>398</v>
      </c>
      <c r="C429" s="11">
        <v>121</v>
      </c>
      <c r="D429" s="11">
        <v>121</v>
      </c>
      <c r="E429" s="12">
        <v>12001</v>
      </c>
      <c r="F429" s="12">
        <v>12050</v>
      </c>
      <c r="G429" s="13">
        <v>50</v>
      </c>
      <c r="H429" s="14" t="s">
        <v>420</v>
      </c>
      <c r="I429" s="15">
        <v>0</v>
      </c>
      <c r="J429" s="15">
        <v>0</v>
      </c>
      <c r="K429" s="12">
        <v>1000000</v>
      </c>
      <c r="L429" s="12">
        <v>50000000</v>
      </c>
      <c r="M429" s="16">
        <v>2.0469990993203964E-3</v>
      </c>
      <c r="N429" s="18">
        <v>0</v>
      </c>
    </row>
    <row r="430" spans="2:14" x14ac:dyDescent="0.25">
      <c r="B430" s="10" t="s">
        <v>415</v>
      </c>
      <c r="C430" s="11">
        <v>121</v>
      </c>
      <c r="D430" s="11">
        <v>121</v>
      </c>
      <c r="E430" s="12">
        <v>12051</v>
      </c>
      <c r="F430" s="12">
        <v>12100</v>
      </c>
      <c r="G430" s="13">
        <v>50</v>
      </c>
      <c r="H430" s="14" t="s">
        <v>420</v>
      </c>
      <c r="I430" s="15">
        <v>0</v>
      </c>
      <c r="J430" s="15">
        <v>0</v>
      </c>
      <c r="K430" s="12">
        <v>1000000</v>
      </c>
      <c r="L430" s="12">
        <v>50000000</v>
      </c>
      <c r="M430" s="16">
        <v>2.0469990993203964E-3</v>
      </c>
      <c r="N430" s="18">
        <v>0</v>
      </c>
    </row>
    <row r="431" spans="2:14" x14ac:dyDescent="0.25">
      <c r="B431" s="10" t="s">
        <v>397</v>
      </c>
      <c r="C431" s="11">
        <v>122</v>
      </c>
      <c r="D431" s="11">
        <v>122</v>
      </c>
      <c r="E431" s="12">
        <v>12101</v>
      </c>
      <c r="F431" s="12">
        <v>12200</v>
      </c>
      <c r="G431" s="13">
        <v>100</v>
      </c>
      <c r="H431" s="14" t="s">
        <v>420</v>
      </c>
      <c r="I431" s="15">
        <v>0</v>
      </c>
      <c r="J431" s="15">
        <v>0</v>
      </c>
      <c r="K431" s="12">
        <v>1000000</v>
      </c>
      <c r="L431" s="12">
        <v>100000000</v>
      </c>
      <c r="M431" s="16">
        <v>4.0939981986407928E-3</v>
      </c>
      <c r="N431" s="18">
        <v>0</v>
      </c>
    </row>
    <row r="432" spans="2:14" x14ac:dyDescent="0.25">
      <c r="B432" s="10" t="s">
        <v>417</v>
      </c>
      <c r="C432" s="11">
        <v>123</v>
      </c>
      <c r="D432" s="11">
        <v>123</v>
      </c>
      <c r="E432" s="12">
        <v>12201</v>
      </c>
      <c r="F432" s="12">
        <v>12210</v>
      </c>
      <c r="G432" s="13">
        <v>10</v>
      </c>
      <c r="H432" s="14" t="s">
        <v>420</v>
      </c>
      <c r="I432" s="15">
        <v>0</v>
      </c>
      <c r="J432" s="15">
        <v>0</v>
      </c>
      <c r="K432" s="12">
        <v>1000000</v>
      </c>
      <c r="L432" s="12">
        <v>10000000</v>
      </c>
      <c r="M432" s="16">
        <v>4.0939981986407926E-4</v>
      </c>
      <c r="N432" s="18">
        <v>0</v>
      </c>
    </row>
    <row r="433" spans="2:14" x14ac:dyDescent="0.25">
      <c r="B433" s="10" t="s">
        <v>396</v>
      </c>
      <c r="C433" s="11">
        <v>123</v>
      </c>
      <c r="D433" s="11">
        <v>123</v>
      </c>
      <c r="E433" s="12">
        <v>12211</v>
      </c>
      <c r="F433" s="12">
        <v>12285</v>
      </c>
      <c r="G433" s="13">
        <v>75</v>
      </c>
      <c r="H433" s="14" t="s">
        <v>420</v>
      </c>
      <c r="I433" s="15">
        <v>0</v>
      </c>
      <c r="J433" s="15">
        <v>0</v>
      </c>
      <c r="K433" s="12">
        <v>1000000</v>
      </c>
      <c r="L433" s="12">
        <v>75000000</v>
      </c>
      <c r="M433" s="16">
        <v>3.0704986489805946E-3</v>
      </c>
      <c r="N433" s="18">
        <v>0</v>
      </c>
    </row>
    <row r="434" spans="2:14" x14ac:dyDescent="0.25">
      <c r="B434" s="10" t="s">
        <v>50</v>
      </c>
      <c r="C434" s="11">
        <v>123</v>
      </c>
      <c r="D434" s="11">
        <v>123</v>
      </c>
      <c r="E434" s="12">
        <v>12286</v>
      </c>
      <c r="F434" s="12">
        <v>12300</v>
      </c>
      <c r="G434" s="13">
        <v>15</v>
      </c>
      <c r="H434" s="14" t="s">
        <v>420</v>
      </c>
      <c r="I434" s="15">
        <v>0</v>
      </c>
      <c r="J434" s="15">
        <v>0</v>
      </c>
      <c r="K434" s="12">
        <v>1000000</v>
      </c>
      <c r="L434" s="12">
        <v>15000000</v>
      </c>
      <c r="M434" s="16">
        <v>6.1409972979611894E-4</v>
      </c>
      <c r="N434" s="18">
        <v>0</v>
      </c>
    </row>
    <row r="435" spans="2:14" x14ac:dyDescent="0.25">
      <c r="B435" s="10" t="s">
        <v>405</v>
      </c>
      <c r="C435" s="11">
        <v>124</v>
      </c>
      <c r="D435" s="11">
        <v>124</v>
      </c>
      <c r="E435" s="12">
        <v>12301</v>
      </c>
      <c r="F435" s="12">
        <v>12319</v>
      </c>
      <c r="G435" s="13">
        <v>19</v>
      </c>
      <c r="H435" s="14" t="s">
        <v>420</v>
      </c>
      <c r="I435" s="15">
        <v>0</v>
      </c>
      <c r="J435" s="15">
        <v>0</v>
      </c>
      <c r="K435" s="12">
        <v>1000000</v>
      </c>
      <c r="L435" s="12">
        <v>19000000</v>
      </c>
      <c r="M435" s="16">
        <v>7.778596577417506E-4</v>
      </c>
      <c r="N435" s="18">
        <v>0</v>
      </c>
    </row>
    <row r="436" spans="2:14" x14ac:dyDescent="0.25">
      <c r="B436" s="10" t="s">
        <v>402</v>
      </c>
      <c r="C436" s="11">
        <v>124</v>
      </c>
      <c r="D436" s="11">
        <v>125</v>
      </c>
      <c r="E436" s="12">
        <v>12320</v>
      </c>
      <c r="F436" s="12">
        <v>12447</v>
      </c>
      <c r="G436" s="13">
        <v>128</v>
      </c>
      <c r="H436" s="14" t="s">
        <v>420</v>
      </c>
      <c r="I436" s="15">
        <v>0</v>
      </c>
      <c r="J436" s="15">
        <v>0</v>
      </c>
      <c r="K436" s="12">
        <v>1000000</v>
      </c>
      <c r="L436" s="12">
        <v>128000000</v>
      </c>
      <c r="M436" s="16">
        <v>5.2403176942602148E-3</v>
      </c>
      <c r="N436" s="18">
        <v>0</v>
      </c>
    </row>
    <row r="437" spans="2:14" x14ac:dyDescent="0.25">
      <c r="B437" s="10" t="s">
        <v>404</v>
      </c>
      <c r="C437" s="11">
        <v>125</v>
      </c>
      <c r="D437" s="11">
        <v>125</v>
      </c>
      <c r="E437" s="12">
        <v>12448</v>
      </c>
      <c r="F437" s="12">
        <v>12473</v>
      </c>
      <c r="G437" s="13">
        <v>26</v>
      </c>
      <c r="H437" s="14" t="s">
        <v>420</v>
      </c>
      <c r="I437" s="15">
        <v>0</v>
      </c>
      <c r="J437" s="15">
        <v>0</v>
      </c>
      <c r="K437" s="12">
        <v>1000000</v>
      </c>
      <c r="L437" s="12">
        <v>26000000</v>
      </c>
      <c r="M437" s="16">
        <v>1.064439531646606E-3</v>
      </c>
      <c r="N437" s="18">
        <v>0</v>
      </c>
    </row>
    <row r="438" spans="2:14" x14ac:dyDescent="0.25">
      <c r="B438" s="10" t="s">
        <v>406</v>
      </c>
      <c r="C438" s="11">
        <v>125</v>
      </c>
      <c r="D438" s="11">
        <v>125</v>
      </c>
      <c r="E438" s="12">
        <v>12474</v>
      </c>
      <c r="F438" s="12">
        <v>12481</v>
      </c>
      <c r="G438" s="13">
        <v>8</v>
      </c>
      <c r="H438" s="14" t="s">
        <v>420</v>
      </c>
      <c r="I438" s="15">
        <v>0</v>
      </c>
      <c r="J438" s="15">
        <v>0</v>
      </c>
      <c r="K438" s="12">
        <v>1000000</v>
      </c>
      <c r="L438" s="12">
        <v>8000000</v>
      </c>
      <c r="M438" s="16">
        <v>3.2751985589126343E-4</v>
      </c>
      <c r="N438" s="18">
        <v>0</v>
      </c>
    </row>
    <row r="439" spans="2:14" x14ac:dyDescent="0.25">
      <c r="B439" s="10" t="s">
        <v>53</v>
      </c>
      <c r="C439" s="11">
        <v>125</v>
      </c>
      <c r="D439" s="11">
        <v>125</v>
      </c>
      <c r="E439" s="12">
        <v>12482</v>
      </c>
      <c r="F439" s="12">
        <v>12496</v>
      </c>
      <c r="G439" s="13">
        <v>15</v>
      </c>
      <c r="H439" s="14" t="s">
        <v>420</v>
      </c>
      <c r="I439" s="15">
        <v>0</v>
      </c>
      <c r="J439" s="15">
        <v>0</v>
      </c>
      <c r="K439" s="12">
        <v>1000000</v>
      </c>
      <c r="L439" s="12">
        <v>15000000</v>
      </c>
      <c r="M439" s="16">
        <v>6.1409972979611894E-4</v>
      </c>
      <c r="N439" s="18">
        <v>0</v>
      </c>
    </row>
    <row r="440" spans="2:14" x14ac:dyDescent="0.25">
      <c r="B440" s="10" t="s">
        <v>51</v>
      </c>
      <c r="C440" s="11">
        <v>125</v>
      </c>
      <c r="D440" s="11">
        <v>126</v>
      </c>
      <c r="E440" s="12">
        <v>12497</v>
      </c>
      <c r="F440" s="12">
        <v>12501</v>
      </c>
      <c r="G440" s="13">
        <v>5</v>
      </c>
      <c r="H440" s="14" t="s">
        <v>420</v>
      </c>
      <c r="I440" s="15">
        <v>0</v>
      </c>
      <c r="J440" s="15">
        <v>0</v>
      </c>
      <c r="K440" s="12">
        <v>1000000</v>
      </c>
      <c r="L440" s="12">
        <v>5000000</v>
      </c>
      <c r="M440" s="16">
        <v>2.0469990993203963E-4</v>
      </c>
      <c r="N440" s="18">
        <v>0</v>
      </c>
    </row>
    <row r="441" spans="2:14" x14ac:dyDescent="0.25">
      <c r="B441" s="10" t="s">
        <v>400</v>
      </c>
      <c r="C441" s="11">
        <v>126</v>
      </c>
      <c r="D441" s="11">
        <v>126</v>
      </c>
      <c r="E441" s="12">
        <v>12502</v>
      </c>
      <c r="F441" s="12">
        <v>12571</v>
      </c>
      <c r="G441" s="13">
        <v>70</v>
      </c>
      <c r="H441" s="14" t="s">
        <v>420</v>
      </c>
      <c r="I441" s="15">
        <v>0</v>
      </c>
      <c r="J441" s="15">
        <v>0</v>
      </c>
      <c r="K441" s="12">
        <v>1000000</v>
      </c>
      <c r="L441" s="12">
        <v>70000000</v>
      </c>
      <c r="M441" s="16">
        <v>2.8657987390485547E-3</v>
      </c>
      <c r="N441" s="18">
        <v>0</v>
      </c>
    </row>
    <row r="442" spans="2:14" x14ac:dyDescent="0.25">
      <c r="B442" s="10" t="s">
        <v>395</v>
      </c>
      <c r="C442" s="11">
        <v>126</v>
      </c>
      <c r="D442" s="11">
        <v>127</v>
      </c>
      <c r="E442" s="12">
        <v>12572</v>
      </c>
      <c r="F442" s="12">
        <v>12671</v>
      </c>
      <c r="G442" s="13">
        <v>100</v>
      </c>
      <c r="H442" s="14" t="s">
        <v>420</v>
      </c>
      <c r="I442" s="15">
        <v>0</v>
      </c>
      <c r="J442" s="15">
        <v>0</v>
      </c>
      <c r="K442" s="12">
        <v>1000000</v>
      </c>
      <c r="L442" s="12">
        <v>100000000</v>
      </c>
      <c r="M442" s="16">
        <v>4.0939981986407928E-3</v>
      </c>
      <c r="N442" s="18">
        <v>0</v>
      </c>
    </row>
    <row r="443" spans="2:14" x14ac:dyDescent="0.25">
      <c r="B443" s="10" t="s">
        <v>418</v>
      </c>
      <c r="C443" s="11">
        <v>127</v>
      </c>
      <c r="D443" s="11">
        <v>129</v>
      </c>
      <c r="E443" s="12">
        <v>12672</v>
      </c>
      <c r="F443" s="12">
        <v>12871</v>
      </c>
      <c r="G443" s="13">
        <v>200</v>
      </c>
      <c r="H443" s="14" t="s">
        <v>420</v>
      </c>
      <c r="I443" s="15">
        <v>0</v>
      </c>
      <c r="J443" s="15">
        <v>0</v>
      </c>
      <c r="K443" s="12">
        <v>1000000</v>
      </c>
      <c r="L443" s="12">
        <v>200000000</v>
      </c>
      <c r="M443" s="16">
        <v>8.1879963972815856E-3</v>
      </c>
      <c r="N443" s="18">
        <v>0</v>
      </c>
    </row>
    <row r="444" spans="2:14" x14ac:dyDescent="0.25">
      <c r="B444" s="10" t="s">
        <v>305</v>
      </c>
      <c r="C444" s="11">
        <v>129</v>
      </c>
      <c r="D444" s="11">
        <v>129</v>
      </c>
      <c r="E444" s="12">
        <v>12872</v>
      </c>
      <c r="F444" s="12">
        <v>12883</v>
      </c>
      <c r="G444" s="13">
        <v>12</v>
      </c>
      <c r="H444" s="14" t="s">
        <v>420</v>
      </c>
      <c r="I444" s="15">
        <v>0</v>
      </c>
      <c r="J444" s="15">
        <v>0</v>
      </c>
      <c r="K444" s="12">
        <v>1000000</v>
      </c>
      <c r="L444" s="12">
        <v>12000000</v>
      </c>
      <c r="M444" s="16">
        <v>4.9127978383689509E-4</v>
      </c>
      <c r="N444" s="18">
        <v>0</v>
      </c>
    </row>
    <row r="445" spans="2:14" x14ac:dyDescent="0.25">
      <c r="B445" s="10" t="s">
        <v>421</v>
      </c>
      <c r="C445" s="11">
        <v>129</v>
      </c>
      <c r="D445" s="11">
        <v>130</v>
      </c>
      <c r="E445" s="12">
        <v>12884</v>
      </c>
      <c r="F445" s="12">
        <v>12983</v>
      </c>
      <c r="G445" s="13">
        <v>100</v>
      </c>
      <c r="H445" s="14" t="s">
        <v>420</v>
      </c>
      <c r="I445" s="15">
        <v>0</v>
      </c>
      <c r="J445" s="15">
        <v>0</v>
      </c>
      <c r="K445" s="12">
        <v>1000000</v>
      </c>
      <c r="L445" s="12">
        <v>100000000</v>
      </c>
      <c r="M445" s="16">
        <v>4.0939981986407928E-3</v>
      </c>
      <c r="N445" s="18">
        <v>0</v>
      </c>
    </row>
    <row r="446" spans="2:14" x14ac:dyDescent="0.25">
      <c r="B446" s="10" t="s">
        <v>405</v>
      </c>
      <c r="C446" s="11">
        <v>130</v>
      </c>
      <c r="D446" s="11">
        <v>131</v>
      </c>
      <c r="E446" s="12">
        <v>12984</v>
      </c>
      <c r="F446" s="12">
        <v>13003</v>
      </c>
      <c r="G446" s="13">
        <v>20</v>
      </c>
      <c r="H446" s="14" t="s">
        <v>420</v>
      </c>
      <c r="I446" s="15">
        <v>0</v>
      </c>
      <c r="J446" s="15">
        <v>0</v>
      </c>
      <c r="K446" s="12">
        <v>1000000</v>
      </c>
      <c r="L446" s="12">
        <v>20000000</v>
      </c>
      <c r="M446" s="16">
        <v>8.1879963972815851E-4</v>
      </c>
      <c r="N446" s="18">
        <v>0</v>
      </c>
    </row>
    <row r="447" spans="2:14" x14ac:dyDescent="0.25">
      <c r="B447" s="10" t="s">
        <v>391</v>
      </c>
      <c r="C447" s="11">
        <v>131</v>
      </c>
      <c r="D447" s="11">
        <v>131</v>
      </c>
      <c r="E447" s="12">
        <v>13004</v>
      </c>
      <c r="F447" s="12">
        <v>13022</v>
      </c>
      <c r="G447" s="13">
        <v>19</v>
      </c>
      <c r="H447" s="14" t="s">
        <v>420</v>
      </c>
      <c r="I447" s="15">
        <v>0</v>
      </c>
      <c r="J447" s="15">
        <v>0</v>
      </c>
      <c r="K447" s="12">
        <v>1000000</v>
      </c>
      <c r="L447" s="12">
        <v>19000000</v>
      </c>
      <c r="M447" s="16">
        <v>7.778596577417506E-4</v>
      </c>
      <c r="N447" s="18">
        <v>0</v>
      </c>
    </row>
    <row r="448" spans="2:14" x14ac:dyDescent="0.25">
      <c r="B448" s="10" t="s">
        <v>392</v>
      </c>
      <c r="C448" s="11">
        <v>131</v>
      </c>
      <c r="D448" s="11">
        <v>132</v>
      </c>
      <c r="E448" s="12">
        <v>13023</v>
      </c>
      <c r="F448" s="12">
        <v>13172</v>
      </c>
      <c r="G448" s="13">
        <v>150</v>
      </c>
      <c r="H448" s="14" t="s">
        <v>420</v>
      </c>
      <c r="I448" s="15">
        <v>0</v>
      </c>
      <c r="J448" s="15">
        <v>0</v>
      </c>
      <c r="K448" s="12">
        <v>1000000</v>
      </c>
      <c r="L448" s="12">
        <v>150000000</v>
      </c>
      <c r="M448" s="16">
        <v>6.1409972979611892E-3</v>
      </c>
      <c r="N448" s="18">
        <v>0</v>
      </c>
    </row>
    <row r="449" spans="2:14" x14ac:dyDescent="0.25">
      <c r="B449" s="10" t="s">
        <v>45</v>
      </c>
      <c r="C449" s="11">
        <v>132</v>
      </c>
      <c r="D449" s="11">
        <v>132</v>
      </c>
      <c r="E449" s="12">
        <v>13173</v>
      </c>
      <c r="F449" s="12">
        <v>13197</v>
      </c>
      <c r="G449" s="13">
        <v>25</v>
      </c>
      <c r="H449" s="14" t="s">
        <v>420</v>
      </c>
      <c r="I449" s="15">
        <v>0</v>
      </c>
      <c r="J449" s="15">
        <v>0</v>
      </c>
      <c r="K449" s="12">
        <v>1000000</v>
      </c>
      <c r="L449" s="12">
        <v>25000000</v>
      </c>
      <c r="M449" s="16">
        <v>1.0234995496601982E-3</v>
      </c>
      <c r="N449" s="18">
        <v>0</v>
      </c>
    </row>
    <row r="450" spans="2:14" x14ac:dyDescent="0.25">
      <c r="B450" s="10" t="s">
        <v>402</v>
      </c>
      <c r="C450" s="11">
        <v>132</v>
      </c>
      <c r="D450" s="11">
        <v>133</v>
      </c>
      <c r="E450" s="12">
        <v>13198</v>
      </c>
      <c r="F450" s="12">
        <v>13262</v>
      </c>
      <c r="G450" s="13">
        <v>65</v>
      </c>
      <c r="H450" s="14" t="s">
        <v>420</v>
      </c>
      <c r="I450" s="15">
        <v>0</v>
      </c>
      <c r="J450" s="15">
        <v>0</v>
      </c>
      <c r="K450" s="12">
        <v>1000000</v>
      </c>
      <c r="L450" s="12">
        <v>65000000</v>
      </c>
      <c r="M450" s="16">
        <v>2.6610988291165152E-3</v>
      </c>
      <c r="N450" s="18">
        <v>0</v>
      </c>
    </row>
    <row r="451" spans="2:14" x14ac:dyDescent="0.25">
      <c r="B451" s="10" t="s">
        <v>402</v>
      </c>
      <c r="C451" s="11">
        <v>133</v>
      </c>
      <c r="D451" s="11">
        <v>134</v>
      </c>
      <c r="E451" s="12">
        <v>13263</v>
      </c>
      <c r="F451" s="12">
        <v>13349</v>
      </c>
      <c r="G451" s="13">
        <v>87</v>
      </c>
      <c r="H451" s="14" t="s">
        <v>420</v>
      </c>
      <c r="I451" s="15">
        <v>0</v>
      </c>
      <c r="J451" s="15">
        <v>0</v>
      </c>
      <c r="K451" s="12">
        <v>1000000</v>
      </c>
      <c r="L451" s="12">
        <v>87000000</v>
      </c>
      <c r="M451" s="16">
        <v>3.5617784328174896E-3</v>
      </c>
      <c r="N451" s="18">
        <v>0</v>
      </c>
    </row>
    <row r="452" spans="2:14" x14ac:dyDescent="0.25">
      <c r="B452" s="10" t="s">
        <v>402</v>
      </c>
      <c r="C452" s="11">
        <v>134</v>
      </c>
      <c r="D452" s="11">
        <v>136</v>
      </c>
      <c r="E452" s="12">
        <v>13350</v>
      </c>
      <c r="F452" s="12">
        <v>13515</v>
      </c>
      <c r="G452" s="13">
        <v>166</v>
      </c>
      <c r="H452" s="14" t="s">
        <v>420</v>
      </c>
      <c r="I452" s="15">
        <v>0</v>
      </c>
      <c r="J452" s="15">
        <v>0</v>
      </c>
      <c r="K452" s="12">
        <v>1000000</v>
      </c>
      <c r="L452" s="12">
        <v>166000000</v>
      </c>
      <c r="M452" s="16">
        <v>6.7960370097437158E-3</v>
      </c>
      <c r="N452" s="18">
        <v>0</v>
      </c>
    </row>
    <row r="453" spans="2:14" x14ac:dyDescent="0.25">
      <c r="B453" s="10" t="s">
        <v>402</v>
      </c>
      <c r="C453" s="11">
        <v>136</v>
      </c>
      <c r="D453" s="11">
        <v>137</v>
      </c>
      <c r="E453" s="12">
        <v>13516</v>
      </c>
      <c r="F453" s="12">
        <v>13605</v>
      </c>
      <c r="G453" s="13">
        <v>90</v>
      </c>
      <c r="H453" s="14" t="s">
        <v>420</v>
      </c>
      <c r="I453" s="15">
        <v>0</v>
      </c>
      <c r="J453" s="15">
        <v>0</v>
      </c>
      <c r="K453" s="12">
        <v>1000000</v>
      </c>
      <c r="L453" s="12">
        <v>90000000</v>
      </c>
      <c r="M453" s="16">
        <v>3.6845983787767134E-3</v>
      </c>
      <c r="N453" s="18">
        <v>0</v>
      </c>
    </row>
    <row r="454" spans="2:14" x14ac:dyDescent="0.25">
      <c r="B454" s="10" t="s">
        <v>422</v>
      </c>
      <c r="C454" s="11">
        <v>137</v>
      </c>
      <c r="D454" s="11">
        <v>137</v>
      </c>
      <c r="E454" s="12">
        <v>13606</v>
      </c>
      <c r="F454" s="12">
        <v>13617</v>
      </c>
      <c r="G454" s="13">
        <v>12</v>
      </c>
      <c r="H454" s="14" t="s">
        <v>420</v>
      </c>
      <c r="I454" s="15">
        <v>0</v>
      </c>
      <c r="J454" s="15">
        <v>0</v>
      </c>
      <c r="K454" s="12">
        <v>1000000</v>
      </c>
      <c r="L454" s="12">
        <v>12000000</v>
      </c>
      <c r="M454" s="16">
        <v>4.9127978383689509E-4</v>
      </c>
      <c r="N454" s="18">
        <v>0</v>
      </c>
    </row>
    <row r="455" spans="2:14" x14ac:dyDescent="0.25">
      <c r="B455" s="10" t="s">
        <v>391</v>
      </c>
      <c r="C455" s="11">
        <v>137</v>
      </c>
      <c r="D455" s="11">
        <v>137</v>
      </c>
      <c r="E455" s="12">
        <v>13618</v>
      </c>
      <c r="F455" s="12">
        <v>13623</v>
      </c>
      <c r="G455" s="13">
        <v>6</v>
      </c>
      <c r="H455" s="14" t="s">
        <v>420</v>
      </c>
      <c r="I455" s="15">
        <v>0</v>
      </c>
      <c r="J455" s="15">
        <v>0</v>
      </c>
      <c r="K455" s="12">
        <v>1000000</v>
      </c>
      <c r="L455" s="12">
        <v>6000000</v>
      </c>
      <c r="M455" s="16">
        <v>2.4563989191844754E-4</v>
      </c>
      <c r="N455" s="18">
        <v>0</v>
      </c>
    </row>
    <row r="456" spans="2:14" x14ac:dyDescent="0.25">
      <c r="B456" s="10" t="s">
        <v>404</v>
      </c>
      <c r="C456" s="11">
        <v>137</v>
      </c>
      <c r="D456" s="11">
        <v>138</v>
      </c>
      <c r="E456" s="12">
        <v>13624</v>
      </c>
      <c r="F456" s="12">
        <v>13703</v>
      </c>
      <c r="G456" s="13">
        <v>80</v>
      </c>
      <c r="H456" s="14" t="s">
        <v>420</v>
      </c>
      <c r="I456" s="15">
        <v>0</v>
      </c>
      <c r="J456" s="15">
        <v>0</v>
      </c>
      <c r="K456" s="12">
        <v>1000000</v>
      </c>
      <c r="L456" s="12">
        <v>80000000</v>
      </c>
      <c r="M456" s="16">
        <v>3.2751985589126341E-3</v>
      </c>
      <c r="N456" s="18">
        <v>0</v>
      </c>
    </row>
    <row r="457" spans="2:14" x14ac:dyDescent="0.25">
      <c r="B457" s="10" t="s">
        <v>289</v>
      </c>
      <c r="C457" s="11">
        <v>138</v>
      </c>
      <c r="D457" s="11">
        <v>138</v>
      </c>
      <c r="E457" s="12">
        <v>13704</v>
      </c>
      <c r="F457" s="12">
        <v>13713</v>
      </c>
      <c r="G457" s="13">
        <v>10</v>
      </c>
      <c r="H457" s="14" t="s">
        <v>420</v>
      </c>
      <c r="I457" s="15">
        <v>0</v>
      </c>
      <c r="J457" s="15">
        <v>0</v>
      </c>
      <c r="K457" s="12">
        <v>1000000</v>
      </c>
      <c r="L457" s="12">
        <v>10000000</v>
      </c>
      <c r="M457" s="16">
        <v>4.0939981986407926E-4</v>
      </c>
      <c r="N457" s="18">
        <v>0</v>
      </c>
    </row>
    <row r="458" spans="2:14" x14ac:dyDescent="0.25">
      <c r="B458" s="10" t="s">
        <v>410</v>
      </c>
      <c r="C458" s="11">
        <v>138</v>
      </c>
      <c r="D458" s="11">
        <v>138</v>
      </c>
      <c r="E458" s="12">
        <v>13714</v>
      </c>
      <c r="F458" s="12">
        <v>13763</v>
      </c>
      <c r="G458" s="13">
        <v>50</v>
      </c>
      <c r="H458" s="14" t="s">
        <v>420</v>
      </c>
      <c r="I458" s="15">
        <v>0</v>
      </c>
      <c r="J458" s="15">
        <v>0</v>
      </c>
      <c r="K458" s="12">
        <v>1000000</v>
      </c>
      <c r="L458" s="12">
        <v>50000000</v>
      </c>
      <c r="M458" s="16">
        <v>2.0469990993203964E-3</v>
      </c>
      <c r="N458" s="18">
        <v>0</v>
      </c>
    </row>
    <row r="459" spans="2:14" x14ac:dyDescent="0.25">
      <c r="B459" s="10" t="s">
        <v>402</v>
      </c>
      <c r="C459" s="11">
        <v>138</v>
      </c>
      <c r="D459" s="11">
        <v>140</v>
      </c>
      <c r="E459" s="12">
        <v>13764</v>
      </c>
      <c r="F459" s="12">
        <v>14000</v>
      </c>
      <c r="G459" s="13">
        <v>237</v>
      </c>
      <c r="H459" s="14" t="s">
        <v>420</v>
      </c>
      <c r="I459" s="15">
        <v>0</v>
      </c>
      <c r="J459" s="15">
        <v>0</v>
      </c>
      <c r="K459" s="12">
        <v>1000000</v>
      </c>
      <c r="L459" s="12">
        <v>237000000</v>
      </c>
      <c r="M459" s="16">
        <v>9.7027757307786792E-3</v>
      </c>
      <c r="N459" s="18">
        <v>0</v>
      </c>
    </row>
    <row r="460" spans="2:14" x14ac:dyDescent="0.25">
      <c r="B460" s="10" t="s">
        <v>45</v>
      </c>
      <c r="C460" s="11">
        <v>141</v>
      </c>
      <c r="D460" s="11">
        <v>144</v>
      </c>
      <c r="E460" s="12">
        <v>14001</v>
      </c>
      <c r="F460" s="12">
        <v>14500</v>
      </c>
      <c r="G460" s="13">
        <v>500</v>
      </c>
      <c r="H460" s="14" t="s">
        <v>72</v>
      </c>
      <c r="I460" s="15">
        <v>5</v>
      </c>
      <c r="J460" s="15">
        <v>2500</v>
      </c>
      <c r="K460" s="12">
        <v>1000000</v>
      </c>
      <c r="L460" s="12">
        <v>500000000</v>
      </c>
      <c r="M460" s="16">
        <v>2.0469990993203964E-2</v>
      </c>
      <c r="N460" s="18">
        <v>4.5203052110078475E-2</v>
      </c>
    </row>
    <row r="461" spans="2:14" x14ac:dyDescent="0.25">
      <c r="B461" s="10" t="s">
        <v>41</v>
      </c>
      <c r="C461" s="11">
        <v>146</v>
      </c>
      <c r="D461" s="11">
        <v>149</v>
      </c>
      <c r="E461" s="12">
        <v>14501</v>
      </c>
      <c r="F461" s="12">
        <v>15000</v>
      </c>
      <c r="G461" s="13">
        <v>500</v>
      </c>
      <c r="H461" s="14" t="s">
        <v>72</v>
      </c>
      <c r="I461" s="15">
        <v>5</v>
      </c>
      <c r="J461" s="15">
        <v>2500</v>
      </c>
      <c r="K461" s="12">
        <v>1000000</v>
      </c>
      <c r="L461" s="12">
        <v>500000000</v>
      </c>
      <c r="M461" s="16">
        <v>2.0469990993203964E-2</v>
      </c>
      <c r="N461" s="18">
        <v>4.5203052110078475E-2</v>
      </c>
    </row>
    <row r="462" spans="2:14" x14ac:dyDescent="0.25">
      <c r="B462" s="10" t="s">
        <v>43</v>
      </c>
      <c r="C462" s="11">
        <v>151</v>
      </c>
      <c r="D462" s="11">
        <v>154</v>
      </c>
      <c r="E462" s="12">
        <v>15001</v>
      </c>
      <c r="F462" s="12">
        <v>15500</v>
      </c>
      <c r="G462" s="13">
        <v>500</v>
      </c>
      <c r="H462" s="14" t="s">
        <v>72</v>
      </c>
      <c r="I462" s="15">
        <v>5</v>
      </c>
      <c r="J462" s="15">
        <v>2500</v>
      </c>
      <c r="K462" s="12">
        <v>1000000</v>
      </c>
      <c r="L462" s="12">
        <v>500000000</v>
      </c>
      <c r="M462" s="16">
        <v>2.0469990993203964E-2</v>
      </c>
      <c r="N462" s="18">
        <v>4.5203052110078475E-2</v>
      </c>
    </row>
    <row r="463" spans="2:14" x14ac:dyDescent="0.25">
      <c r="B463" s="10" t="s">
        <v>391</v>
      </c>
      <c r="C463" s="11">
        <v>156</v>
      </c>
      <c r="D463" s="11">
        <v>159</v>
      </c>
      <c r="E463" s="12">
        <v>15501</v>
      </c>
      <c r="F463" s="12">
        <v>16000</v>
      </c>
      <c r="G463" s="13">
        <v>500</v>
      </c>
      <c r="H463" s="14" t="s">
        <v>72</v>
      </c>
      <c r="I463" s="15">
        <v>5</v>
      </c>
      <c r="J463" s="15">
        <v>2500</v>
      </c>
      <c r="K463" s="12">
        <v>1000000</v>
      </c>
      <c r="L463" s="12">
        <v>500000000</v>
      </c>
      <c r="M463" s="16">
        <v>2.0469990993203964E-2</v>
      </c>
      <c r="N463" s="18">
        <v>4.5203052110078475E-2</v>
      </c>
    </row>
    <row r="464" spans="2:14" x14ac:dyDescent="0.25">
      <c r="B464" s="10" t="s">
        <v>401</v>
      </c>
      <c r="C464" s="11">
        <v>161</v>
      </c>
      <c r="D464" s="11">
        <v>161</v>
      </c>
      <c r="E464" s="12">
        <v>16001</v>
      </c>
      <c r="F464" s="12">
        <v>16063</v>
      </c>
      <c r="G464" s="13">
        <v>63</v>
      </c>
      <c r="H464" s="14" t="s">
        <v>73</v>
      </c>
      <c r="I464" s="15">
        <v>1</v>
      </c>
      <c r="J464" s="15">
        <v>63</v>
      </c>
      <c r="K464" s="12">
        <v>1000000</v>
      </c>
      <c r="L464" s="12">
        <v>63000000</v>
      </c>
      <c r="M464" s="16">
        <v>2.5792188651436992E-3</v>
      </c>
      <c r="N464" s="18">
        <v>1.1391169131739775E-3</v>
      </c>
    </row>
    <row r="465" spans="2:14" x14ac:dyDescent="0.25">
      <c r="B465" s="10" t="s">
        <v>403</v>
      </c>
      <c r="C465" s="11">
        <v>161</v>
      </c>
      <c r="D465" s="11">
        <v>161</v>
      </c>
      <c r="E465" s="12">
        <v>16064</v>
      </c>
      <c r="F465" s="12">
        <v>16066</v>
      </c>
      <c r="G465" s="13">
        <v>3</v>
      </c>
      <c r="H465" s="14" t="s">
        <v>73</v>
      </c>
      <c r="I465" s="15">
        <v>1</v>
      </c>
      <c r="J465" s="15">
        <v>3</v>
      </c>
      <c r="K465" s="12">
        <v>1000000</v>
      </c>
      <c r="L465" s="12">
        <v>3000000</v>
      </c>
      <c r="M465" s="16">
        <v>1.2281994595922377E-4</v>
      </c>
      <c r="N465" s="18">
        <v>5.4243662532094164E-5</v>
      </c>
    </row>
    <row r="466" spans="2:14" x14ac:dyDescent="0.25">
      <c r="B466" s="10" t="s">
        <v>43</v>
      </c>
      <c r="C466" s="11">
        <v>161</v>
      </c>
      <c r="D466" s="11">
        <v>162</v>
      </c>
      <c r="E466" s="12">
        <v>16067</v>
      </c>
      <c r="F466" s="12">
        <v>16115</v>
      </c>
      <c r="G466" s="13">
        <v>49</v>
      </c>
      <c r="H466" s="14" t="s">
        <v>73</v>
      </c>
      <c r="I466" s="15">
        <v>1</v>
      </c>
      <c r="J466" s="15">
        <v>49</v>
      </c>
      <c r="K466" s="12">
        <v>1000000</v>
      </c>
      <c r="L466" s="12">
        <v>49000000</v>
      </c>
      <c r="M466" s="16">
        <v>2.0060591173339886E-3</v>
      </c>
      <c r="N466" s="18">
        <v>8.8597982135753804E-4</v>
      </c>
    </row>
    <row r="467" spans="2:14" x14ac:dyDescent="0.25">
      <c r="B467" s="10" t="s">
        <v>41</v>
      </c>
      <c r="C467" s="11">
        <v>162</v>
      </c>
      <c r="D467" s="11">
        <v>162</v>
      </c>
      <c r="E467" s="12">
        <v>16116</v>
      </c>
      <c r="F467" s="12">
        <v>16164</v>
      </c>
      <c r="G467" s="13">
        <v>49</v>
      </c>
      <c r="H467" s="14" t="s">
        <v>73</v>
      </c>
      <c r="I467" s="15">
        <v>1</v>
      </c>
      <c r="J467" s="15">
        <v>49</v>
      </c>
      <c r="K467" s="12">
        <v>1000000</v>
      </c>
      <c r="L467" s="12">
        <v>49000000</v>
      </c>
      <c r="M467" s="16">
        <v>2.0060591173339886E-3</v>
      </c>
      <c r="N467" s="18">
        <v>8.8597982135753804E-4</v>
      </c>
    </row>
    <row r="468" spans="2:14" x14ac:dyDescent="0.25">
      <c r="B468" s="10" t="s">
        <v>396</v>
      </c>
      <c r="C468" s="11">
        <v>162</v>
      </c>
      <c r="D468" s="11">
        <v>162</v>
      </c>
      <c r="E468" s="12">
        <v>16165</v>
      </c>
      <c r="F468" s="12">
        <v>16187</v>
      </c>
      <c r="G468" s="13">
        <v>23</v>
      </c>
      <c r="H468" s="14" t="s">
        <v>73</v>
      </c>
      <c r="I468" s="15">
        <v>1</v>
      </c>
      <c r="J468" s="15">
        <v>23</v>
      </c>
      <c r="K468" s="12">
        <v>1000000</v>
      </c>
      <c r="L468" s="12">
        <v>23000000</v>
      </c>
      <c r="M468" s="16">
        <v>9.4161958568738226E-4</v>
      </c>
      <c r="N468" s="18">
        <v>4.1586807941272196E-4</v>
      </c>
    </row>
    <row r="469" spans="2:14" x14ac:dyDescent="0.25">
      <c r="B469" s="10" t="s">
        <v>407</v>
      </c>
      <c r="C469" s="11">
        <v>162</v>
      </c>
      <c r="D469" s="11">
        <v>162</v>
      </c>
      <c r="E469" s="12">
        <v>16188</v>
      </c>
      <c r="F469" s="12">
        <v>16193</v>
      </c>
      <c r="G469" s="13">
        <v>6</v>
      </c>
      <c r="H469" s="14" t="s">
        <v>73</v>
      </c>
      <c r="I469" s="15">
        <v>1</v>
      </c>
      <c r="J469" s="15">
        <v>6</v>
      </c>
      <c r="K469" s="12">
        <v>1000000</v>
      </c>
      <c r="L469" s="12">
        <v>6000000</v>
      </c>
      <c r="M469" s="16">
        <v>2.4563989191844754E-4</v>
      </c>
      <c r="N469" s="18">
        <v>1.0848732506418833E-4</v>
      </c>
    </row>
    <row r="470" spans="2:14" x14ac:dyDescent="0.25">
      <c r="B470" s="10" t="s">
        <v>399</v>
      </c>
      <c r="C470" s="11">
        <v>162</v>
      </c>
      <c r="D470" s="11">
        <v>163</v>
      </c>
      <c r="E470" s="12">
        <v>16194</v>
      </c>
      <c r="F470" s="12">
        <v>16207</v>
      </c>
      <c r="G470" s="13">
        <v>14</v>
      </c>
      <c r="H470" s="14" t="s">
        <v>73</v>
      </c>
      <c r="I470" s="15">
        <v>1</v>
      </c>
      <c r="J470" s="15">
        <v>14</v>
      </c>
      <c r="K470" s="12">
        <v>1000000</v>
      </c>
      <c r="L470" s="12">
        <v>14000000</v>
      </c>
      <c r="M470" s="16">
        <v>5.7315974780971092E-4</v>
      </c>
      <c r="N470" s="18">
        <v>2.5313709181643945E-4</v>
      </c>
    </row>
    <row r="471" spans="2:14" x14ac:dyDescent="0.25">
      <c r="B471" s="10" t="s">
        <v>45</v>
      </c>
      <c r="C471" s="11">
        <v>163</v>
      </c>
      <c r="D471" s="11">
        <v>163</v>
      </c>
      <c r="E471" s="12">
        <v>16208</v>
      </c>
      <c r="F471" s="12">
        <v>16256</v>
      </c>
      <c r="G471" s="13">
        <v>49</v>
      </c>
      <c r="H471" s="14" t="s">
        <v>73</v>
      </c>
      <c r="I471" s="15">
        <v>1</v>
      </c>
      <c r="J471" s="15">
        <v>49</v>
      </c>
      <c r="K471" s="12">
        <v>1000000</v>
      </c>
      <c r="L471" s="12">
        <v>49000000</v>
      </c>
      <c r="M471" s="16">
        <v>2.0060591173339886E-3</v>
      </c>
      <c r="N471" s="18">
        <v>8.8597982135753804E-4</v>
      </c>
    </row>
    <row r="472" spans="2:14" x14ac:dyDescent="0.25">
      <c r="B472" s="10" t="s">
        <v>397</v>
      </c>
      <c r="C472" s="11">
        <v>163</v>
      </c>
      <c r="D472" s="11">
        <v>163</v>
      </c>
      <c r="E472" s="12">
        <v>16257</v>
      </c>
      <c r="F472" s="12">
        <v>16271</v>
      </c>
      <c r="G472" s="13">
        <v>15</v>
      </c>
      <c r="H472" s="14" t="s">
        <v>73</v>
      </c>
      <c r="I472" s="15">
        <v>1</v>
      </c>
      <c r="J472" s="15">
        <v>15</v>
      </c>
      <c r="K472" s="12">
        <v>1000000</v>
      </c>
      <c r="L472" s="12">
        <v>15000000</v>
      </c>
      <c r="M472" s="16">
        <v>6.1409972979611894E-4</v>
      </c>
      <c r="N472" s="18">
        <v>2.7121831266047086E-4</v>
      </c>
    </row>
    <row r="473" spans="2:14" x14ac:dyDescent="0.25">
      <c r="B473" s="10" t="s">
        <v>392</v>
      </c>
      <c r="C473" s="11">
        <v>163</v>
      </c>
      <c r="D473" s="11">
        <v>163</v>
      </c>
      <c r="E473" s="12">
        <v>16272</v>
      </c>
      <c r="F473" s="12">
        <v>16287</v>
      </c>
      <c r="G473" s="13">
        <v>16</v>
      </c>
      <c r="H473" s="14" t="s">
        <v>73</v>
      </c>
      <c r="I473" s="15">
        <v>1</v>
      </c>
      <c r="J473" s="15">
        <v>16</v>
      </c>
      <c r="K473" s="12">
        <v>1000000</v>
      </c>
      <c r="L473" s="12">
        <v>16000000</v>
      </c>
      <c r="M473" s="16">
        <v>6.5503971178252685E-4</v>
      </c>
      <c r="N473" s="18">
        <v>2.8929953350450221E-4</v>
      </c>
    </row>
    <row r="474" spans="2:14" x14ac:dyDescent="0.25">
      <c r="B474" s="10" t="s">
        <v>395</v>
      </c>
      <c r="C474" s="11">
        <v>163</v>
      </c>
      <c r="D474" s="11">
        <v>164</v>
      </c>
      <c r="E474" s="12">
        <v>16288</v>
      </c>
      <c r="F474" s="12">
        <v>16301</v>
      </c>
      <c r="G474" s="13">
        <v>14</v>
      </c>
      <c r="H474" s="14" t="s">
        <v>73</v>
      </c>
      <c r="I474" s="15">
        <v>1</v>
      </c>
      <c r="J474" s="15">
        <v>14</v>
      </c>
      <c r="K474" s="12">
        <v>1000000</v>
      </c>
      <c r="L474" s="12">
        <v>14000000</v>
      </c>
      <c r="M474" s="16">
        <v>5.7315974780971092E-4</v>
      </c>
      <c r="N474" s="18">
        <v>2.5313709181643945E-4</v>
      </c>
    </row>
    <row r="475" spans="2:14" x14ac:dyDescent="0.25">
      <c r="B475" s="10" t="s">
        <v>402</v>
      </c>
      <c r="C475" s="11">
        <v>164</v>
      </c>
      <c r="D475" s="11">
        <v>164</v>
      </c>
      <c r="E475" s="12">
        <v>16302</v>
      </c>
      <c r="F475" s="12">
        <v>16323</v>
      </c>
      <c r="G475" s="13">
        <v>22</v>
      </c>
      <c r="H475" s="14" t="s">
        <v>73</v>
      </c>
      <c r="I475" s="15">
        <v>1</v>
      </c>
      <c r="J475" s="15">
        <v>22</v>
      </c>
      <c r="K475" s="12">
        <v>1000000</v>
      </c>
      <c r="L475" s="12">
        <v>22000000</v>
      </c>
      <c r="M475" s="16">
        <v>9.0067960370097434E-4</v>
      </c>
      <c r="N475" s="18">
        <v>3.9778685856869055E-4</v>
      </c>
    </row>
    <row r="476" spans="2:14" x14ac:dyDescent="0.25">
      <c r="B476" s="10" t="s">
        <v>391</v>
      </c>
      <c r="C476" s="11">
        <v>164</v>
      </c>
      <c r="D476" s="11">
        <v>164</v>
      </c>
      <c r="E476" s="12">
        <v>16324</v>
      </c>
      <c r="F476" s="12">
        <v>16372</v>
      </c>
      <c r="G476" s="13">
        <v>49</v>
      </c>
      <c r="H476" s="14" t="s">
        <v>73</v>
      </c>
      <c r="I476" s="15">
        <v>1</v>
      </c>
      <c r="J476" s="15">
        <v>49</v>
      </c>
      <c r="K476" s="12">
        <v>1000000</v>
      </c>
      <c r="L476" s="12">
        <v>49000000</v>
      </c>
      <c r="M476" s="16">
        <v>2.0060591173339886E-3</v>
      </c>
      <c r="N476" s="18">
        <v>8.8597982135753804E-4</v>
      </c>
    </row>
    <row r="477" spans="2:14" x14ac:dyDescent="0.25">
      <c r="B477" s="10" t="s">
        <v>393</v>
      </c>
      <c r="C477" s="11">
        <v>164</v>
      </c>
      <c r="D477" s="11">
        <v>164</v>
      </c>
      <c r="E477" s="12">
        <v>16373</v>
      </c>
      <c r="F477" s="12">
        <v>16382</v>
      </c>
      <c r="G477" s="13">
        <v>10</v>
      </c>
      <c r="H477" s="14" t="s">
        <v>73</v>
      </c>
      <c r="I477" s="15">
        <v>1</v>
      </c>
      <c r="J477" s="15">
        <v>10</v>
      </c>
      <c r="K477" s="12">
        <v>1000000</v>
      </c>
      <c r="L477" s="12">
        <v>10000000</v>
      </c>
      <c r="M477" s="16">
        <v>4.0939981986407926E-4</v>
      </c>
      <c r="N477" s="18">
        <v>1.8081220844031389E-4</v>
      </c>
    </row>
    <row r="478" spans="2:14" x14ac:dyDescent="0.25">
      <c r="B478" s="10" t="s">
        <v>394</v>
      </c>
      <c r="C478" s="11">
        <v>164</v>
      </c>
      <c r="D478" s="11">
        <v>165</v>
      </c>
      <c r="E478" s="12">
        <v>16383</v>
      </c>
      <c r="F478" s="12">
        <v>16406</v>
      </c>
      <c r="G478" s="13">
        <v>24</v>
      </c>
      <c r="H478" s="14" t="s">
        <v>73</v>
      </c>
      <c r="I478" s="15">
        <v>1</v>
      </c>
      <c r="J478" s="15">
        <v>24</v>
      </c>
      <c r="K478" s="12">
        <v>1000000</v>
      </c>
      <c r="L478" s="12">
        <v>24000000</v>
      </c>
      <c r="M478" s="16">
        <v>9.8255956767379017E-4</v>
      </c>
      <c r="N478" s="18">
        <v>4.3394930025675331E-4</v>
      </c>
    </row>
    <row r="479" spans="2:14" x14ac:dyDescent="0.25">
      <c r="B479" s="10" t="s">
        <v>404</v>
      </c>
      <c r="C479" s="11">
        <v>165</v>
      </c>
      <c r="D479" s="11">
        <v>165</v>
      </c>
      <c r="E479" s="12">
        <v>16407</v>
      </c>
      <c r="F479" s="12">
        <v>16410</v>
      </c>
      <c r="G479" s="13">
        <v>4</v>
      </c>
      <c r="H479" s="14" t="s">
        <v>73</v>
      </c>
      <c r="I479" s="15">
        <v>1</v>
      </c>
      <c r="J479" s="15">
        <v>4</v>
      </c>
      <c r="K479" s="12">
        <v>1000000</v>
      </c>
      <c r="L479" s="12">
        <v>4000000</v>
      </c>
      <c r="M479" s="16">
        <v>1.6375992794563171E-4</v>
      </c>
      <c r="N479" s="18">
        <v>7.2324883376125552E-5</v>
      </c>
    </row>
    <row r="480" spans="2:14" x14ac:dyDescent="0.25">
      <c r="B480" s="10" t="s">
        <v>289</v>
      </c>
      <c r="C480" s="11">
        <v>165</v>
      </c>
      <c r="D480" s="11">
        <v>165</v>
      </c>
      <c r="E480" s="12">
        <v>16411</v>
      </c>
      <c r="F480" s="12">
        <v>16411</v>
      </c>
      <c r="G480" s="13">
        <v>1</v>
      </c>
      <c r="H480" s="14" t="s">
        <v>73</v>
      </c>
      <c r="I480" s="15">
        <v>1</v>
      </c>
      <c r="J480" s="15">
        <v>1</v>
      </c>
      <c r="K480" s="12">
        <v>1000000</v>
      </c>
      <c r="L480" s="12">
        <v>1000000</v>
      </c>
      <c r="M480" s="16">
        <v>4.0939981986407928E-5</v>
      </c>
      <c r="N480" s="18">
        <v>1.8081220844031388E-5</v>
      </c>
    </row>
    <row r="481" spans="2:14" x14ac:dyDescent="0.25">
      <c r="B481" s="10" t="s">
        <v>400</v>
      </c>
      <c r="C481" s="11">
        <v>165</v>
      </c>
      <c r="D481" s="11">
        <v>165</v>
      </c>
      <c r="E481" s="12">
        <v>16412</v>
      </c>
      <c r="F481" s="12">
        <v>16447</v>
      </c>
      <c r="G481" s="13">
        <v>36</v>
      </c>
      <c r="H481" s="14" t="s">
        <v>73</v>
      </c>
      <c r="I481" s="15">
        <v>1</v>
      </c>
      <c r="J481" s="15">
        <v>36</v>
      </c>
      <c r="K481" s="12">
        <v>1000000</v>
      </c>
      <c r="L481" s="12">
        <v>36000000</v>
      </c>
      <c r="M481" s="16">
        <v>1.4738393515106854E-3</v>
      </c>
      <c r="N481" s="18">
        <v>6.5092395038513005E-4</v>
      </c>
    </row>
    <row r="482" spans="2:14" x14ac:dyDescent="0.25">
      <c r="B482" s="10" t="s">
        <v>406</v>
      </c>
      <c r="C482" s="11">
        <v>165</v>
      </c>
      <c r="D482" s="11">
        <v>165</v>
      </c>
      <c r="E482" s="12">
        <v>16448</v>
      </c>
      <c r="F482" s="12">
        <v>16449</v>
      </c>
      <c r="G482" s="13">
        <v>2</v>
      </c>
      <c r="H482" s="14" t="s">
        <v>73</v>
      </c>
      <c r="I482" s="15">
        <v>1</v>
      </c>
      <c r="J482" s="15">
        <v>2</v>
      </c>
      <c r="K482" s="12">
        <v>1000000</v>
      </c>
      <c r="L482" s="12">
        <v>2000000</v>
      </c>
      <c r="M482" s="16">
        <v>8.1879963972815857E-5</v>
      </c>
      <c r="N482" s="18">
        <v>3.6162441688062776E-5</v>
      </c>
    </row>
    <row r="483" spans="2:14" x14ac:dyDescent="0.25">
      <c r="B483" s="10" t="s">
        <v>398</v>
      </c>
      <c r="C483" s="11">
        <v>165</v>
      </c>
      <c r="D483" s="11">
        <v>165</v>
      </c>
      <c r="E483" s="12">
        <v>16450</v>
      </c>
      <c r="F483" s="12">
        <v>16484</v>
      </c>
      <c r="G483" s="13">
        <v>35</v>
      </c>
      <c r="H483" s="14" t="s">
        <v>73</v>
      </c>
      <c r="I483" s="15">
        <v>1</v>
      </c>
      <c r="J483" s="15">
        <v>35</v>
      </c>
      <c r="K483" s="12">
        <v>1000000</v>
      </c>
      <c r="L483" s="12">
        <v>35000000</v>
      </c>
      <c r="M483" s="16">
        <v>1.4328993695242773E-3</v>
      </c>
      <c r="N483" s="18">
        <v>6.3284272954109864E-4</v>
      </c>
    </row>
    <row r="484" spans="2:14" x14ac:dyDescent="0.25">
      <c r="B484" s="10" t="s">
        <v>405</v>
      </c>
      <c r="C484" s="11">
        <v>165</v>
      </c>
      <c r="D484" s="11">
        <v>165</v>
      </c>
      <c r="E484" s="12">
        <v>16485</v>
      </c>
      <c r="F484" s="12">
        <v>16489</v>
      </c>
      <c r="G484" s="13">
        <v>5</v>
      </c>
      <c r="H484" s="14" t="s">
        <v>73</v>
      </c>
      <c r="I484" s="15">
        <v>1</v>
      </c>
      <c r="J484" s="15">
        <v>5</v>
      </c>
      <c r="K484" s="12">
        <v>1000000</v>
      </c>
      <c r="L484" s="12">
        <v>5000000</v>
      </c>
      <c r="M484" s="16">
        <v>2.0469990993203963E-4</v>
      </c>
      <c r="N484" s="18">
        <v>9.0406104220156947E-5</v>
      </c>
    </row>
    <row r="485" spans="2:14" x14ac:dyDescent="0.25">
      <c r="B485" s="10" t="s">
        <v>51</v>
      </c>
      <c r="C485" s="11">
        <v>165</v>
      </c>
      <c r="D485" s="11">
        <v>165</v>
      </c>
      <c r="E485" s="12">
        <v>16490</v>
      </c>
      <c r="F485" s="12">
        <v>16490</v>
      </c>
      <c r="G485" s="13">
        <v>1</v>
      </c>
      <c r="H485" s="14" t="s">
        <v>73</v>
      </c>
      <c r="I485" s="15">
        <v>1</v>
      </c>
      <c r="J485" s="15">
        <v>1</v>
      </c>
      <c r="K485" s="12">
        <v>1000000</v>
      </c>
      <c r="L485" s="12">
        <v>1000000</v>
      </c>
      <c r="M485" s="16">
        <v>4.0939981986407928E-5</v>
      </c>
      <c r="N485" s="18">
        <v>1.8081220844031388E-5</v>
      </c>
    </row>
    <row r="486" spans="2:14" x14ac:dyDescent="0.25">
      <c r="B486" s="10" t="s">
        <v>407</v>
      </c>
      <c r="C486" s="11">
        <v>165</v>
      </c>
      <c r="D486" s="11">
        <v>165</v>
      </c>
      <c r="E486" s="12">
        <v>16491</v>
      </c>
      <c r="F486" s="12">
        <v>16500</v>
      </c>
      <c r="G486" s="13">
        <v>10</v>
      </c>
      <c r="H486" s="14" t="s">
        <v>73</v>
      </c>
      <c r="I486" s="15">
        <v>1</v>
      </c>
      <c r="J486" s="15">
        <v>10</v>
      </c>
      <c r="K486" s="12">
        <v>1000000</v>
      </c>
      <c r="L486" s="12">
        <v>10000000</v>
      </c>
      <c r="M486" s="16">
        <v>4.0939981986407926E-4</v>
      </c>
      <c r="N486" s="18">
        <v>1.8081220844031389E-4</v>
      </c>
    </row>
    <row r="487" spans="2:14" x14ac:dyDescent="0.25">
      <c r="B487" s="10" t="s">
        <v>45</v>
      </c>
      <c r="C487" s="11">
        <v>166</v>
      </c>
      <c r="D487" s="11">
        <v>167</v>
      </c>
      <c r="E487" s="12">
        <v>16501</v>
      </c>
      <c r="F487" s="12">
        <v>16602</v>
      </c>
      <c r="G487" s="13">
        <v>102</v>
      </c>
      <c r="H487" s="14" t="s">
        <v>73</v>
      </c>
      <c r="I487" s="15">
        <v>1</v>
      </c>
      <c r="J487" s="15">
        <v>102</v>
      </c>
      <c r="K487" s="12">
        <v>1000000</v>
      </c>
      <c r="L487" s="12">
        <v>102000000</v>
      </c>
      <c r="M487" s="16">
        <v>4.1758781626136084E-3</v>
      </c>
      <c r="N487" s="18">
        <v>1.8442845260912017E-3</v>
      </c>
    </row>
    <row r="488" spans="2:14" x14ac:dyDescent="0.25">
      <c r="B488" s="10" t="s">
        <v>41</v>
      </c>
      <c r="C488" s="11">
        <v>166</v>
      </c>
      <c r="D488" s="11">
        <v>168</v>
      </c>
      <c r="E488" s="12">
        <v>16603</v>
      </c>
      <c r="F488" s="12">
        <v>16704</v>
      </c>
      <c r="G488" s="13">
        <v>102</v>
      </c>
      <c r="H488" s="14" t="s">
        <v>73</v>
      </c>
      <c r="I488" s="15">
        <v>1</v>
      </c>
      <c r="J488" s="15">
        <v>102</v>
      </c>
      <c r="K488" s="12">
        <v>1000000</v>
      </c>
      <c r="L488" s="12">
        <v>102000000</v>
      </c>
      <c r="M488" s="16">
        <v>4.1758781626136084E-3</v>
      </c>
      <c r="N488" s="18">
        <v>1.8442845260912017E-3</v>
      </c>
    </row>
    <row r="489" spans="2:14" x14ac:dyDescent="0.25">
      <c r="B489" s="10" t="s">
        <v>43</v>
      </c>
      <c r="C489" s="11">
        <v>168</v>
      </c>
      <c r="D489" s="11">
        <v>169</v>
      </c>
      <c r="E489" s="12">
        <v>16705</v>
      </c>
      <c r="F489" s="12">
        <v>16806</v>
      </c>
      <c r="G489" s="13">
        <v>102</v>
      </c>
      <c r="H489" s="14" t="s">
        <v>73</v>
      </c>
      <c r="I489" s="15">
        <v>1</v>
      </c>
      <c r="J489" s="15">
        <v>102</v>
      </c>
      <c r="K489" s="12">
        <v>1000000</v>
      </c>
      <c r="L489" s="12">
        <v>102000000</v>
      </c>
      <c r="M489" s="16">
        <v>4.1758781626136084E-3</v>
      </c>
      <c r="N489" s="18">
        <v>1.8442845260912017E-3</v>
      </c>
    </row>
    <row r="490" spans="2:14" x14ac:dyDescent="0.25">
      <c r="B490" s="10" t="s">
        <v>391</v>
      </c>
      <c r="C490" s="11">
        <v>169</v>
      </c>
      <c r="D490" s="11">
        <v>170</v>
      </c>
      <c r="E490" s="12">
        <v>16807</v>
      </c>
      <c r="F490" s="12">
        <v>16912</v>
      </c>
      <c r="G490" s="13">
        <v>106</v>
      </c>
      <c r="H490" s="14" t="s">
        <v>73</v>
      </c>
      <c r="I490" s="15">
        <v>1</v>
      </c>
      <c r="J490" s="15">
        <v>106</v>
      </c>
      <c r="K490" s="12">
        <v>1000000</v>
      </c>
      <c r="L490" s="12">
        <v>106000000</v>
      </c>
      <c r="M490" s="16">
        <v>4.3396380905592405E-3</v>
      </c>
      <c r="N490" s="18">
        <v>1.9166094094673273E-3</v>
      </c>
    </row>
    <row r="491" spans="2:14" x14ac:dyDescent="0.25">
      <c r="B491" s="10" t="s">
        <v>401</v>
      </c>
      <c r="C491" s="11">
        <v>170</v>
      </c>
      <c r="D491" s="11">
        <v>171</v>
      </c>
      <c r="E491" s="12">
        <v>16913</v>
      </c>
      <c r="F491" s="12">
        <v>17044</v>
      </c>
      <c r="G491" s="13">
        <v>132</v>
      </c>
      <c r="H491" s="14" t="s">
        <v>73</v>
      </c>
      <c r="I491" s="15">
        <v>1</v>
      </c>
      <c r="J491" s="15">
        <v>132</v>
      </c>
      <c r="K491" s="12">
        <v>1000000</v>
      </c>
      <c r="L491" s="12">
        <v>132000000</v>
      </c>
      <c r="M491" s="16">
        <v>5.4040776222058461E-3</v>
      </c>
      <c r="N491" s="18">
        <v>2.3867211514121433E-3</v>
      </c>
    </row>
    <row r="492" spans="2:14" x14ac:dyDescent="0.25">
      <c r="B492" s="10" t="s">
        <v>403</v>
      </c>
      <c r="C492" s="11">
        <v>171</v>
      </c>
      <c r="D492" s="11">
        <v>171</v>
      </c>
      <c r="E492" s="12">
        <v>17045</v>
      </c>
      <c r="F492" s="12">
        <v>17051</v>
      </c>
      <c r="G492" s="13">
        <v>7</v>
      </c>
      <c r="H492" s="14" t="s">
        <v>73</v>
      </c>
      <c r="I492" s="15">
        <v>1</v>
      </c>
      <c r="J492" s="15">
        <v>7</v>
      </c>
      <c r="K492" s="12">
        <v>1000000</v>
      </c>
      <c r="L492" s="12">
        <v>7000000</v>
      </c>
      <c r="M492" s="16">
        <v>2.8657987390485546E-4</v>
      </c>
      <c r="N492" s="18">
        <v>1.2656854590821972E-4</v>
      </c>
    </row>
    <row r="493" spans="2:14" x14ac:dyDescent="0.25">
      <c r="B493" s="10" t="s">
        <v>396</v>
      </c>
      <c r="C493" s="11">
        <v>171</v>
      </c>
      <c r="D493" s="11">
        <v>171</v>
      </c>
      <c r="E493" s="12">
        <v>17052</v>
      </c>
      <c r="F493" s="12">
        <v>17100</v>
      </c>
      <c r="G493" s="13">
        <v>49</v>
      </c>
      <c r="H493" s="14" t="s">
        <v>73</v>
      </c>
      <c r="I493" s="15">
        <v>1</v>
      </c>
      <c r="J493" s="15">
        <v>49</v>
      </c>
      <c r="K493" s="12">
        <v>1000000</v>
      </c>
      <c r="L493" s="12">
        <v>49000000</v>
      </c>
      <c r="M493" s="16">
        <v>2.0060591173339886E-3</v>
      </c>
      <c r="N493" s="18">
        <v>8.8597982135753804E-4</v>
      </c>
    </row>
    <row r="494" spans="2:14" x14ac:dyDescent="0.25">
      <c r="B494" s="10" t="s">
        <v>407</v>
      </c>
      <c r="C494" s="11">
        <v>172</v>
      </c>
      <c r="D494" s="11">
        <v>172</v>
      </c>
      <c r="E494" s="12">
        <v>17101</v>
      </c>
      <c r="F494" s="12">
        <v>17114</v>
      </c>
      <c r="G494" s="13">
        <v>14</v>
      </c>
      <c r="H494" s="14" t="s">
        <v>73</v>
      </c>
      <c r="I494" s="15">
        <v>1</v>
      </c>
      <c r="J494" s="15">
        <v>14</v>
      </c>
      <c r="K494" s="12">
        <v>1000000</v>
      </c>
      <c r="L494" s="12">
        <v>14000000</v>
      </c>
      <c r="M494" s="16">
        <v>5.7315974780971092E-4</v>
      </c>
      <c r="N494" s="18">
        <v>2.5313709181643945E-4</v>
      </c>
    </row>
    <row r="495" spans="2:14" x14ac:dyDescent="0.25">
      <c r="B495" s="10" t="s">
        <v>399</v>
      </c>
      <c r="C495" s="11">
        <v>172</v>
      </c>
      <c r="D495" s="11">
        <v>172</v>
      </c>
      <c r="E495" s="12">
        <v>17115</v>
      </c>
      <c r="F495" s="12">
        <v>17143</v>
      </c>
      <c r="G495" s="13">
        <v>29</v>
      </c>
      <c r="H495" s="14" t="s">
        <v>73</v>
      </c>
      <c r="I495" s="15">
        <v>1</v>
      </c>
      <c r="J495" s="15">
        <v>29</v>
      </c>
      <c r="K495" s="12">
        <v>1000000</v>
      </c>
      <c r="L495" s="12">
        <v>29000000</v>
      </c>
      <c r="M495" s="16">
        <v>1.1872594776058299E-3</v>
      </c>
      <c r="N495" s="18">
        <v>5.243554044769103E-4</v>
      </c>
    </row>
    <row r="496" spans="2:14" x14ac:dyDescent="0.25">
      <c r="B496" s="10" t="s">
        <v>397</v>
      </c>
      <c r="C496" s="11">
        <v>172</v>
      </c>
      <c r="D496" s="11">
        <v>172</v>
      </c>
      <c r="E496" s="12">
        <v>17144</v>
      </c>
      <c r="F496" s="12">
        <v>17175</v>
      </c>
      <c r="G496" s="13">
        <v>32</v>
      </c>
      <c r="H496" s="14" t="s">
        <v>73</v>
      </c>
      <c r="I496" s="15">
        <v>1</v>
      </c>
      <c r="J496" s="15">
        <v>32</v>
      </c>
      <c r="K496" s="12">
        <v>1000000</v>
      </c>
      <c r="L496" s="12">
        <v>32000000</v>
      </c>
      <c r="M496" s="16">
        <v>1.3100794235650537E-3</v>
      </c>
      <c r="N496" s="18">
        <v>5.7859906700900442E-4</v>
      </c>
    </row>
    <row r="497" spans="2:14" x14ac:dyDescent="0.25">
      <c r="B497" s="10" t="s">
        <v>392</v>
      </c>
      <c r="C497" s="11">
        <v>172</v>
      </c>
      <c r="D497" s="11">
        <v>173</v>
      </c>
      <c r="E497" s="12">
        <v>17176</v>
      </c>
      <c r="F497" s="12">
        <v>17209</v>
      </c>
      <c r="G497" s="13">
        <v>34</v>
      </c>
      <c r="H497" s="14" t="s">
        <v>73</v>
      </c>
      <c r="I497" s="15">
        <v>1</v>
      </c>
      <c r="J497" s="15">
        <v>34</v>
      </c>
      <c r="K497" s="12">
        <v>1000000</v>
      </c>
      <c r="L497" s="12">
        <v>34000000</v>
      </c>
      <c r="M497" s="16">
        <v>1.3919593875378695E-3</v>
      </c>
      <c r="N497" s="18">
        <v>6.1476150869706724E-4</v>
      </c>
    </row>
    <row r="498" spans="2:14" x14ac:dyDescent="0.25">
      <c r="B498" s="10" t="s">
        <v>395</v>
      </c>
      <c r="C498" s="11">
        <v>173</v>
      </c>
      <c r="D498" s="11">
        <v>173</v>
      </c>
      <c r="E498" s="12">
        <v>17210</v>
      </c>
      <c r="F498" s="12">
        <v>17240</v>
      </c>
      <c r="G498" s="13">
        <v>31</v>
      </c>
      <c r="H498" s="14" t="s">
        <v>73</v>
      </c>
      <c r="I498" s="15">
        <v>1</v>
      </c>
      <c r="J498" s="15">
        <v>31</v>
      </c>
      <c r="K498" s="12">
        <v>1000000</v>
      </c>
      <c r="L498" s="12">
        <v>31000000</v>
      </c>
      <c r="M498" s="16">
        <v>1.2691394415786457E-3</v>
      </c>
      <c r="N498" s="18">
        <v>5.6051784616497301E-4</v>
      </c>
    </row>
    <row r="499" spans="2:14" x14ac:dyDescent="0.25">
      <c r="B499" s="10" t="s">
        <v>402</v>
      </c>
      <c r="C499" s="11">
        <v>173</v>
      </c>
      <c r="D499" s="11">
        <v>173</v>
      </c>
      <c r="E499" s="12">
        <v>17241</v>
      </c>
      <c r="F499" s="12">
        <v>17286</v>
      </c>
      <c r="G499" s="13">
        <v>46</v>
      </c>
      <c r="H499" s="14" t="s">
        <v>73</v>
      </c>
      <c r="I499" s="15">
        <v>1</v>
      </c>
      <c r="J499" s="15">
        <v>46</v>
      </c>
      <c r="K499" s="12">
        <v>1000000</v>
      </c>
      <c r="L499" s="12">
        <v>46000000</v>
      </c>
      <c r="M499" s="16">
        <v>1.8832391713747645E-3</v>
      </c>
      <c r="N499" s="18">
        <v>8.3173615882544392E-4</v>
      </c>
    </row>
    <row r="500" spans="2:14" x14ac:dyDescent="0.25">
      <c r="B500" s="10" t="s">
        <v>393</v>
      </c>
      <c r="C500" s="11">
        <v>173</v>
      </c>
      <c r="D500" s="11">
        <v>174</v>
      </c>
      <c r="E500" s="12">
        <v>17287</v>
      </c>
      <c r="F500" s="12">
        <v>17306</v>
      </c>
      <c r="G500" s="13">
        <v>20</v>
      </c>
      <c r="H500" s="14" t="s">
        <v>73</v>
      </c>
      <c r="I500" s="15">
        <v>1</v>
      </c>
      <c r="J500" s="15">
        <v>20</v>
      </c>
      <c r="K500" s="12">
        <v>1000000</v>
      </c>
      <c r="L500" s="12">
        <v>20000000</v>
      </c>
      <c r="M500" s="16">
        <v>8.1879963972815851E-4</v>
      </c>
      <c r="N500" s="18">
        <v>3.6162441688062779E-4</v>
      </c>
    </row>
    <row r="501" spans="2:14" x14ac:dyDescent="0.25">
      <c r="B501" s="10" t="s">
        <v>394</v>
      </c>
      <c r="C501" s="11">
        <v>174</v>
      </c>
      <c r="D501" s="11">
        <v>174</v>
      </c>
      <c r="E501" s="12">
        <v>17307</v>
      </c>
      <c r="F501" s="12">
        <v>17356</v>
      </c>
      <c r="G501" s="13">
        <v>50</v>
      </c>
      <c r="H501" s="14" t="s">
        <v>73</v>
      </c>
      <c r="I501" s="15">
        <v>1</v>
      </c>
      <c r="J501" s="15">
        <v>50</v>
      </c>
      <c r="K501" s="12">
        <v>1000000</v>
      </c>
      <c r="L501" s="12">
        <v>50000000</v>
      </c>
      <c r="M501" s="16">
        <v>2.0469990993203964E-3</v>
      </c>
      <c r="N501" s="18">
        <v>9.0406104220156944E-4</v>
      </c>
    </row>
    <row r="502" spans="2:14" x14ac:dyDescent="0.25">
      <c r="B502" s="10" t="s">
        <v>404</v>
      </c>
      <c r="C502" s="11">
        <v>174</v>
      </c>
      <c r="D502" s="11">
        <v>174</v>
      </c>
      <c r="E502" s="12">
        <v>17357</v>
      </c>
      <c r="F502" s="12">
        <v>17364</v>
      </c>
      <c r="G502" s="13">
        <v>8</v>
      </c>
      <c r="H502" s="14" t="s">
        <v>73</v>
      </c>
      <c r="I502" s="15">
        <v>1</v>
      </c>
      <c r="J502" s="15">
        <v>8</v>
      </c>
      <c r="K502" s="12">
        <v>1000000</v>
      </c>
      <c r="L502" s="12">
        <v>8000000</v>
      </c>
      <c r="M502" s="16">
        <v>3.2751985589126343E-4</v>
      </c>
      <c r="N502" s="18">
        <v>1.446497667522511E-4</v>
      </c>
    </row>
    <row r="503" spans="2:14" x14ac:dyDescent="0.25">
      <c r="B503" s="10" t="s">
        <v>289</v>
      </c>
      <c r="C503" s="11">
        <v>174</v>
      </c>
      <c r="D503" s="11">
        <v>174</v>
      </c>
      <c r="E503" s="12">
        <v>17365</v>
      </c>
      <c r="F503" s="12">
        <v>17366</v>
      </c>
      <c r="G503" s="13">
        <v>2</v>
      </c>
      <c r="H503" s="14" t="s">
        <v>73</v>
      </c>
      <c r="I503" s="15">
        <v>1</v>
      </c>
      <c r="J503" s="15">
        <v>2</v>
      </c>
      <c r="K503" s="12">
        <v>1000000</v>
      </c>
      <c r="L503" s="12">
        <v>2000000</v>
      </c>
      <c r="M503" s="16">
        <v>8.1879963972815857E-5</v>
      </c>
      <c r="N503" s="18">
        <v>3.6162441688062776E-5</v>
      </c>
    </row>
    <row r="504" spans="2:14" x14ac:dyDescent="0.25">
      <c r="B504" s="10" t="s">
        <v>50</v>
      </c>
      <c r="C504" s="11">
        <v>174</v>
      </c>
      <c r="D504" s="11">
        <v>174</v>
      </c>
      <c r="E504" s="12">
        <v>17367</v>
      </c>
      <c r="F504" s="12">
        <v>17384</v>
      </c>
      <c r="G504" s="13">
        <v>18</v>
      </c>
      <c r="H504" s="14" t="s">
        <v>73</v>
      </c>
      <c r="I504" s="15">
        <v>1</v>
      </c>
      <c r="J504" s="15">
        <v>18</v>
      </c>
      <c r="K504" s="12">
        <v>1000000</v>
      </c>
      <c r="L504" s="12">
        <v>18000000</v>
      </c>
      <c r="M504" s="16">
        <v>7.3691967575534268E-4</v>
      </c>
      <c r="N504" s="18">
        <v>3.2546197519256503E-4</v>
      </c>
    </row>
    <row r="505" spans="2:14" x14ac:dyDescent="0.25">
      <c r="B505" s="10" t="s">
        <v>400</v>
      </c>
      <c r="C505" s="11">
        <v>174</v>
      </c>
      <c r="D505" s="11">
        <v>175</v>
      </c>
      <c r="E505" s="12">
        <v>17385</v>
      </c>
      <c r="F505" s="12">
        <v>17460</v>
      </c>
      <c r="G505" s="13">
        <v>76</v>
      </c>
      <c r="H505" s="14" t="s">
        <v>73</v>
      </c>
      <c r="I505" s="15">
        <v>1</v>
      </c>
      <c r="J505" s="15">
        <v>76</v>
      </c>
      <c r="K505" s="12">
        <v>1000000</v>
      </c>
      <c r="L505" s="12">
        <v>76000000</v>
      </c>
      <c r="M505" s="16">
        <v>3.1114386309670024E-3</v>
      </c>
      <c r="N505" s="18">
        <v>1.3741727841463855E-3</v>
      </c>
    </row>
    <row r="506" spans="2:14" x14ac:dyDescent="0.25">
      <c r="B506" s="10" t="s">
        <v>406</v>
      </c>
      <c r="C506" s="11">
        <v>175</v>
      </c>
      <c r="D506" s="11">
        <v>175</v>
      </c>
      <c r="E506" s="12">
        <v>17461</v>
      </c>
      <c r="F506" s="12">
        <v>17464</v>
      </c>
      <c r="G506" s="13">
        <v>4</v>
      </c>
      <c r="H506" s="14" t="s">
        <v>73</v>
      </c>
      <c r="I506" s="15">
        <v>1</v>
      </c>
      <c r="J506" s="15">
        <v>4</v>
      </c>
      <c r="K506" s="12">
        <v>1000000</v>
      </c>
      <c r="L506" s="12">
        <v>4000000</v>
      </c>
      <c r="M506" s="16">
        <v>1.6375992794563171E-4</v>
      </c>
      <c r="N506" s="18">
        <v>7.2324883376125552E-5</v>
      </c>
    </row>
    <row r="507" spans="2:14" x14ac:dyDescent="0.25">
      <c r="B507" s="10" t="s">
        <v>53</v>
      </c>
      <c r="C507" s="11">
        <v>175</v>
      </c>
      <c r="D507" s="11">
        <v>175</v>
      </c>
      <c r="E507" s="12">
        <v>17465</v>
      </c>
      <c r="F507" s="12">
        <v>17466</v>
      </c>
      <c r="G507" s="13">
        <v>2</v>
      </c>
      <c r="H507" s="14" t="s">
        <v>73</v>
      </c>
      <c r="I507" s="15">
        <v>1</v>
      </c>
      <c r="J507" s="15">
        <v>2</v>
      </c>
      <c r="K507" s="12">
        <v>1000000</v>
      </c>
      <c r="L507" s="12">
        <v>2000000</v>
      </c>
      <c r="M507" s="16">
        <v>8.1879963972815857E-5</v>
      </c>
      <c r="N507" s="18">
        <v>3.6162441688062776E-5</v>
      </c>
    </row>
    <row r="508" spans="2:14" x14ac:dyDescent="0.25">
      <c r="B508" s="10" t="s">
        <v>398</v>
      </c>
      <c r="C508" s="11">
        <v>175</v>
      </c>
      <c r="D508" s="11">
        <v>176</v>
      </c>
      <c r="E508" s="12">
        <v>17467</v>
      </c>
      <c r="F508" s="12">
        <v>17541</v>
      </c>
      <c r="G508" s="13">
        <v>75</v>
      </c>
      <c r="H508" s="14" t="s">
        <v>73</v>
      </c>
      <c r="I508" s="15">
        <v>1</v>
      </c>
      <c r="J508" s="15">
        <v>75</v>
      </c>
      <c r="K508" s="12">
        <v>1000000</v>
      </c>
      <c r="L508" s="12">
        <v>75000000</v>
      </c>
      <c r="M508" s="16">
        <v>3.0704986489805946E-3</v>
      </c>
      <c r="N508" s="18">
        <v>1.3560915633023542E-3</v>
      </c>
    </row>
    <row r="509" spans="2:14" x14ac:dyDescent="0.25">
      <c r="B509" s="10" t="s">
        <v>405</v>
      </c>
      <c r="C509" s="11">
        <v>176</v>
      </c>
      <c r="D509" s="11">
        <v>176</v>
      </c>
      <c r="E509" s="12">
        <v>17542</v>
      </c>
      <c r="F509" s="12">
        <v>17552</v>
      </c>
      <c r="G509" s="13">
        <v>11</v>
      </c>
      <c r="H509" s="14" t="s">
        <v>73</v>
      </c>
      <c r="I509" s="15">
        <v>1</v>
      </c>
      <c r="J509" s="15">
        <v>11</v>
      </c>
      <c r="K509" s="12">
        <v>1000000</v>
      </c>
      <c r="L509" s="12">
        <v>11000000</v>
      </c>
      <c r="M509" s="16">
        <v>4.5033980185048717E-4</v>
      </c>
      <c r="N509" s="18">
        <v>1.9889342928434528E-4</v>
      </c>
    </row>
    <row r="510" spans="2:14" x14ac:dyDescent="0.25">
      <c r="B510" s="10" t="s">
        <v>51</v>
      </c>
      <c r="C510" s="11">
        <v>176</v>
      </c>
      <c r="D510" s="11">
        <v>176</v>
      </c>
      <c r="E510" s="12">
        <v>17553</v>
      </c>
      <c r="F510" s="12">
        <v>17554</v>
      </c>
      <c r="G510" s="13">
        <v>2</v>
      </c>
      <c r="H510" s="14" t="s">
        <v>73</v>
      </c>
      <c r="I510" s="15">
        <v>1</v>
      </c>
      <c r="J510" s="15">
        <v>2</v>
      </c>
      <c r="K510" s="12">
        <v>1000000</v>
      </c>
      <c r="L510" s="12">
        <v>2000000</v>
      </c>
      <c r="M510" s="16">
        <v>8.1879963972815857E-5</v>
      </c>
      <c r="N510" s="18">
        <v>3.6162441688062776E-5</v>
      </c>
    </row>
    <row r="511" spans="2:14" x14ac:dyDescent="0.25">
      <c r="B511" s="10" t="s">
        <v>401</v>
      </c>
      <c r="C511" s="11">
        <v>176</v>
      </c>
      <c r="D511" s="11">
        <v>180</v>
      </c>
      <c r="E511" s="12">
        <v>17555</v>
      </c>
      <c r="F511" s="12">
        <v>18000</v>
      </c>
      <c r="G511" s="13">
        <v>446</v>
      </c>
      <c r="H511" s="14" t="s">
        <v>73</v>
      </c>
      <c r="I511" s="15">
        <v>1</v>
      </c>
      <c r="J511" s="15">
        <v>446</v>
      </c>
      <c r="K511" s="12">
        <v>1000000</v>
      </c>
      <c r="L511" s="12">
        <v>446000000</v>
      </c>
      <c r="M511" s="16">
        <v>1.8259231965937935E-2</v>
      </c>
      <c r="N511" s="18">
        <v>8.0642244964380001E-3</v>
      </c>
    </row>
    <row r="512" spans="2:14" x14ac:dyDescent="0.25">
      <c r="B512" s="10" t="s">
        <v>45</v>
      </c>
      <c r="C512" s="11">
        <v>181</v>
      </c>
      <c r="D512" s="11">
        <v>189</v>
      </c>
      <c r="E512" s="12">
        <v>18001</v>
      </c>
      <c r="F512" s="12">
        <v>18805</v>
      </c>
      <c r="G512" s="13">
        <v>805</v>
      </c>
      <c r="H512" s="14" t="s">
        <v>73</v>
      </c>
      <c r="I512" s="15">
        <v>5</v>
      </c>
      <c r="J512" s="15">
        <v>4025</v>
      </c>
      <c r="K512" s="12">
        <v>1000000</v>
      </c>
      <c r="L512" s="12">
        <v>805000000</v>
      </c>
      <c r="M512" s="16">
        <v>3.2956685499058377E-2</v>
      </c>
      <c r="N512" s="18">
        <v>7.2776913897226347E-2</v>
      </c>
    </row>
    <row r="513" spans="2:14" x14ac:dyDescent="0.25">
      <c r="B513" s="10" t="s">
        <v>43</v>
      </c>
      <c r="C513" s="11">
        <v>189</v>
      </c>
      <c r="D513" s="11">
        <v>197</v>
      </c>
      <c r="E513" s="12">
        <v>18806</v>
      </c>
      <c r="F513" s="12">
        <v>19610</v>
      </c>
      <c r="G513" s="13">
        <v>805</v>
      </c>
      <c r="H513" s="14" t="s">
        <v>73</v>
      </c>
      <c r="I513" s="14">
        <v>5</v>
      </c>
      <c r="J513" s="15">
        <v>4025</v>
      </c>
      <c r="K513" s="12">
        <v>1000000</v>
      </c>
      <c r="L513" s="12">
        <v>805000000</v>
      </c>
      <c r="M513" s="16">
        <v>3.2956685499058377E-2</v>
      </c>
      <c r="N513" s="17">
        <v>7.2776913897226347E-2</v>
      </c>
    </row>
    <row r="514" spans="2:14" x14ac:dyDescent="0.25">
      <c r="B514" s="10" t="s">
        <v>41</v>
      </c>
      <c r="C514" s="11">
        <v>197</v>
      </c>
      <c r="D514" s="11">
        <v>205</v>
      </c>
      <c r="E514" s="12">
        <v>19611</v>
      </c>
      <c r="F514" s="12">
        <v>20415</v>
      </c>
      <c r="G514" s="13">
        <v>805</v>
      </c>
      <c r="H514" s="14" t="s">
        <v>73</v>
      </c>
      <c r="I514" s="14">
        <v>5</v>
      </c>
      <c r="J514" s="15">
        <v>4025</v>
      </c>
      <c r="K514" s="12">
        <v>1000000</v>
      </c>
      <c r="L514" s="12">
        <v>805000000</v>
      </c>
      <c r="M514" s="16">
        <v>3.2956685499058377E-2</v>
      </c>
      <c r="N514" s="17">
        <v>7.2776913897226347E-2</v>
      </c>
    </row>
    <row r="515" spans="2:14" x14ac:dyDescent="0.25">
      <c r="B515" s="10" t="s">
        <v>391</v>
      </c>
      <c r="C515" s="11">
        <v>205</v>
      </c>
      <c r="D515" s="11">
        <v>213</v>
      </c>
      <c r="E515" s="12">
        <v>20416</v>
      </c>
      <c r="F515" s="12">
        <v>21220</v>
      </c>
      <c r="G515" s="13">
        <v>805</v>
      </c>
      <c r="H515" s="14" t="s">
        <v>73</v>
      </c>
      <c r="I515" s="14">
        <v>5</v>
      </c>
      <c r="J515" s="15">
        <v>4025</v>
      </c>
      <c r="K515" s="12">
        <v>1000000</v>
      </c>
      <c r="L515" s="12">
        <v>805000000</v>
      </c>
      <c r="M515" s="16">
        <v>3.2956685499058377E-2</v>
      </c>
      <c r="N515" s="17">
        <v>7.2776913897226347E-2</v>
      </c>
    </row>
    <row r="516" spans="2:14" x14ac:dyDescent="0.25">
      <c r="B516" s="10" t="s">
        <v>401</v>
      </c>
      <c r="C516" s="11">
        <v>213</v>
      </c>
      <c r="D516" s="11">
        <v>213</v>
      </c>
      <c r="E516" s="12">
        <v>21221</v>
      </c>
      <c r="F516" s="12">
        <v>21233</v>
      </c>
      <c r="G516" s="13">
        <v>13</v>
      </c>
      <c r="H516" s="14" t="s">
        <v>73</v>
      </c>
      <c r="I516" s="19">
        <v>1</v>
      </c>
      <c r="J516" s="15">
        <v>13</v>
      </c>
      <c r="K516" s="12">
        <v>1000000</v>
      </c>
      <c r="L516" s="12">
        <v>13000000</v>
      </c>
      <c r="M516" s="16">
        <v>5.32219765823303E-4</v>
      </c>
      <c r="N516" s="17">
        <v>2.3505587097240807E-4</v>
      </c>
    </row>
    <row r="517" spans="2:14" x14ac:dyDescent="0.25">
      <c r="B517" s="10" t="s">
        <v>403</v>
      </c>
      <c r="C517" s="11">
        <v>213</v>
      </c>
      <c r="D517" s="11">
        <v>213</v>
      </c>
      <c r="E517" s="12">
        <v>21234</v>
      </c>
      <c r="F517" s="12">
        <v>21256</v>
      </c>
      <c r="G517" s="13">
        <v>23</v>
      </c>
      <c r="H517" s="14" t="s">
        <v>73</v>
      </c>
      <c r="I517" s="19">
        <v>1</v>
      </c>
      <c r="J517" s="15">
        <v>23</v>
      </c>
      <c r="K517" s="12">
        <v>1000000</v>
      </c>
      <c r="L517" s="12">
        <v>23000000</v>
      </c>
      <c r="M517" s="16">
        <v>9.4161958568738226E-4</v>
      </c>
      <c r="N517" s="17">
        <v>4.1586807941272196E-4</v>
      </c>
    </row>
    <row r="518" spans="2:14" x14ac:dyDescent="0.25">
      <c r="B518" s="10" t="s">
        <v>43</v>
      </c>
      <c r="C518" s="11">
        <v>213</v>
      </c>
      <c r="D518" s="11">
        <v>217</v>
      </c>
      <c r="E518" s="12">
        <v>21257</v>
      </c>
      <c r="F518" s="12">
        <v>21611</v>
      </c>
      <c r="G518" s="13">
        <v>355</v>
      </c>
      <c r="H518" s="14" t="s">
        <v>73</v>
      </c>
      <c r="I518" s="19">
        <v>1</v>
      </c>
      <c r="J518" s="15">
        <v>355</v>
      </c>
      <c r="K518" s="12">
        <v>1000000</v>
      </c>
      <c r="L518" s="12">
        <v>355000000</v>
      </c>
      <c r="M518" s="16">
        <v>1.4533693605174813E-2</v>
      </c>
      <c r="N518" s="17">
        <v>6.4188333996311429E-3</v>
      </c>
    </row>
    <row r="519" spans="2:14" x14ac:dyDescent="0.25">
      <c r="B519" s="10" t="s">
        <v>41</v>
      </c>
      <c r="C519" s="11">
        <v>217</v>
      </c>
      <c r="D519" s="11">
        <v>220</v>
      </c>
      <c r="E519" s="12">
        <v>21612</v>
      </c>
      <c r="F519" s="12">
        <v>21966</v>
      </c>
      <c r="G519" s="13">
        <v>355</v>
      </c>
      <c r="H519" s="14" t="s">
        <v>73</v>
      </c>
      <c r="I519" s="19">
        <v>1</v>
      </c>
      <c r="J519" s="15">
        <v>355</v>
      </c>
      <c r="K519" s="12">
        <v>1000000</v>
      </c>
      <c r="L519" s="12">
        <v>355000000</v>
      </c>
      <c r="M519" s="16">
        <v>1.4533693605174813E-2</v>
      </c>
      <c r="N519" s="17">
        <v>6.4188333996311429E-3</v>
      </c>
    </row>
    <row r="520" spans="2:14" x14ac:dyDescent="0.25">
      <c r="B520" s="10" t="s">
        <v>396</v>
      </c>
      <c r="C520" s="11">
        <v>220</v>
      </c>
      <c r="D520" s="11">
        <v>222</v>
      </c>
      <c r="E520" s="12">
        <v>21967</v>
      </c>
      <c r="F520" s="12">
        <v>22137</v>
      </c>
      <c r="G520" s="13">
        <v>171</v>
      </c>
      <c r="H520" s="14" t="s">
        <v>73</v>
      </c>
      <c r="I520" s="19">
        <v>1</v>
      </c>
      <c r="J520" s="15">
        <v>171</v>
      </c>
      <c r="K520" s="12">
        <v>1000000</v>
      </c>
      <c r="L520" s="12">
        <v>171000000</v>
      </c>
      <c r="M520" s="16">
        <v>7.0007369196757553E-3</v>
      </c>
      <c r="N520" s="17">
        <v>3.0918887643293677E-3</v>
      </c>
    </row>
    <row r="521" spans="2:14" x14ac:dyDescent="0.25">
      <c r="B521" s="10" t="s">
        <v>407</v>
      </c>
      <c r="C521" s="11">
        <v>222</v>
      </c>
      <c r="D521" s="11">
        <v>222</v>
      </c>
      <c r="E521" s="12">
        <v>22138</v>
      </c>
      <c r="F521" s="12">
        <v>22186</v>
      </c>
      <c r="G521" s="13">
        <v>49</v>
      </c>
      <c r="H521" s="14" t="s">
        <v>73</v>
      </c>
      <c r="I521" s="19">
        <v>1</v>
      </c>
      <c r="J521" s="15">
        <v>49</v>
      </c>
      <c r="K521" s="12">
        <v>1000000</v>
      </c>
      <c r="L521" s="12">
        <v>49000000</v>
      </c>
      <c r="M521" s="16">
        <v>2.0060591173339886E-3</v>
      </c>
      <c r="N521" s="17">
        <v>8.8597982135753804E-4</v>
      </c>
    </row>
    <row r="522" spans="2:14" x14ac:dyDescent="0.25">
      <c r="B522" s="10" t="s">
        <v>399</v>
      </c>
      <c r="C522" s="11">
        <v>222</v>
      </c>
      <c r="D522" s="11">
        <v>223</v>
      </c>
      <c r="E522" s="12">
        <v>22187</v>
      </c>
      <c r="F522" s="12">
        <v>22287</v>
      </c>
      <c r="G522" s="13">
        <v>101</v>
      </c>
      <c r="H522" s="14" t="s">
        <v>73</v>
      </c>
      <c r="I522" s="19">
        <v>1</v>
      </c>
      <c r="J522" s="15">
        <v>101</v>
      </c>
      <c r="K522" s="12">
        <v>1000000</v>
      </c>
      <c r="L522" s="12">
        <v>101000000</v>
      </c>
      <c r="M522" s="16">
        <v>4.1349381806272002E-3</v>
      </c>
      <c r="N522" s="17">
        <v>1.8262033052471702E-3</v>
      </c>
    </row>
    <row r="523" spans="2:14" x14ac:dyDescent="0.25">
      <c r="B523" s="10" t="s">
        <v>45</v>
      </c>
      <c r="C523" s="11">
        <v>223</v>
      </c>
      <c r="D523" s="11">
        <v>227</v>
      </c>
      <c r="E523" s="12">
        <v>22288</v>
      </c>
      <c r="F523" s="12">
        <v>22642</v>
      </c>
      <c r="G523" s="13">
        <v>355</v>
      </c>
      <c r="H523" s="14" t="s">
        <v>73</v>
      </c>
      <c r="I523" s="19">
        <v>1</v>
      </c>
      <c r="J523" s="15">
        <v>355</v>
      </c>
      <c r="K523" s="12">
        <v>1000000</v>
      </c>
      <c r="L523" s="12">
        <v>355000000</v>
      </c>
      <c r="M523" s="16">
        <v>1.4533693605174813E-2</v>
      </c>
      <c r="N523" s="17">
        <v>6.4188333996311429E-3</v>
      </c>
    </row>
    <row r="524" spans="2:14" x14ac:dyDescent="0.25">
      <c r="B524" s="10" t="s">
        <v>397</v>
      </c>
      <c r="C524" s="11">
        <v>227</v>
      </c>
      <c r="D524" s="11">
        <v>228</v>
      </c>
      <c r="E524" s="12">
        <v>22643</v>
      </c>
      <c r="F524" s="12">
        <v>22752</v>
      </c>
      <c r="G524" s="13">
        <v>110</v>
      </c>
      <c r="H524" s="14" t="s">
        <v>73</v>
      </c>
      <c r="I524" s="19">
        <v>1</v>
      </c>
      <c r="J524" s="15">
        <v>110</v>
      </c>
      <c r="K524" s="12">
        <v>1000000</v>
      </c>
      <c r="L524" s="12">
        <v>110000000</v>
      </c>
      <c r="M524" s="16">
        <v>4.5033980185048717E-3</v>
      </c>
      <c r="N524" s="17">
        <v>1.988934292843453E-3</v>
      </c>
    </row>
    <row r="525" spans="2:14" x14ac:dyDescent="0.25">
      <c r="B525" s="10" t="s">
        <v>392</v>
      </c>
      <c r="C525" s="11">
        <v>228</v>
      </c>
      <c r="D525" s="11">
        <v>229</v>
      </c>
      <c r="E525" s="12">
        <v>22753</v>
      </c>
      <c r="F525" s="12">
        <v>22871</v>
      </c>
      <c r="G525" s="13">
        <v>119</v>
      </c>
      <c r="H525" s="14" t="s">
        <v>73</v>
      </c>
      <c r="I525" s="19">
        <v>1</v>
      </c>
      <c r="J525" s="15">
        <v>119</v>
      </c>
      <c r="K525" s="12">
        <v>1000000</v>
      </c>
      <c r="L525" s="12">
        <v>119000000</v>
      </c>
      <c r="M525" s="16">
        <v>4.8718578563825433E-3</v>
      </c>
      <c r="N525" s="17">
        <v>2.1516652804397353E-3</v>
      </c>
    </row>
    <row r="526" spans="2:14" x14ac:dyDescent="0.25">
      <c r="B526" s="10" t="s">
        <v>395</v>
      </c>
      <c r="C526" s="11">
        <v>229</v>
      </c>
      <c r="D526" s="11">
        <v>230</v>
      </c>
      <c r="E526" s="12">
        <v>22872</v>
      </c>
      <c r="F526" s="12">
        <v>22977</v>
      </c>
      <c r="G526" s="13">
        <v>106</v>
      </c>
      <c r="H526" s="14" t="s">
        <v>73</v>
      </c>
      <c r="I526" s="19">
        <v>1</v>
      </c>
      <c r="J526" s="15">
        <v>106</v>
      </c>
      <c r="K526" s="12">
        <v>1000000</v>
      </c>
      <c r="L526" s="12">
        <v>106000000</v>
      </c>
      <c r="M526" s="16">
        <v>4.3396380905592405E-3</v>
      </c>
      <c r="N526" s="17">
        <v>1.9166094094673273E-3</v>
      </c>
    </row>
    <row r="527" spans="2:14" x14ac:dyDescent="0.25">
      <c r="B527" s="10" t="s">
        <v>402</v>
      </c>
      <c r="C527" s="11">
        <v>230</v>
      </c>
      <c r="D527" s="11">
        <v>232</v>
      </c>
      <c r="E527" s="12">
        <v>22978</v>
      </c>
      <c r="F527" s="12">
        <v>23138</v>
      </c>
      <c r="G527" s="13">
        <v>161</v>
      </c>
      <c r="H527" s="14" t="s">
        <v>73</v>
      </c>
      <c r="I527" s="19">
        <v>1</v>
      </c>
      <c r="J527" s="15">
        <v>161</v>
      </c>
      <c r="K527" s="12">
        <v>1000000</v>
      </c>
      <c r="L527" s="12">
        <v>161000000</v>
      </c>
      <c r="M527" s="16">
        <v>6.5913370998116763E-3</v>
      </c>
      <c r="N527" s="17">
        <v>2.9110765558890538E-3</v>
      </c>
    </row>
    <row r="528" spans="2:14" x14ac:dyDescent="0.25">
      <c r="B528" s="10" t="s">
        <v>391</v>
      </c>
      <c r="C528" s="11">
        <v>232</v>
      </c>
      <c r="D528" s="11">
        <v>236</v>
      </c>
      <c r="E528" s="12">
        <v>23139</v>
      </c>
      <c r="F528" s="12">
        <v>23505</v>
      </c>
      <c r="G528" s="13">
        <v>367</v>
      </c>
      <c r="H528" s="14" t="s">
        <v>73</v>
      </c>
      <c r="I528" s="19">
        <v>1</v>
      </c>
      <c r="J528" s="15">
        <v>367</v>
      </c>
      <c r="K528" s="12">
        <v>1000000</v>
      </c>
      <c r="L528" s="12">
        <v>367000000</v>
      </c>
      <c r="M528" s="16">
        <v>1.5024973389011709E-2</v>
      </c>
      <c r="N528" s="17">
        <v>6.6358080497595194E-3</v>
      </c>
    </row>
    <row r="529" spans="2:14" x14ac:dyDescent="0.25">
      <c r="B529" s="10" t="s">
        <v>393</v>
      </c>
      <c r="C529" s="11">
        <v>236</v>
      </c>
      <c r="D529" s="11">
        <v>236</v>
      </c>
      <c r="E529" s="12">
        <v>23506</v>
      </c>
      <c r="F529" s="12">
        <v>23575</v>
      </c>
      <c r="G529" s="13">
        <v>70</v>
      </c>
      <c r="H529" s="14" t="s">
        <v>73</v>
      </c>
      <c r="I529" s="19">
        <v>1</v>
      </c>
      <c r="J529" s="15">
        <v>70</v>
      </c>
      <c r="K529" s="12">
        <v>1000000</v>
      </c>
      <c r="L529" s="12">
        <v>70000000</v>
      </c>
      <c r="M529" s="16">
        <v>2.8657987390485547E-3</v>
      </c>
      <c r="N529" s="17">
        <v>1.2656854590821973E-3</v>
      </c>
    </row>
    <row r="530" spans="2:14" x14ac:dyDescent="0.25">
      <c r="B530" s="10" t="s">
        <v>394</v>
      </c>
      <c r="C530" s="11">
        <v>236</v>
      </c>
      <c r="D530" s="11">
        <v>238</v>
      </c>
      <c r="E530" s="12">
        <v>23576</v>
      </c>
      <c r="F530" s="12">
        <v>23748</v>
      </c>
      <c r="G530" s="13">
        <v>173</v>
      </c>
      <c r="H530" s="14" t="s">
        <v>73</v>
      </c>
      <c r="I530" s="19">
        <v>1</v>
      </c>
      <c r="J530" s="15">
        <v>173</v>
      </c>
      <c r="K530" s="12">
        <v>1000000</v>
      </c>
      <c r="L530" s="12">
        <v>173000000</v>
      </c>
      <c r="M530" s="16">
        <v>7.0826168836485709E-3</v>
      </c>
      <c r="N530" s="17">
        <v>3.1280512060174303E-3</v>
      </c>
    </row>
    <row r="531" spans="2:14" x14ac:dyDescent="0.25">
      <c r="B531" s="10" t="s">
        <v>404</v>
      </c>
      <c r="C531" s="11">
        <v>238</v>
      </c>
      <c r="D531" s="11">
        <v>238</v>
      </c>
      <c r="E531" s="12">
        <v>23749</v>
      </c>
      <c r="F531" s="12">
        <v>23775</v>
      </c>
      <c r="G531" s="13">
        <v>27</v>
      </c>
      <c r="H531" s="14" t="s">
        <v>73</v>
      </c>
      <c r="I531" s="19">
        <v>1</v>
      </c>
      <c r="J531" s="15">
        <v>27</v>
      </c>
      <c r="K531" s="12">
        <v>1000000</v>
      </c>
      <c r="L531" s="12">
        <v>27000000</v>
      </c>
      <c r="M531" s="16">
        <v>1.105379513633014E-3</v>
      </c>
      <c r="N531" s="17">
        <v>4.8819296278884748E-4</v>
      </c>
    </row>
    <row r="532" spans="2:14" x14ac:dyDescent="0.25">
      <c r="B532" s="10" t="s">
        <v>289</v>
      </c>
      <c r="C532" s="11">
        <v>238</v>
      </c>
      <c r="D532" s="11">
        <v>238</v>
      </c>
      <c r="E532" s="12">
        <v>23776</v>
      </c>
      <c r="F532" s="12">
        <v>23782</v>
      </c>
      <c r="G532" s="13">
        <v>7</v>
      </c>
      <c r="H532" s="14" t="s">
        <v>73</v>
      </c>
      <c r="I532" s="19">
        <v>1</v>
      </c>
      <c r="J532" s="15">
        <v>7</v>
      </c>
      <c r="K532" s="12">
        <v>1000000</v>
      </c>
      <c r="L532" s="12">
        <v>7000000</v>
      </c>
      <c r="M532" s="16">
        <v>2.8657987390485546E-4</v>
      </c>
      <c r="N532" s="17">
        <v>1.2656854590821972E-4</v>
      </c>
    </row>
    <row r="533" spans="2:14" x14ac:dyDescent="0.25">
      <c r="B533" s="10" t="s">
        <v>50</v>
      </c>
      <c r="C533" s="11">
        <v>238</v>
      </c>
      <c r="D533" s="11">
        <v>239</v>
      </c>
      <c r="E533" s="12">
        <v>23783</v>
      </c>
      <c r="F533" s="12">
        <v>23843</v>
      </c>
      <c r="G533" s="13">
        <v>61</v>
      </c>
      <c r="H533" s="14" t="s">
        <v>73</v>
      </c>
      <c r="I533" s="19">
        <v>1</v>
      </c>
      <c r="J533" s="15">
        <v>61</v>
      </c>
      <c r="K533" s="12">
        <v>1000000</v>
      </c>
      <c r="L533" s="12">
        <v>61000000</v>
      </c>
      <c r="M533" s="16">
        <v>2.4973389011708836E-3</v>
      </c>
      <c r="N533" s="17">
        <v>1.1029544714859147E-3</v>
      </c>
    </row>
    <row r="534" spans="2:14" x14ac:dyDescent="0.25">
      <c r="B534" s="10" t="s">
        <v>400</v>
      </c>
      <c r="C534" s="11">
        <v>239</v>
      </c>
      <c r="D534" s="11">
        <v>242</v>
      </c>
      <c r="E534" s="12">
        <v>23844</v>
      </c>
      <c r="F534" s="12">
        <v>24107</v>
      </c>
      <c r="G534" s="13">
        <v>264</v>
      </c>
      <c r="H534" s="14" t="s">
        <v>73</v>
      </c>
      <c r="I534" s="19">
        <v>1</v>
      </c>
      <c r="J534" s="15">
        <v>264</v>
      </c>
      <c r="K534" s="12">
        <v>1000000</v>
      </c>
      <c r="L534" s="12">
        <v>264000000</v>
      </c>
      <c r="M534" s="16">
        <v>1.0808155244411692E-2</v>
      </c>
      <c r="N534" s="17">
        <v>4.7734423028242866E-3</v>
      </c>
    </row>
    <row r="535" spans="2:14" x14ac:dyDescent="0.25">
      <c r="B535" s="10" t="s">
        <v>406</v>
      </c>
      <c r="C535" s="11">
        <v>242</v>
      </c>
      <c r="D535" s="11">
        <v>242</v>
      </c>
      <c r="E535" s="12">
        <v>24108</v>
      </c>
      <c r="F535" s="12">
        <v>24118</v>
      </c>
      <c r="G535" s="13">
        <v>11</v>
      </c>
      <c r="H535" s="14" t="s">
        <v>73</v>
      </c>
      <c r="I535" s="19">
        <v>1</v>
      </c>
      <c r="J535" s="15">
        <v>11</v>
      </c>
      <c r="K535" s="12">
        <v>1000000</v>
      </c>
      <c r="L535" s="12">
        <v>11000000</v>
      </c>
      <c r="M535" s="16">
        <v>4.5033980185048717E-4</v>
      </c>
      <c r="N535" s="17">
        <v>1.9889342928434528E-4</v>
      </c>
    </row>
    <row r="536" spans="2:14" x14ac:dyDescent="0.25">
      <c r="B536" s="10" t="s">
        <v>53</v>
      </c>
      <c r="C536" s="11">
        <v>242</v>
      </c>
      <c r="D536" s="11">
        <v>242</v>
      </c>
      <c r="E536" s="12">
        <v>24119</v>
      </c>
      <c r="F536" s="12">
        <v>24124</v>
      </c>
      <c r="G536" s="13">
        <v>6</v>
      </c>
      <c r="H536" s="14" t="s">
        <v>73</v>
      </c>
      <c r="I536" s="19">
        <v>1</v>
      </c>
      <c r="J536" s="15">
        <v>6</v>
      </c>
      <c r="K536" s="12">
        <v>1000000</v>
      </c>
      <c r="L536" s="12">
        <v>6000000</v>
      </c>
      <c r="M536" s="16">
        <v>2.4563989191844754E-4</v>
      </c>
      <c r="N536" s="17">
        <v>1.0848732506418833E-4</v>
      </c>
    </row>
    <row r="537" spans="2:14" x14ac:dyDescent="0.25">
      <c r="B537" s="10" t="s">
        <v>398</v>
      </c>
      <c r="C537" s="11">
        <v>242</v>
      </c>
      <c r="D537" s="11">
        <v>244</v>
      </c>
      <c r="E537" s="12">
        <v>24125</v>
      </c>
      <c r="F537" s="12">
        <v>24383</v>
      </c>
      <c r="G537" s="13">
        <v>259</v>
      </c>
      <c r="H537" s="14" t="s">
        <v>73</v>
      </c>
      <c r="I537" s="19">
        <v>1</v>
      </c>
      <c r="J537" s="15">
        <v>259</v>
      </c>
      <c r="K537" s="12">
        <v>1000000</v>
      </c>
      <c r="L537" s="12">
        <v>259000000</v>
      </c>
      <c r="M537" s="16">
        <v>1.0603455334479654E-2</v>
      </c>
      <c r="N537" s="17">
        <v>4.6830361986041295E-3</v>
      </c>
    </row>
    <row r="538" spans="2:14" x14ac:dyDescent="0.25">
      <c r="B538" s="10" t="s">
        <v>405</v>
      </c>
      <c r="C538" s="11">
        <v>244</v>
      </c>
      <c r="D538" s="11">
        <v>245</v>
      </c>
      <c r="E538" s="12">
        <v>24384</v>
      </c>
      <c r="F538" s="12">
        <v>24419</v>
      </c>
      <c r="G538" s="13">
        <v>36</v>
      </c>
      <c r="H538" s="14" t="s">
        <v>73</v>
      </c>
      <c r="I538" s="19">
        <v>1</v>
      </c>
      <c r="J538" s="15">
        <v>36</v>
      </c>
      <c r="K538" s="12">
        <v>1000000</v>
      </c>
      <c r="L538" s="12">
        <v>36000000</v>
      </c>
      <c r="M538" s="16">
        <v>1.4738393515106854E-3</v>
      </c>
      <c r="N538" s="17">
        <v>6.5092395038513005E-4</v>
      </c>
    </row>
    <row r="539" spans="2:14" x14ac:dyDescent="0.25">
      <c r="B539" s="10" t="s">
        <v>51</v>
      </c>
      <c r="C539" s="11">
        <v>245</v>
      </c>
      <c r="D539" s="11">
        <v>245</v>
      </c>
      <c r="E539" s="12">
        <v>24420</v>
      </c>
      <c r="F539" s="12">
        <v>24426</v>
      </c>
      <c r="G539" s="13">
        <v>7</v>
      </c>
      <c r="H539" s="14" t="s">
        <v>73</v>
      </c>
      <c r="I539" s="19">
        <v>1</v>
      </c>
      <c r="J539" s="15">
        <v>7</v>
      </c>
      <c r="K539" s="12">
        <v>1000000</v>
      </c>
      <c r="L539" s="12">
        <v>7000000</v>
      </c>
      <c r="M539" s="16">
        <v>2.8657987390485546E-4</v>
      </c>
      <c r="N539" s="17">
        <v>1.2656854590821972E-4</v>
      </c>
    </row>
    <row r="540" spans="2:14" ht="15.75" thickBot="1" x14ac:dyDescent="0.3">
      <c r="B540" s="20"/>
      <c r="C540" s="21"/>
      <c r="D540" s="21"/>
      <c r="E540" s="22"/>
      <c r="F540" s="22"/>
      <c r="G540" s="23"/>
      <c r="H540" s="24"/>
      <c r="I540" s="25"/>
      <c r="J540" s="26"/>
      <c r="K540" s="22"/>
      <c r="L540" s="22"/>
      <c r="M540" s="27"/>
      <c r="N540" s="28"/>
    </row>
    <row r="541" spans="2:14" ht="15.75" thickBot="1" x14ac:dyDescent="0.3">
      <c r="B541" s="526" t="s">
        <v>77</v>
      </c>
      <c r="C541" s="527"/>
      <c r="D541" s="527"/>
      <c r="E541" s="527"/>
      <c r="F541" s="528"/>
      <c r="G541" s="29">
        <f>SUM(G278:G540)</f>
        <v>24426</v>
      </c>
      <c r="H541" s="30"/>
      <c r="I541" s="30"/>
      <c r="J541" s="29">
        <f>SUM(J278:J540)</f>
        <v>55306</v>
      </c>
      <c r="K541" s="30"/>
      <c r="L541" s="29">
        <f>SUM(L278:L540)</f>
        <v>24426000000</v>
      </c>
      <c r="M541" s="31">
        <f>SUM(M278:M540)</f>
        <v>0.99999999999999933</v>
      </c>
      <c r="N541" s="31">
        <f>SUM(N278:N540)</f>
        <v>1.0000000000000002</v>
      </c>
    </row>
  </sheetData>
  <mergeCells count="29">
    <mergeCell ref="B541:F541"/>
    <mergeCell ref="B2:N2"/>
    <mergeCell ref="M7:M8"/>
    <mergeCell ref="N7:N8"/>
    <mergeCell ref="B272:F272"/>
    <mergeCell ref="B275:N275"/>
    <mergeCell ref="B276:B277"/>
    <mergeCell ref="C276:D276"/>
    <mergeCell ref="E276:F276"/>
    <mergeCell ref="G276:G277"/>
    <mergeCell ref="H276:H277"/>
    <mergeCell ref="I276:I277"/>
    <mergeCell ref="B7:B8"/>
    <mergeCell ref="C7:D7"/>
    <mergeCell ref="E7:F7"/>
    <mergeCell ref="G7:G8"/>
    <mergeCell ref="B3:N3"/>
    <mergeCell ref="B4:N4"/>
    <mergeCell ref="J276:J277"/>
    <mergeCell ref="K276:K277"/>
    <mergeCell ref="L276:L277"/>
    <mergeCell ref="M276:M277"/>
    <mergeCell ref="N276:N277"/>
    <mergeCell ref="B6:N6"/>
    <mergeCell ref="I7:I8"/>
    <mergeCell ref="J7:J8"/>
    <mergeCell ref="K7:K8"/>
    <mergeCell ref="L7:L8"/>
    <mergeCell ref="H7:H8"/>
  </mergeCells>
  <hyperlinks>
    <hyperlink ref="A1" location="ÍNDICE!A1" display="Indice" xr:uid="{0AE18FD8-87CE-4959-9BBD-193BDB70F061}"/>
  </hyperlinks>
  <pageMargins left="0.25" right="0.25"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D7C2-84D8-443D-ADED-6DC70F9496E7}">
  <sheetPr>
    <pageSetUpPr fitToPage="1"/>
  </sheetPr>
  <dimension ref="B2:C17"/>
  <sheetViews>
    <sheetView showGridLines="0" zoomScaleNormal="100" workbookViewId="0">
      <selection activeCell="B10" sqref="B10"/>
    </sheetView>
  </sheetViews>
  <sheetFormatPr baseColWidth="10" defaultColWidth="11.42578125" defaultRowHeight="15" x14ac:dyDescent="0.25"/>
  <cols>
    <col min="1" max="1" width="2.85546875" style="360" customWidth="1"/>
    <col min="2" max="2" width="68.85546875" style="360" customWidth="1"/>
    <col min="3" max="3" width="11.42578125" style="360"/>
    <col min="4" max="4" width="2.85546875" style="360" customWidth="1"/>
    <col min="5" max="16384" width="11.42578125" style="360"/>
  </cols>
  <sheetData>
    <row r="2" spans="2:3" x14ac:dyDescent="0.25">
      <c r="B2" s="439" t="s">
        <v>0</v>
      </c>
      <c r="C2" s="439"/>
    </row>
    <row r="3" spans="2:3" x14ac:dyDescent="0.25">
      <c r="B3" s="194"/>
    </row>
    <row r="4" spans="2:3" x14ac:dyDescent="0.25">
      <c r="B4" s="1" t="s">
        <v>1</v>
      </c>
      <c r="C4" s="209" t="s">
        <v>2</v>
      </c>
    </row>
    <row r="5" spans="2:3" x14ac:dyDescent="0.25">
      <c r="B5" s="1" t="s">
        <v>3</v>
      </c>
      <c r="C5" s="209" t="s">
        <v>4</v>
      </c>
    </row>
    <row r="6" spans="2:3" x14ac:dyDescent="0.25">
      <c r="B6" s="1" t="s">
        <v>5</v>
      </c>
      <c r="C6" s="209" t="s">
        <v>6</v>
      </c>
    </row>
    <row r="7" spans="2:3" x14ac:dyDescent="0.25">
      <c r="B7" s="1" t="s">
        <v>619</v>
      </c>
      <c r="C7" s="209" t="s">
        <v>7</v>
      </c>
    </row>
    <row r="8" spans="2:3" x14ac:dyDescent="0.25">
      <c r="B8" s="1" t="s">
        <v>8</v>
      </c>
      <c r="C8" s="209" t="s">
        <v>9</v>
      </c>
    </row>
    <row r="9" spans="2:3" x14ac:dyDescent="0.25">
      <c r="B9" s="210" t="s">
        <v>427</v>
      </c>
      <c r="C9" s="209" t="s">
        <v>10</v>
      </c>
    </row>
    <row r="10" spans="2:3" x14ac:dyDescent="0.25">
      <c r="B10" s="210" t="s">
        <v>425</v>
      </c>
      <c r="C10" s="209" t="s">
        <v>11</v>
      </c>
    </row>
    <row r="11" spans="2:3" x14ac:dyDescent="0.25">
      <c r="B11" s="210" t="s">
        <v>12</v>
      </c>
      <c r="C11" s="209" t="s">
        <v>13</v>
      </c>
    </row>
    <row r="12" spans="2:3" x14ac:dyDescent="0.25">
      <c r="B12" s="210" t="s">
        <v>426</v>
      </c>
      <c r="C12" s="209" t="s">
        <v>14</v>
      </c>
    </row>
    <row r="13" spans="2:3" x14ac:dyDescent="0.25">
      <c r="B13" s="210" t="s">
        <v>611</v>
      </c>
      <c r="C13" s="209" t="s">
        <v>15</v>
      </c>
    </row>
    <row r="14" spans="2:3" x14ac:dyDescent="0.25">
      <c r="B14" s="210" t="s">
        <v>451</v>
      </c>
      <c r="C14" s="209" t="s">
        <v>16</v>
      </c>
    </row>
    <row r="15" spans="2:3" x14ac:dyDescent="0.25">
      <c r="B15" s="210" t="s">
        <v>450</v>
      </c>
      <c r="C15" s="209" t="s">
        <v>17</v>
      </c>
    </row>
    <row r="16" spans="2:3" x14ac:dyDescent="0.25">
      <c r="B16" s="210" t="s">
        <v>622</v>
      </c>
      <c r="C16" s="209" t="s">
        <v>18</v>
      </c>
    </row>
    <row r="17" spans="2:3" x14ac:dyDescent="0.25">
      <c r="B17" s="210" t="s">
        <v>449</v>
      </c>
      <c r="C17" s="209" t="s">
        <v>621</v>
      </c>
    </row>
  </sheetData>
  <mergeCells count="1">
    <mergeCell ref="B2:C2"/>
  </mergeCells>
  <hyperlinks>
    <hyperlink ref="B4" location="'01'!A1" display="INFORMACIÓN GENERAL DE LA ENTIDAD" xr:uid="{26B9E2BD-767D-4606-9BF1-F5E8F2CE311C}"/>
    <hyperlink ref="B5" location="'02'!A1" display="BALANCE GENERAL" xr:uid="{D3020F31-60B1-4DB6-BF4E-0B987120D268}"/>
    <hyperlink ref="B6" location="'03'!A1" display="ESTADO DE RESULTADO" xr:uid="{402EA977-F9FD-4263-ACC4-6696DE36DE1D}"/>
    <hyperlink ref="B7" location="'04'!A1" display="FLUJO DE CAJA" xr:uid="{D206098C-A661-474F-8C3E-3629BE7D8A99}"/>
    <hyperlink ref="B8" location="'05'!A1" display="EVOLUCIÓN DEL PATRIMONIO NETO" xr:uid="{5ADDA97C-DB5E-4AA3-BA18-DD17EE1CBEC0}"/>
    <hyperlink ref="B9" location="'06'!A1" display="NOTAS A LOS ESTADOS CONRABLES (NOTA 1 A NOTA 4)" xr:uid="{0D3166B4-A42C-4CF7-9E6F-817BD1FC07AF}"/>
    <hyperlink ref="B10" location="'07'!A1" display="NOTAS A LOS ESTADOS CONRABLES NOTA 5 (INCISO A A I)" xr:uid="{AAE48104-1575-4D8B-89F6-451AA6ADBC3A}"/>
    <hyperlink ref="B11" location="'08'!A1" display="NOTAS A LOS ESTADOS CONRABLES NOTA 5 (INCISO J)" xr:uid="{76B7F85D-6E98-4A40-AD2C-AC560975EB36}"/>
    <hyperlink ref="B12" location="'09'!A1" display="NOTAS A LOS ESTADOS CONRABLES NOTA 5 (INCISO K A W)" xr:uid="{89E94D3F-F68E-4EA0-93D9-43C3FC8B7CA0}"/>
    <hyperlink ref="B13" location="'10'!A1" display="NOTAS A LOS ESTADOS CONRABLES (NOTA 6 A NOTA 13)" xr:uid="{EE5E2D2D-A13E-4DBD-B60F-91AB3E0AEF75}"/>
    <hyperlink ref="B14" location="'11'!A1" display="CARTERA DE INVERSIONES - ANEXO I" xr:uid="{28E56AC8-4DC2-406D-9B4E-4ADF11FCB415}"/>
    <hyperlink ref="B15" location="'12'!A1" display="BIENES DE USO - ANEXO II" xr:uid="{E3CB6384-E84F-4249-8B26-E0C0040999A3}"/>
    <hyperlink ref="B17" location="'13'!A1" display="COMPOSICIÓN ACCIONARIA - ANEXO DE CAPITAL" xr:uid="{26C64653-22D6-4F6A-A507-E02858869B25}"/>
    <hyperlink ref="B16" location="'13'!A1" display="INTAGIBLES - ANEXO III" xr:uid="{89BB330E-76B0-4F90-B73F-C9611B8AA26D}"/>
  </hyperlinks>
  <pageMargins left="0.25" right="0.25" top="0.75" bottom="0.75" header="0.3" footer="0.3"/>
  <pageSetup paperSize="9" orientation="portrait" r:id="rId1"/>
  <ignoredErrors>
    <ignoredError sqref="C4:C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A059F-0E00-4A15-9F03-7D9E0B7FE5D7}">
  <sheetPr>
    <pageSetUpPr fitToPage="1"/>
  </sheetPr>
  <dimension ref="A1:H95"/>
  <sheetViews>
    <sheetView showGridLines="0" topLeftCell="A81" zoomScaleNormal="100" workbookViewId="0">
      <selection activeCell="E102" sqref="E102"/>
    </sheetView>
  </sheetViews>
  <sheetFormatPr baseColWidth="10" defaultColWidth="11.42578125" defaultRowHeight="15" x14ac:dyDescent="0.25"/>
  <cols>
    <col min="1" max="1" width="2.85546875" style="360" customWidth="1"/>
    <col min="2" max="2" width="6.140625" style="360" customWidth="1"/>
    <col min="3" max="3" width="23.140625" style="360" customWidth="1"/>
    <col min="4" max="8" width="22.5703125" style="360" customWidth="1"/>
    <col min="9" max="9" width="2.7109375" style="360" customWidth="1"/>
    <col min="10" max="16384" width="11.42578125" style="360"/>
  </cols>
  <sheetData>
    <row r="1" spans="1:8" x14ac:dyDescent="0.25">
      <c r="A1" s="1" t="s">
        <v>591</v>
      </c>
    </row>
    <row r="2" spans="1:8" x14ac:dyDescent="0.25">
      <c r="B2" s="440" t="s">
        <v>1</v>
      </c>
      <c r="C2" s="440"/>
      <c r="D2" s="440"/>
      <c r="E2" s="440"/>
      <c r="F2" s="440"/>
    </row>
    <row r="3" spans="1:8" x14ac:dyDescent="0.25">
      <c r="B3" s="441" t="s">
        <v>703</v>
      </c>
      <c r="C3" s="441"/>
      <c r="D3" s="441"/>
      <c r="E3" s="441"/>
      <c r="F3" s="441"/>
    </row>
    <row r="4" spans="1:8" x14ac:dyDescent="0.25">
      <c r="B4" s="442" t="s">
        <v>19</v>
      </c>
      <c r="C4" s="442"/>
      <c r="D4" s="442"/>
      <c r="E4" s="442"/>
      <c r="F4" s="442"/>
    </row>
    <row r="5" spans="1:8" x14ac:dyDescent="0.25">
      <c r="B5" s="351"/>
      <c r="C5" s="351"/>
      <c r="D5" s="351"/>
      <c r="E5" s="351"/>
      <c r="F5" s="351"/>
    </row>
    <row r="6" spans="1:8" x14ac:dyDescent="0.25">
      <c r="B6" s="33" t="s">
        <v>20</v>
      </c>
      <c r="E6" s="352" t="s">
        <v>435</v>
      </c>
      <c r="F6" s="352"/>
      <c r="G6" s="352"/>
      <c r="H6" s="352"/>
    </row>
    <row r="7" spans="1:8" x14ac:dyDescent="0.25">
      <c r="B7" s="33" t="s">
        <v>21</v>
      </c>
      <c r="C7" s="33"/>
      <c r="D7" s="33"/>
      <c r="E7" s="360" t="s">
        <v>22</v>
      </c>
    </row>
    <row r="8" spans="1:8" x14ac:dyDescent="0.25">
      <c r="B8" s="33" t="s">
        <v>23</v>
      </c>
      <c r="C8" s="33"/>
      <c r="D8" s="33"/>
      <c r="E8" s="360" t="s">
        <v>24</v>
      </c>
    </row>
    <row r="9" spans="1:8" x14ac:dyDescent="0.25">
      <c r="B9" s="33" t="s">
        <v>25</v>
      </c>
      <c r="C9" s="33"/>
      <c r="D9" s="33"/>
      <c r="E9" s="360" t="s">
        <v>26</v>
      </c>
    </row>
    <row r="10" spans="1:8" x14ac:dyDescent="0.25">
      <c r="B10" s="33" t="s">
        <v>27</v>
      </c>
      <c r="C10" s="33"/>
      <c r="D10" s="33"/>
      <c r="E10" s="360" t="s">
        <v>28</v>
      </c>
    </row>
    <row r="11" spans="1:8" x14ac:dyDescent="0.25">
      <c r="B11" s="33" t="s">
        <v>29</v>
      </c>
      <c r="C11" s="33"/>
      <c r="D11" s="33"/>
      <c r="E11" s="360" t="s">
        <v>30</v>
      </c>
    </row>
    <row r="12" spans="1:8" x14ac:dyDescent="0.25">
      <c r="B12" s="33" t="s">
        <v>31</v>
      </c>
      <c r="C12" s="33"/>
      <c r="D12" s="33"/>
      <c r="E12" s="360" t="s">
        <v>32</v>
      </c>
    </row>
    <row r="13" spans="1:8" x14ac:dyDescent="0.25">
      <c r="B13" s="33" t="s">
        <v>33</v>
      </c>
      <c r="C13" s="33"/>
      <c r="D13" s="33"/>
      <c r="E13" s="360" t="s">
        <v>26</v>
      </c>
    </row>
    <row r="15" spans="1:8" x14ac:dyDescent="0.25">
      <c r="B15" s="442" t="s">
        <v>34</v>
      </c>
      <c r="C15" s="442"/>
      <c r="D15" s="442"/>
      <c r="E15" s="442"/>
      <c r="F15" s="442"/>
    </row>
    <row r="17" spans="2:8" ht="16.5" customHeight="1" x14ac:dyDescent="0.25">
      <c r="B17" s="444" t="s">
        <v>35</v>
      </c>
      <c r="C17" s="444"/>
      <c r="D17" s="444"/>
      <c r="E17" s="444"/>
      <c r="F17" s="444"/>
      <c r="G17" s="444"/>
      <c r="H17" s="444"/>
    </row>
    <row r="18" spans="2:8" x14ac:dyDescent="0.25">
      <c r="B18" s="444"/>
      <c r="C18" s="444"/>
      <c r="D18" s="444"/>
      <c r="E18" s="444"/>
      <c r="F18" s="444"/>
      <c r="G18" s="444"/>
      <c r="H18" s="444"/>
    </row>
    <row r="19" spans="2:8" x14ac:dyDescent="0.25">
      <c r="B19" s="444"/>
      <c r="C19" s="444"/>
      <c r="D19" s="444"/>
      <c r="E19" s="444"/>
      <c r="F19" s="444"/>
      <c r="G19" s="444"/>
      <c r="H19" s="444"/>
    </row>
    <row r="20" spans="2:8" x14ac:dyDescent="0.25">
      <c r="B20" s="444"/>
      <c r="C20" s="444"/>
      <c r="D20" s="444"/>
      <c r="E20" s="444"/>
      <c r="F20" s="444"/>
      <c r="G20" s="444"/>
      <c r="H20" s="444"/>
    </row>
    <row r="21" spans="2:8" x14ac:dyDescent="0.25">
      <c r="B21" s="444"/>
      <c r="C21" s="444"/>
      <c r="D21" s="444"/>
      <c r="E21" s="444"/>
      <c r="F21" s="444"/>
      <c r="G21" s="444"/>
      <c r="H21" s="444"/>
    </row>
    <row r="23" spans="2:8" x14ac:dyDescent="0.25">
      <c r="B23" s="450" t="s">
        <v>36</v>
      </c>
      <c r="C23" s="450"/>
      <c r="D23" s="450"/>
      <c r="E23" s="450"/>
      <c r="F23" s="450"/>
      <c r="G23" s="450"/>
      <c r="H23" s="450"/>
    </row>
    <row r="25" spans="2:8" x14ac:dyDescent="0.25">
      <c r="B25" s="445" t="s">
        <v>37</v>
      </c>
      <c r="C25" s="445"/>
      <c r="D25" s="354"/>
      <c r="E25" s="446" t="s">
        <v>38</v>
      </c>
      <c r="F25" s="446"/>
    </row>
    <row r="26" spans="2:8" x14ac:dyDescent="0.25">
      <c r="B26" s="446" t="s">
        <v>39</v>
      </c>
      <c r="C26" s="446"/>
      <c r="D26" s="355"/>
    </row>
    <row r="27" spans="2:8" x14ac:dyDescent="0.25">
      <c r="B27" s="443" t="s">
        <v>40</v>
      </c>
      <c r="C27" s="443"/>
      <c r="D27" s="352"/>
      <c r="E27" s="444" t="s">
        <v>41</v>
      </c>
      <c r="F27" s="444"/>
    </row>
    <row r="28" spans="2:8" x14ac:dyDescent="0.25">
      <c r="B28" s="443" t="s">
        <v>42</v>
      </c>
      <c r="C28" s="443"/>
      <c r="D28" s="352"/>
      <c r="E28" s="444" t="s">
        <v>43</v>
      </c>
      <c r="F28" s="444"/>
    </row>
    <row r="29" spans="2:8" x14ac:dyDescent="0.25">
      <c r="B29" s="443" t="s">
        <v>44</v>
      </c>
      <c r="C29" s="443"/>
      <c r="D29" s="352"/>
      <c r="E29" s="444" t="s">
        <v>45</v>
      </c>
      <c r="F29" s="444"/>
    </row>
    <row r="30" spans="2:8" x14ac:dyDescent="0.25">
      <c r="B30" s="443" t="s">
        <v>440</v>
      </c>
      <c r="C30" s="443"/>
      <c r="D30" s="352"/>
      <c r="E30" s="353" t="s">
        <v>342</v>
      </c>
      <c r="F30" s="353"/>
    </row>
    <row r="31" spans="2:8" x14ac:dyDescent="0.25">
      <c r="B31" s="447" t="s">
        <v>46</v>
      </c>
      <c r="C31" s="447"/>
      <c r="D31" s="356"/>
      <c r="E31" s="353"/>
      <c r="F31" s="353"/>
    </row>
    <row r="32" spans="2:8" x14ac:dyDescent="0.25">
      <c r="B32" s="443" t="s">
        <v>47</v>
      </c>
      <c r="C32" s="443"/>
      <c r="D32" s="352"/>
      <c r="E32" s="444" t="s">
        <v>48</v>
      </c>
      <c r="F32" s="444"/>
    </row>
    <row r="33" spans="2:8" x14ac:dyDescent="0.25">
      <c r="B33" s="443" t="s">
        <v>49</v>
      </c>
      <c r="C33" s="443"/>
      <c r="D33" s="352"/>
      <c r="E33" s="444" t="s">
        <v>50</v>
      </c>
      <c r="F33" s="444"/>
    </row>
    <row r="34" spans="2:8" x14ac:dyDescent="0.25">
      <c r="B34" s="443" t="s">
        <v>430</v>
      </c>
      <c r="C34" s="443"/>
      <c r="D34" s="352"/>
      <c r="E34" s="444" t="s">
        <v>51</v>
      </c>
      <c r="F34" s="444"/>
    </row>
    <row r="35" spans="2:8" x14ac:dyDescent="0.25">
      <c r="B35" s="443" t="s">
        <v>52</v>
      </c>
      <c r="C35" s="443"/>
      <c r="D35" s="443"/>
      <c r="E35" s="444" t="s">
        <v>53</v>
      </c>
      <c r="F35" s="444"/>
    </row>
    <row r="36" spans="2:8" x14ac:dyDescent="0.25">
      <c r="B36" s="443" t="s">
        <v>54</v>
      </c>
      <c r="C36" s="443"/>
      <c r="D36" s="352"/>
      <c r="E36" s="444" t="s">
        <v>436</v>
      </c>
      <c r="F36" s="444"/>
    </row>
    <row r="37" spans="2:8" x14ac:dyDescent="0.25">
      <c r="B37" s="443" t="s">
        <v>431</v>
      </c>
      <c r="C37" s="443"/>
      <c r="D37" s="352"/>
      <c r="E37" s="444" t="s">
        <v>303</v>
      </c>
      <c r="F37" s="444"/>
    </row>
    <row r="38" spans="2:8" x14ac:dyDescent="0.25">
      <c r="B38" s="443" t="s">
        <v>55</v>
      </c>
      <c r="C38" s="443"/>
      <c r="D38" s="352"/>
      <c r="E38" s="444" t="s">
        <v>56</v>
      </c>
      <c r="F38" s="444"/>
    </row>
    <row r="40" spans="2:8" x14ac:dyDescent="0.25">
      <c r="B40" s="355" t="s">
        <v>57</v>
      </c>
    </row>
    <row r="42" spans="2:8" ht="16.5" customHeight="1" x14ac:dyDescent="0.25">
      <c r="B42" s="444" t="s">
        <v>640</v>
      </c>
      <c r="C42" s="444"/>
      <c r="D42" s="444"/>
      <c r="E42" s="444"/>
      <c r="F42" s="444"/>
      <c r="G42" s="444"/>
      <c r="H42" s="444"/>
    </row>
    <row r="43" spans="2:8" x14ac:dyDescent="0.25">
      <c r="B43" s="444"/>
      <c r="C43" s="444"/>
      <c r="D43" s="444"/>
      <c r="E43" s="444"/>
      <c r="F43" s="444"/>
      <c r="G43" s="444"/>
      <c r="H43" s="444"/>
    </row>
    <row r="44" spans="2:8" x14ac:dyDescent="0.25">
      <c r="B44" s="33" t="s">
        <v>58</v>
      </c>
      <c r="E44" s="360" t="s">
        <v>641</v>
      </c>
    </row>
    <row r="45" spans="2:8" x14ac:dyDescent="0.25">
      <c r="B45" s="33" t="s">
        <v>59</v>
      </c>
      <c r="E45" s="360" t="s">
        <v>642</v>
      </c>
    </row>
    <row r="46" spans="2:8" x14ac:dyDescent="0.25">
      <c r="B46" s="33" t="s">
        <v>60</v>
      </c>
      <c r="E46" s="360" t="s">
        <v>642</v>
      </c>
    </row>
    <row r="47" spans="2:8" x14ac:dyDescent="0.25">
      <c r="B47" s="33" t="s">
        <v>61</v>
      </c>
      <c r="E47" s="360" t="s">
        <v>62</v>
      </c>
    </row>
    <row r="49" spans="2:8" x14ac:dyDescent="0.25">
      <c r="B49" s="452" t="s">
        <v>63</v>
      </c>
      <c r="C49" s="453"/>
      <c r="D49" s="453"/>
      <c r="E49" s="453"/>
      <c r="F49" s="453"/>
      <c r="G49" s="453"/>
      <c r="H49" s="454"/>
    </row>
    <row r="50" spans="2:8" ht="59.25" customHeight="1" x14ac:dyDescent="0.25">
      <c r="B50" s="197" t="s">
        <v>64</v>
      </c>
      <c r="C50" s="197" t="s">
        <v>65</v>
      </c>
      <c r="D50" s="197" t="s">
        <v>66</v>
      </c>
      <c r="E50" s="197" t="s">
        <v>67</v>
      </c>
      <c r="F50" s="197" t="s">
        <v>68</v>
      </c>
      <c r="G50" s="198" t="s">
        <v>69</v>
      </c>
      <c r="H50" s="199" t="s">
        <v>70</v>
      </c>
    </row>
    <row r="51" spans="2:8" x14ac:dyDescent="0.25">
      <c r="B51" s="200">
        <v>1</v>
      </c>
      <c r="C51" s="200" t="s">
        <v>71</v>
      </c>
      <c r="D51" s="95">
        <f>+G51/1000000</f>
        <v>6000</v>
      </c>
      <c r="E51" s="202" t="s">
        <v>72</v>
      </c>
      <c r="F51" s="203">
        <f>5*D51</f>
        <v>30000</v>
      </c>
      <c r="G51" s="95">
        <v>6000000000</v>
      </c>
      <c r="H51" s="204">
        <f>+G51/$G$56</f>
        <v>0.24563989191844757</v>
      </c>
    </row>
    <row r="52" spans="2:8" x14ac:dyDescent="0.25">
      <c r="B52" s="200">
        <v>2</v>
      </c>
      <c r="C52" s="200" t="s">
        <v>71</v>
      </c>
      <c r="D52" s="95">
        <f>+G52/1000000</f>
        <v>12426</v>
      </c>
      <c r="E52" s="202" t="s">
        <v>73</v>
      </c>
      <c r="F52" s="203">
        <f>1*D52</f>
        <v>12426</v>
      </c>
      <c r="G52" s="95">
        <v>12426000000</v>
      </c>
      <c r="H52" s="204">
        <f t="shared" ref="H52:H55" si="0">+G52/$G$56</f>
        <v>0.50872021616310492</v>
      </c>
    </row>
    <row r="53" spans="2:8" x14ac:dyDescent="0.25">
      <c r="B53" s="200">
        <v>3</v>
      </c>
      <c r="C53" s="200" t="s">
        <v>71</v>
      </c>
      <c r="D53" s="95">
        <f>+G53/1000000</f>
        <v>2000</v>
      </c>
      <c r="E53" s="202" t="s">
        <v>74</v>
      </c>
      <c r="F53" s="203">
        <v>0</v>
      </c>
      <c r="G53" s="95">
        <v>2000000000</v>
      </c>
      <c r="H53" s="204">
        <f t="shared" si="0"/>
        <v>8.1879963972815856E-2</v>
      </c>
    </row>
    <row r="54" spans="2:8" x14ac:dyDescent="0.25">
      <c r="B54" s="200">
        <v>4</v>
      </c>
      <c r="C54" s="200" t="s">
        <v>71</v>
      </c>
      <c r="D54" s="95">
        <f>+G54/1000000</f>
        <v>2000</v>
      </c>
      <c r="E54" s="202" t="s">
        <v>75</v>
      </c>
      <c r="F54" s="203">
        <v>0</v>
      </c>
      <c r="G54" s="95">
        <v>2000000000</v>
      </c>
      <c r="H54" s="204">
        <f t="shared" si="0"/>
        <v>8.1879963972815856E-2</v>
      </c>
    </row>
    <row r="55" spans="2:8" x14ac:dyDescent="0.25">
      <c r="B55" s="200">
        <v>5</v>
      </c>
      <c r="C55" s="252" t="s">
        <v>71</v>
      </c>
      <c r="D55" s="95">
        <f>+G55/1000000</f>
        <v>2000</v>
      </c>
      <c r="E55" s="202" t="s">
        <v>76</v>
      </c>
      <c r="F55" s="203">
        <v>0</v>
      </c>
      <c r="G55" s="95">
        <v>2000000000</v>
      </c>
      <c r="H55" s="204">
        <f t="shared" si="0"/>
        <v>8.1879963972815856E-2</v>
      </c>
    </row>
    <row r="56" spans="2:8" x14ac:dyDescent="0.25">
      <c r="B56" s="448" t="s">
        <v>77</v>
      </c>
      <c r="C56" s="449"/>
      <c r="D56" s="66">
        <f>SUM(D51:D55)</f>
        <v>24426</v>
      </c>
      <c r="E56" s="206"/>
      <c r="F56" s="127">
        <f>SUM(F51:F54)</f>
        <v>42426</v>
      </c>
      <c r="G56" s="127">
        <f>SUM(G51:G55)</f>
        <v>24426000000</v>
      </c>
      <c r="H56" s="207">
        <f>SUM(H51:H55)</f>
        <v>1</v>
      </c>
    </row>
    <row r="58" spans="2:8" x14ac:dyDescent="0.25">
      <c r="B58" s="452" t="s">
        <v>78</v>
      </c>
      <c r="C58" s="453"/>
      <c r="D58" s="453"/>
      <c r="E58" s="453"/>
      <c r="F58" s="453"/>
      <c r="G58" s="453"/>
      <c r="H58" s="454"/>
    </row>
    <row r="59" spans="2:8" ht="59.25" customHeight="1" x14ac:dyDescent="0.25">
      <c r="B59" s="197" t="s">
        <v>64</v>
      </c>
      <c r="C59" s="197" t="s">
        <v>65</v>
      </c>
      <c r="D59" s="197" t="s">
        <v>66</v>
      </c>
      <c r="E59" s="197" t="s">
        <v>67</v>
      </c>
      <c r="F59" s="197" t="s">
        <v>68</v>
      </c>
      <c r="G59" s="198" t="s">
        <v>69</v>
      </c>
      <c r="H59" s="199" t="s">
        <v>79</v>
      </c>
    </row>
    <row r="60" spans="2:8" x14ac:dyDescent="0.25">
      <c r="B60" s="200">
        <v>1</v>
      </c>
      <c r="C60" s="201" t="s">
        <v>71</v>
      </c>
      <c r="D60" s="193">
        <f>+G60/1000000</f>
        <v>6000</v>
      </c>
      <c r="E60" s="202" t="s">
        <v>72</v>
      </c>
      <c r="F60" s="203">
        <f>5*D60</f>
        <v>30000</v>
      </c>
      <c r="G60" s="95">
        <v>6000000000</v>
      </c>
      <c r="H60" s="204">
        <f>+G60/$G$65</f>
        <v>0.24563989191844757</v>
      </c>
    </row>
    <row r="61" spans="2:8" x14ac:dyDescent="0.25">
      <c r="B61" s="200">
        <v>2</v>
      </c>
      <c r="C61" s="201" t="s">
        <v>71</v>
      </c>
      <c r="D61" s="193">
        <f>+G61/1000000</f>
        <v>12426</v>
      </c>
      <c r="E61" s="202" t="s">
        <v>73</v>
      </c>
      <c r="F61" s="203">
        <f>1*D61</f>
        <v>12426</v>
      </c>
      <c r="G61" s="95">
        <v>12426000000</v>
      </c>
      <c r="H61" s="204">
        <f t="shared" ref="H61:H64" si="1">+G61/$G$65</f>
        <v>0.50872021616310492</v>
      </c>
    </row>
    <row r="62" spans="2:8" x14ac:dyDescent="0.25">
      <c r="B62" s="200">
        <v>3</v>
      </c>
      <c r="C62" s="201" t="s">
        <v>71</v>
      </c>
      <c r="D62" s="193">
        <f>+G62/1000000</f>
        <v>2000</v>
      </c>
      <c r="E62" s="202" t="s">
        <v>74</v>
      </c>
      <c r="F62" s="203">
        <v>0</v>
      </c>
      <c r="G62" s="95">
        <v>2000000000</v>
      </c>
      <c r="H62" s="204">
        <f t="shared" si="1"/>
        <v>8.1879963972815856E-2</v>
      </c>
    </row>
    <row r="63" spans="2:8" x14ac:dyDescent="0.25">
      <c r="B63" s="200">
        <v>4</v>
      </c>
      <c r="C63" s="201" t="s">
        <v>71</v>
      </c>
      <c r="D63" s="193">
        <f>+G63/1000000</f>
        <v>2000</v>
      </c>
      <c r="E63" s="202" t="s">
        <v>75</v>
      </c>
      <c r="F63" s="203">
        <v>0</v>
      </c>
      <c r="G63" s="95">
        <v>2000000000</v>
      </c>
      <c r="H63" s="204">
        <f t="shared" si="1"/>
        <v>8.1879963972815856E-2</v>
      </c>
    </row>
    <row r="64" spans="2:8" x14ac:dyDescent="0.25">
      <c r="B64" s="200">
        <v>5</v>
      </c>
      <c r="C64" s="205" t="s">
        <v>71</v>
      </c>
      <c r="D64" s="193">
        <f>+G64/1000000</f>
        <v>2000</v>
      </c>
      <c r="E64" s="202" t="s">
        <v>76</v>
      </c>
      <c r="F64" s="203">
        <v>0</v>
      </c>
      <c r="G64" s="95">
        <v>2000000000</v>
      </c>
      <c r="H64" s="204">
        <f t="shared" si="1"/>
        <v>8.1879963972815856E-2</v>
      </c>
    </row>
    <row r="65" spans="2:8" x14ac:dyDescent="0.25">
      <c r="B65" s="448" t="s">
        <v>77</v>
      </c>
      <c r="C65" s="449"/>
      <c r="D65" s="66">
        <f>SUM(D60:D64)</f>
        <v>24426</v>
      </c>
      <c r="E65" s="206"/>
      <c r="F65" s="127">
        <f>SUM(F60:F63)</f>
        <v>42426</v>
      </c>
      <c r="G65" s="127">
        <f>SUM(G60:G64)</f>
        <v>24426000000</v>
      </c>
      <c r="H65" s="207">
        <f>SUM(H60:H64)</f>
        <v>1</v>
      </c>
    </row>
    <row r="66" spans="2:8" x14ac:dyDescent="0.25">
      <c r="B66" s="451" t="s">
        <v>432</v>
      </c>
      <c r="C66" s="451"/>
      <c r="D66" s="451"/>
      <c r="E66" s="451"/>
    </row>
    <row r="68" spans="2:8" x14ac:dyDescent="0.25">
      <c r="B68" s="450" t="s">
        <v>80</v>
      </c>
      <c r="C68" s="450"/>
      <c r="D68" s="450"/>
      <c r="E68" s="450"/>
      <c r="F68" s="450"/>
      <c r="G68" s="450"/>
      <c r="H68" s="450"/>
    </row>
    <row r="70" spans="2:8" x14ac:dyDescent="0.25">
      <c r="B70" s="33" t="s">
        <v>81</v>
      </c>
      <c r="D70" s="360" t="s">
        <v>82</v>
      </c>
    </row>
    <row r="71" spans="2:8" x14ac:dyDescent="0.25">
      <c r="B71" s="33" t="s">
        <v>21</v>
      </c>
      <c r="D71" s="360" t="s">
        <v>83</v>
      </c>
    </row>
    <row r="72" spans="2:8" x14ac:dyDescent="0.25">
      <c r="B72" s="33" t="s">
        <v>84</v>
      </c>
      <c r="D72" s="360" t="s">
        <v>85</v>
      </c>
    </row>
    <row r="73" spans="2:8" x14ac:dyDescent="0.25">
      <c r="B73" s="33" t="s">
        <v>27</v>
      </c>
      <c r="D73" s="360" t="s">
        <v>86</v>
      </c>
    </row>
    <row r="75" spans="2:8" x14ac:dyDescent="0.25">
      <c r="B75" s="442" t="s">
        <v>87</v>
      </c>
      <c r="C75" s="442"/>
      <c r="D75" s="442"/>
      <c r="E75" s="442"/>
      <c r="F75" s="442"/>
      <c r="G75" s="442"/>
      <c r="H75" s="442"/>
    </row>
    <row r="77" spans="2:8" x14ac:dyDescent="0.25">
      <c r="B77" s="442" t="s">
        <v>470</v>
      </c>
      <c r="C77" s="442"/>
      <c r="D77" s="442"/>
      <c r="E77" s="442"/>
      <c r="F77" s="442"/>
      <c r="G77" s="442"/>
      <c r="H77" s="442"/>
    </row>
    <row r="78" spans="2:8" x14ac:dyDescent="0.25">
      <c r="B78" s="33" t="s">
        <v>88</v>
      </c>
      <c r="E78" s="360" t="s">
        <v>89</v>
      </c>
    </row>
    <row r="79" spans="2:8" x14ac:dyDescent="0.25">
      <c r="B79" s="33" t="s">
        <v>84</v>
      </c>
      <c r="E79" s="360" t="s">
        <v>26</v>
      </c>
    </row>
    <row r="80" spans="2:8" x14ac:dyDescent="0.25">
      <c r="B80" s="33" t="s">
        <v>90</v>
      </c>
      <c r="E80" s="360" t="s">
        <v>91</v>
      </c>
    </row>
    <row r="81" spans="2:8" x14ac:dyDescent="0.25">
      <c r="B81" s="33" t="s">
        <v>92</v>
      </c>
      <c r="E81" s="424">
        <v>0.82</v>
      </c>
    </row>
    <row r="82" spans="2:8" x14ac:dyDescent="0.25">
      <c r="B82" s="33" t="s">
        <v>93</v>
      </c>
      <c r="E82" s="424">
        <v>0.82079999999999997</v>
      </c>
    </row>
    <row r="83" spans="2:8" x14ac:dyDescent="0.25">
      <c r="B83" s="442" t="s">
        <v>471</v>
      </c>
      <c r="C83" s="442"/>
      <c r="D83" s="442"/>
      <c r="E83" s="442"/>
      <c r="F83" s="442"/>
      <c r="G83" s="442"/>
      <c r="H83" s="442"/>
    </row>
    <row r="84" spans="2:8" x14ac:dyDescent="0.25">
      <c r="B84" s="194" t="s">
        <v>94</v>
      </c>
      <c r="D84" s="443" t="s">
        <v>643</v>
      </c>
      <c r="E84" s="443"/>
      <c r="F84" s="443"/>
      <c r="G84" s="443"/>
      <c r="H84" s="443"/>
    </row>
    <row r="85" spans="2:8" x14ac:dyDescent="0.25">
      <c r="B85" s="33" t="s">
        <v>95</v>
      </c>
      <c r="D85" s="443" t="s">
        <v>644</v>
      </c>
      <c r="E85" s="443"/>
      <c r="F85" s="443"/>
      <c r="G85" s="443"/>
      <c r="H85" s="443"/>
    </row>
    <row r="86" spans="2:8" x14ac:dyDescent="0.25">
      <c r="B86" s="33" t="s">
        <v>96</v>
      </c>
      <c r="D86" s="443" t="s">
        <v>645</v>
      </c>
      <c r="E86" s="443"/>
      <c r="F86" s="443"/>
      <c r="G86" s="443"/>
      <c r="H86" s="443"/>
    </row>
    <row r="87" spans="2:8" x14ac:dyDescent="0.25">
      <c r="B87" s="33" t="s">
        <v>97</v>
      </c>
      <c r="D87" s="443" t="s">
        <v>646</v>
      </c>
      <c r="E87" s="443"/>
      <c r="F87" s="443"/>
      <c r="G87" s="443"/>
      <c r="H87" s="443"/>
    </row>
    <row r="88" spans="2:8" x14ac:dyDescent="0.25">
      <c r="B88" s="33" t="s">
        <v>98</v>
      </c>
      <c r="D88" s="360" t="s">
        <v>99</v>
      </c>
    </row>
    <row r="89" spans="2:8" x14ac:dyDescent="0.25">
      <c r="B89" s="33" t="s">
        <v>100</v>
      </c>
      <c r="D89" s="360" t="s">
        <v>101</v>
      </c>
    </row>
    <row r="90" spans="2:8" x14ac:dyDescent="0.25">
      <c r="B90" s="33" t="s">
        <v>102</v>
      </c>
      <c r="D90" s="360" t="s">
        <v>103</v>
      </c>
    </row>
    <row r="91" spans="2:8" x14ac:dyDescent="0.25">
      <c r="B91" s="33" t="s">
        <v>104</v>
      </c>
      <c r="D91" s="360" t="s">
        <v>105</v>
      </c>
    </row>
    <row r="92" spans="2:8" x14ac:dyDescent="0.25">
      <c r="B92" s="33" t="s">
        <v>106</v>
      </c>
      <c r="D92" s="360" t="s">
        <v>107</v>
      </c>
    </row>
    <row r="93" spans="2:8" x14ac:dyDescent="0.25">
      <c r="B93" s="33" t="s">
        <v>474</v>
      </c>
      <c r="D93" s="360" t="s">
        <v>433</v>
      </c>
    </row>
    <row r="94" spans="2:8" x14ac:dyDescent="0.25">
      <c r="B94" s="33" t="s">
        <v>56</v>
      </c>
      <c r="D94" s="360" t="s">
        <v>55</v>
      </c>
    </row>
    <row r="95" spans="2:8" x14ac:dyDescent="0.25">
      <c r="B95" s="33" t="s">
        <v>108</v>
      </c>
      <c r="D95" s="360" t="s">
        <v>109</v>
      </c>
    </row>
  </sheetData>
  <mergeCells count="45">
    <mergeCell ref="D87:H87"/>
    <mergeCell ref="D84:H84"/>
    <mergeCell ref="D85:H85"/>
    <mergeCell ref="D86:H86"/>
    <mergeCell ref="B68:H68"/>
    <mergeCell ref="B75:H75"/>
    <mergeCell ref="B77:H77"/>
    <mergeCell ref="B83:H83"/>
    <mergeCell ref="B65:C65"/>
    <mergeCell ref="B17:H21"/>
    <mergeCell ref="B23:H23"/>
    <mergeCell ref="B42:H43"/>
    <mergeCell ref="B66:E66"/>
    <mergeCell ref="B49:H49"/>
    <mergeCell ref="B56:C56"/>
    <mergeCell ref="B58:H58"/>
    <mergeCell ref="B38:C38"/>
    <mergeCell ref="E38:F38"/>
    <mergeCell ref="B33:C33"/>
    <mergeCell ref="B34:C34"/>
    <mergeCell ref="B36:C36"/>
    <mergeCell ref="B37:C37"/>
    <mergeCell ref="E32:F32"/>
    <mergeCell ref="E37:F37"/>
    <mergeCell ref="E36:F36"/>
    <mergeCell ref="B25:C25"/>
    <mergeCell ref="E25:F25"/>
    <mergeCell ref="B26:C26"/>
    <mergeCell ref="B31:C31"/>
    <mergeCell ref="E27:F27"/>
    <mergeCell ref="E28:F28"/>
    <mergeCell ref="E29:F29"/>
    <mergeCell ref="B27:C27"/>
    <mergeCell ref="B28:C28"/>
    <mergeCell ref="B29:C29"/>
    <mergeCell ref="B30:C30"/>
    <mergeCell ref="B2:F2"/>
    <mergeCell ref="B3:F3"/>
    <mergeCell ref="B4:F4"/>
    <mergeCell ref="B15:F15"/>
    <mergeCell ref="B35:D35"/>
    <mergeCell ref="B32:C32"/>
    <mergeCell ref="E33:F33"/>
    <mergeCell ref="E34:F34"/>
    <mergeCell ref="E35:F35"/>
  </mergeCells>
  <hyperlinks>
    <hyperlink ref="B66:E66" location="'14'!A1" display="Cuadro s/ Res. 950/06 expresado en el Anexo de Capital" xr:uid="{6E4C359A-86FC-46E0-99D3-E10723B8E899}"/>
    <hyperlink ref="A1" location="ÍNDICE!A1" display="Indice" xr:uid="{E58AC891-5EA3-4A73-B657-58433CADD0F8}"/>
  </hyperlinks>
  <pageMargins left="0.25" right="0.25"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E6506-38D7-4615-BD76-655EF24BAB6A}">
  <sheetPr>
    <pageSetUpPr fitToPage="1"/>
  </sheetPr>
  <dimension ref="A1:I56"/>
  <sheetViews>
    <sheetView showGridLines="0" topLeftCell="A6" zoomScale="80" zoomScaleNormal="80" workbookViewId="0">
      <selection activeCell="H12" activeCellId="1" sqref="D21 H12"/>
    </sheetView>
  </sheetViews>
  <sheetFormatPr baseColWidth="10" defaultColWidth="11.42578125" defaultRowHeight="15" x14ac:dyDescent="0.25"/>
  <cols>
    <col min="1" max="1" width="2.85546875" style="360" customWidth="1"/>
    <col min="2" max="2" width="81.7109375" style="360" bestFit="1" customWidth="1"/>
    <col min="3" max="3" width="10.5703125" style="360" customWidth="1"/>
    <col min="4" max="5" width="19" style="360" customWidth="1"/>
    <col min="6" max="6" width="59.140625" style="360" bestFit="1" customWidth="1"/>
    <col min="7" max="7" width="7.85546875" style="360" customWidth="1"/>
    <col min="8" max="9" width="19" style="360" customWidth="1"/>
    <col min="10" max="10" width="2.85546875" style="360" customWidth="1"/>
    <col min="11" max="16384" width="11.42578125" style="360"/>
  </cols>
  <sheetData>
    <row r="1" spans="1:9" x14ac:dyDescent="0.25">
      <c r="A1" s="1" t="s">
        <v>591</v>
      </c>
    </row>
    <row r="2" spans="1:9" x14ac:dyDescent="0.25">
      <c r="B2" s="455" t="s">
        <v>110</v>
      </c>
      <c r="C2" s="455"/>
      <c r="D2" s="455"/>
      <c r="E2" s="455"/>
      <c r="F2" s="455"/>
      <c r="G2" s="455"/>
      <c r="H2" s="455"/>
      <c r="I2" s="455"/>
    </row>
    <row r="3" spans="1:9" x14ac:dyDescent="0.25">
      <c r="B3" s="456" t="s">
        <v>3</v>
      </c>
      <c r="C3" s="456"/>
      <c r="D3" s="456"/>
      <c r="E3" s="456"/>
      <c r="F3" s="456"/>
      <c r="G3" s="456"/>
      <c r="H3" s="456"/>
      <c r="I3" s="456"/>
    </row>
    <row r="4" spans="1:9" x14ac:dyDescent="0.25">
      <c r="B4" s="457" t="s">
        <v>647</v>
      </c>
      <c r="C4" s="457"/>
      <c r="D4" s="457"/>
      <c r="E4" s="457"/>
      <c r="F4" s="457"/>
      <c r="G4" s="457"/>
      <c r="H4" s="457"/>
      <c r="I4" s="457"/>
    </row>
    <row r="5" spans="1:9" x14ac:dyDescent="0.25">
      <c r="B5" s="457" t="s">
        <v>111</v>
      </c>
      <c r="C5" s="457"/>
      <c r="D5" s="457"/>
      <c r="E5" s="457"/>
      <c r="F5" s="457"/>
      <c r="G5" s="457"/>
      <c r="H5" s="457"/>
      <c r="I5" s="457"/>
    </row>
    <row r="6" spans="1:9" x14ac:dyDescent="0.25">
      <c r="B6" s="238"/>
      <c r="C6" s="238"/>
      <c r="D6" s="238"/>
      <c r="E6" s="233"/>
      <c r="F6" s="238"/>
      <c r="G6" s="238"/>
      <c r="H6" s="238"/>
      <c r="I6" s="238"/>
    </row>
    <row r="7" spans="1:9" x14ac:dyDescent="0.25">
      <c r="B7" s="320" t="s">
        <v>112</v>
      </c>
      <c r="C7" s="260" t="s">
        <v>113</v>
      </c>
      <c r="D7" s="321">
        <v>44286</v>
      </c>
      <c r="E7" s="321">
        <v>44196</v>
      </c>
      <c r="F7" s="320" t="s">
        <v>114</v>
      </c>
      <c r="G7" s="260" t="s">
        <v>113</v>
      </c>
      <c r="H7" s="321">
        <f>+D7</f>
        <v>44286</v>
      </c>
      <c r="I7" s="321">
        <f>+E7</f>
        <v>44196</v>
      </c>
    </row>
    <row r="8" spans="1:9" x14ac:dyDescent="0.25">
      <c r="B8" s="322" t="s">
        <v>115</v>
      </c>
      <c r="C8" s="323"/>
      <c r="D8" s="323"/>
      <c r="E8" s="324"/>
      <c r="F8" s="325" t="s">
        <v>116</v>
      </c>
      <c r="G8" s="326"/>
      <c r="H8" s="326"/>
      <c r="I8" s="327"/>
    </row>
    <row r="9" spans="1:9" x14ac:dyDescent="0.25">
      <c r="B9" s="325" t="s">
        <v>117</v>
      </c>
      <c r="C9" s="326" t="s">
        <v>118</v>
      </c>
      <c r="D9" s="387">
        <f>+SUM(D10:D11)</f>
        <v>19759080286</v>
      </c>
      <c r="E9" s="239">
        <f>+SUM(E10:E11)</f>
        <v>5439011242</v>
      </c>
      <c r="F9" s="325" t="s">
        <v>119</v>
      </c>
      <c r="G9" s="328"/>
      <c r="H9" s="327">
        <f>+SUM(H10:H12)</f>
        <v>4088646591.0623097</v>
      </c>
      <c r="I9" s="327">
        <f>+SUM(I10:I12)</f>
        <v>3138237903.2615499</v>
      </c>
    </row>
    <row r="10" spans="1:9" x14ac:dyDescent="0.25">
      <c r="B10" s="329" t="s">
        <v>120</v>
      </c>
      <c r="C10" s="385"/>
      <c r="D10" s="388">
        <v>1000000</v>
      </c>
      <c r="E10" s="330">
        <v>1000000</v>
      </c>
      <c r="F10" s="329" t="s">
        <v>121</v>
      </c>
      <c r="G10" s="331" t="s">
        <v>122</v>
      </c>
      <c r="H10" s="330">
        <v>3589655881.0623097</v>
      </c>
      <c r="I10" s="330">
        <v>2700968223.2615499</v>
      </c>
    </row>
    <row r="11" spans="1:9" x14ac:dyDescent="0.25">
      <c r="B11" s="329" t="s">
        <v>125</v>
      </c>
      <c r="C11" s="385"/>
      <c r="D11" s="388">
        <v>19758080286</v>
      </c>
      <c r="E11" s="330">
        <v>5438011242</v>
      </c>
      <c r="F11" s="329" t="s">
        <v>123</v>
      </c>
      <c r="G11" s="331" t="s">
        <v>124</v>
      </c>
      <c r="H11" s="330">
        <v>249479748</v>
      </c>
      <c r="I11" s="330">
        <v>298124023</v>
      </c>
    </row>
    <row r="12" spans="1:9" x14ac:dyDescent="0.25">
      <c r="B12" s="332" t="s">
        <v>127</v>
      </c>
      <c r="C12" s="385" t="s">
        <v>617</v>
      </c>
      <c r="D12" s="389">
        <f>+SUM(D13:D16)</f>
        <v>23888289857</v>
      </c>
      <c r="E12" s="240">
        <f>+SUM(E13:E16)</f>
        <v>24181604113</v>
      </c>
      <c r="F12" s="329" t="s">
        <v>126</v>
      </c>
      <c r="G12" s="331" t="s">
        <v>580</v>
      </c>
      <c r="H12" s="330">
        <v>249510962</v>
      </c>
      <c r="I12" s="330">
        <v>139145657</v>
      </c>
    </row>
    <row r="13" spans="1:9" x14ac:dyDescent="0.25">
      <c r="B13" s="329" t="s">
        <v>128</v>
      </c>
      <c r="C13" s="385"/>
      <c r="D13" s="390">
        <v>1068079866</v>
      </c>
      <c r="E13" s="330">
        <v>4240086458</v>
      </c>
      <c r="F13" s="332" t="s">
        <v>130</v>
      </c>
      <c r="G13" s="331"/>
      <c r="H13" s="333">
        <f>+SUM(H14:H17)</f>
        <v>25807712052</v>
      </c>
      <c r="I13" s="333">
        <f>+SUM(I14:I17)</f>
        <v>11881508817</v>
      </c>
    </row>
    <row r="14" spans="1:9" x14ac:dyDescent="0.25">
      <c r="B14" s="329" t="s">
        <v>129</v>
      </c>
      <c r="C14" s="385"/>
      <c r="D14" s="388">
        <v>17153491223</v>
      </c>
      <c r="E14" s="330">
        <v>14731194723</v>
      </c>
      <c r="F14" s="329" t="s">
        <v>131</v>
      </c>
      <c r="G14" s="331" t="s">
        <v>553</v>
      </c>
      <c r="H14" s="330">
        <v>0</v>
      </c>
      <c r="I14" s="330">
        <v>0</v>
      </c>
    </row>
    <row r="15" spans="1:9" x14ac:dyDescent="0.25">
      <c r="B15" s="59" t="s">
        <v>132</v>
      </c>
      <c r="C15" s="59"/>
      <c r="D15" s="388">
        <v>4745820240</v>
      </c>
      <c r="E15" s="330">
        <v>5210321760</v>
      </c>
      <c r="F15" s="329" t="s">
        <v>133</v>
      </c>
      <c r="G15" s="331" t="s">
        <v>553</v>
      </c>
      <c r="H15" s="330">
        <v>21406144902</v>
      </c>
      <c r="I15" s="330">
        <v>6956817025</v>
      </c>
    </row>
    <row r="16" spans="1:9" x14ac:dyDescent="0.25">
      <c r="B16" s="59" t="s">
        <v>485</v>
      </c>
      <c r="C16" s="59"/>
      <c r="D16" s="369">
        <v>920898528</v>
      </c>
      <c r="E16" s="61">
        <v>1172</v>
      </c>
      <c r="F16" s="329" t="s">
        <v>135</v>
      </c>
      <c r="G16" s="331"/>
      <c r="H16" s="330">
        <v>75368311</v>
      </c>
      <c r="I16" s="330">
        <v>26308278</v>
      </c>
    </row>
    <row r="17" spans="2:9" x14ac:dyDescent="0.25">
      <c r="B17" s="332" t="s">
        <v>134</v>
      </c>
      <c r="C17" s="385" t="s">
        <v>137</v>
      </c>
      <c r="D17" s="391">
        <f>+SUM(D18:D21)</f>
        <v>2211272936.3312402</v>
      </c>
      <c r="E17" s="333">
        <f>+SUM(E18:E21)</f>
        <v>2152900290</v>
      </c>
      <c r="F17" s="329" t="s">
        <v>138</v>
      </c>
      <c r="G17" s="331" t="s">
        <v>139</v>
      </c>
      <c r="H17" s="330">
        <v>4326198839</v>
      </c>
      <c r="I17" s="330">
        <v>4898383514</v>
      </c>
    </row>
    <row r="18" spans="2:9" x14ac:dyDescent="0.25">
      <c r="B18" s="329" t="s">
        <v>136</v>
      </c>
      <c r="C18" s="385" t="s">
        <v>137</v>
      </c>
      <c r="D18" s="388">
        <v>599218666.78944004</v>
      </c>
      <c r="E18" s="330">
        <v>361990604</v>
      </c>
      <c r="F18" s="332" t="s">
        <v>142</v>
      </c>
      <c r="G18" s="331"/>
      <c r="H18" s="333">
        <f>+SUM(H19:H22)</f>
        <v>302052693</v>
      </c>
      <c r="I18" s="333">
        <f>+SUM(I19:I22)</f>
        <v>140315834</v>
      </c>
    </row>
    <row r="19" spans="2:9" x14ac:dyDescent="0.25">
      <c r="B19" s="329" t="s">
        <v>140</v>
      </c>
      <c r="C19" s="385" t="s">
        <v>137</v>
      </c>
      <c r="D19" s="388">
        <v>399728340.0266</v>
      </c>
      <c r="E19" s="330">
        <v>237084032.16800001</v>
      </c>
      <c r="F19" s="329" t="s">
        <v>581</v>
      </c>
      <c r="G19" s="331"/>
      <c r="H19" s="330">
        <v>0</v>
      </c>
      <c r="I19" s="330">
        <v>0</v>
      </c>
    </row>
    <row r="20" spans="2:9" x14ac:dyDescent="0.25">
      <c r="B20" s="329" t="s">
        <v>141</v>
      </c>
      <c r="C20" s="385" t="s">
        <v>137</v>
      </c>
      <c r="D20" s="388">
        <v>424906334.54180002</v>
      </c>
      <c r="E20" s="330">
        <v>110629198</v>
      </c>
      <c r="F20" s="329" t="s">
        <v>582</v>
      </c>
      <c r="G20" s="331"/>
      <c r="H20" s="330">
        <v>30142918</v>
      </c>
      <c r="I20" s="330">
        <v>0</v>
      </c>
    </row>
    <row r="21" spans="2:9" x14ac:dyDescent="0.25">
      <c r="B21" s="329" t="s">
        <v>143</v>
      </c>
      <c r="C21" s="385" t="s">
        <v>137</v>
      </c>
      <c r="D21" s="388">
        <v>787419594.9734</v>
      </c>
      <c r="E21" s="330">
        <v>1443196455.832</v>
      </c>
      <c r="F21" s="329" t="s">
        <v>144</v>
      </c>
      <c r="G21" s="331"/>
      <c r="H21" s="330">
        <v>72905893</v>
      </c>
      <c r="I21" s="330">
        <v>721655</v>
      </c>
    </row>
    <row r="22" spans="2:9" x14ac:dyDescent="0.25">
      <c r="B22" s="332" t="s">
        <v>146</v>
      </c>
      <c r="C22" s="385"/>
      <c r="D22" s="391">
        <f>+SUM(D23)</f>
        <v>560588992</v>
      </c>
      <c r="E22" s="333">
        <f>+SUM(E23)</f>
        <v>211534545</v>
      </c>
      <c r="F22" s="329" t="s">
        <v>583</v>
      </c>
      <c r="G22" s="331"/>
      <c r="H22" s="330">
        <v>199003882</v>
      </c>
      <c r="I22" s="330">
        <v>139594179</v>
      </c>
    </row>
    <row r="23" spans="2:9" x14ac:dyDescent="0.25">
      <c r="B23" s="329" t="s">
        <v>147</v>
      </c>
      <c r="C23" s="385" t="s">
        <v>612</v>
      </c>
      <c r="D23" s="388">
        <v>560588992</v>
      </c>
      <c r="E23" s="330">
        <v>211534545</v>
      </c>
      <c r="F23" s="332" t="s">
        <v>145</v>
      </c>
      <c r="G23" s="331"/>
      <c r="H23" s="333">
        <f>+SUM(H24:H25)</f>
        <v>975416419</v>
      </c>
      <c r="I23" s="333">
        <f>+SUM(I24:I25)</f>
        <v>517028240</v>
      </c>
    </row>
    <row r="24" spans="2:9" x14ac:dyDescent="0.25">
      <c r="B24" s="332" t="s">
        <v>150</v>
      </c>
      <c r="C24" s="385"/>
      <c r="D24" s="391">
        <f>+D9+D12+D17+D22</f>
        <v>46419232071.331238</v>
      </c>
      <c r="E24" s="333">
        <f>+E9+E12+E17+E22</f>
        <v>31985050190</v>
      </c>
      <c r="F24" s="329" t="s">
        <v>148</v>
      </c>
      <c r="G24" s="331"/>
      <c r="H24" s="330">
        <v>234891176</v>
      </c>
      <c r="I24" s="330">
        <v>0</v>
      </c>
    </row>
    <row r="25" spans="2:9" x14ac:dyDescent="0.25">
      <c r="B25" s="332" t="s">
        <v>152</v>
      </c>
      <c r="C25" s="385"/>
      <c r="D25" s="392"/>
      <c r="E25" s="333"/>
      <c r="F25" s="329" t="s">
        <v>149</v>
      </c>
      <c r="G25" s="331" t="s">
        <v>613</v>
      </c>
      <c r="H25" s="330">
        <v>740525243</v>
      </c>
      <c r="I25" s="330">
        <v>517028240</v>
      </c>
    </row>
    <row r="26" spans="2:9" x14ac:dyDescent="0.25">
      <c r="B26" s="332" t="s">
        <v>153</v>
      </c>
      <c r="C26" s="385" t="s">
        <v>137</v>
      </c>
      <c r="D26" s="391">
        <f>+SUM(D27:D28)</f>
        <v>9594006530</v>
      </c>
      <c r="E26" s="333">
        <f>+SUM(E27:E28)</f>
        <v>9545006530</v>
      </c>
      <c r="F26" s="332" t="s">
        <v>151</v>
      </c>
      <c r="G26" s="331"/>
      <c r="H26" s="333">
        <f>+H9+H13+H18+H23</f>
        <v>31173827755.062309</v>
      </c>
      <c r="I26" s="333">
        <f>+I9+I13+I18+I23</f>
        <v>15677090794.261551</v>
      </c>
    </row>
    <row r="27" spans="2:9" x14ac:dyDescent="0.25">
      <c r="B27" s="329" t="s">
        <v>154</v>
      </c>
      <c r="C27" s="385"/>
      <c r="D27" s="388">
        <v>8694006530</v>
      </c>
      <c r="E27" s="330">
        <v>8694006530</v>
      </c>
      <c r="F27" s="332" t="s">
        <v>158</v>
      </c>
      <c r="G27" s="331"/>
      <c r="H27" s="333">
        <f>+H26</f>
        <v>31173827755.062309</v>
      </c>
      <c r="I27" s="333">
        <f>+I26</f>
        <v>15677090794.261551</v>
      </c>
    </row>
    <row r="28" spans="2:9" x14ac:dyDescent="0.25">
      <c r="B28" s="329" t="s">
        <v>155</v>
      </c>
      <c r="C28" s="385"/>
      <c r="D28" s="388">
        <v>900000000</v>
      </c>
      <c r="E28" s="330">
        <v>851000000</v>
      </c>
      <c r="F28" s="332" t="s">
        <v>161</v>
      </c>
      <c r="G28" s="331" t="s">
        <v>614</v>
      </c>
      <c r="H28" s="331"/>
      <c r="I28" s="333"/>
    </row>
    <row r="29" spans="2:9" x14ac:dyDescent="0.25">
      <c r="B29" s="332" t="s">
        <v>156</v>
      </c>
      <c r="C29" s="385" t="s">
        <v>618</v>
      </c>
      <c r="D29" s="392">
        <f>+D30+D31</f>
        <v>1760763230</v>
      </c>
      <c r="E29" s="333">
        <f>+E30+E31</f>
        <v>1831391431</v>
      </c>
      <c r="F29" s="329" t="s">
        <v>162</v>
      </c>
      <c r="G29" s="331"/>
      <c r="H29" s="330">
        <v>24426000000</v>
      </c>
      <c r="I29" s="330">
        <v>17110000000</v>
      </c>
    </row>
    <row r="30" spans="2:9" x14ac:dyDescent="0.25">
      <c r="B30" s="59" t="s">
        <v>633</v>
      </c>
      <c r="C30" s="59"/>
      <c r="D30" s="89">
        <v>3114856174</v>
      </c>
      <c r="E30" s="61">
        <v>3064304311</v>
      </c>
      <c r="F30" s="329" t="s">
        <v>163</v>
      </c>
      <c r="G30" s="331"/>
      <c r="H30" s="330">
        <v>885500000</v>
      </c>
      <c r="I30" s="330">
        <v>836500000</v>
      </c>
    </row>
    <row r="31" spans="2:9" x14ac:dyDescent="0.25">
      <c r="B31" s="329" t="s">
        <v>157</v>
      </c>
      <c r="C31" s="385"/>
      <c r="D31" s="388">
        <v>-1354092944</v>
      </c>
      <c r="E31" s="330">
        <v>-1232912880</v>
      </c>
      <c r="F31" s="329" t="s">
        <v>165</v>
      </c>
      <c r="G31" s="331"/>
      <c r="H31" s="330">
        <v>1551435974</v>
      </c>
      <c r="I31" s="330">
        <v>1120059427</v>
      </c>
    </row>
    <row r="32" spans="2:9" x14ac:dyDescent="0.25">
      <c r="B32" s="332" t="s">
        <v>159</v>
      </c>
      <c r="C32" s="385" t="s">
        <v>627</v>
      </c>
      <c r="D32" s="393">
        <f>+SUM(D33:D34)</f>
        <v>122688642</v>
      </c>
      <c r="E32" s="334">
        <f>+SUM(E33:E34)</f>
        <v>129157354</v>
      </c>
      <c r="F32" s="329" t="s">
        <v>166</v>
      </c>
      <c r="G32" s="331"/>
      <c r="H32" s="330">
        <v>227468427</v>
      </c>
      <c r="I32" s="330">
        <v>227468427</v>
      </c>
    </row>
    <row r="33" spans="2:9" x14ac:dyDescent="0.25">
      <c r="B33" s="329" t="s">
        <v>160</v>
      </c>
      <c r="C33" s="385"/>
      <c r="D33" s="388">
        <v>195903161</v>
      </c>
      <c r="E33" s="330">
        <v>195903161</v>
      </c>
      <c r="F33" s="329" t="s">
        <v>168</v>
      </c>
      <c r="G33" s="331"/>
      <c r="H33" s="330">
        <v>0</v>
      </c>
      <c r="I33" s="330">
        <v>0</v>
      </c>
    </row>
    <row r="34" spans="2:9" x14ac:dyDescent="0.25">
      <c r="B34" s="329" t="s">
        <v>164</v>
      </c>
      <c r="C34" s="385"/>
      <c r="D34" s="388">
        <v>-73214519</v>
      </c>
      <c r="E34" s="330">
        <v>-66745807</v>
      </c>
      <c r="F34" s="329" t="s">
        <v>170</v>
      </c>
      <c r="G34" s="331"/>
      <c r="H34" s="330">
        <v>-137654481</v>
      </c>
      <c r="I34" s="330">
        <v>8627530939</v>
      </c>
    </row>
    <row r="35" spans="2:9" x14ac:dyDescent="0.25">
      <c r="B35" s="332" t="s">
        <v>167</v>
      </c>
      <c r="C35" s="385"/>
      <c r="D35" s="391">
        <f>+SUM(D36)</f>
        <v>199103388</v>
      </c>
      <c r="E35" s="333">
        <f>+SUM(E36)</f>
        <v>108044082</v>
      </c>
      <c r="F35" s="329"/>
      <c r="G35" s="331"/>
      <c r="H35" s="331"/>
      <c r="I35" s="330"/>
    </row>
    <row r="36" spans="2:9" x14ac:dyDescent="0.25">
      <c r="B36" s="329" t="s">
        <v>169</v>
      </c>
      <c r="C36" s="385" t="s">
        <v>612</v>
      </c>
      <c r="D36" s="388">
        <v>199103388</v>
      </c>
      <c r="E36" s="330">
        <v>108044082</v>
      </c>
      <c r="F36" s="332" t="s">
        <v>172</v>
      </c>
      <c r="G36" s="331"/>
      <c r="H36" s="333">
        <f>+SUM(H29:H35)</f>
        <v>26952749920</v>
      </c>
      <c r="I36" s="333">
        <f>+SUM(I29:I35)</f>
        <v>27921558793</v>
      </c>
    </row>
    <row r="37" spans="2:9" x14ac:dyDescent="0.25">
      <c r="B37" s="332" t="s">
        <v>171</v>
      </c>
      <c r="C37" s="385"/>
      <c r="D37" s="391">
        <f>+D26+D29+D32+D35</f>
        <v>11676561790</v>
      </c>
      <c r="E37" s="333">
        <f>+E26+E29+E32+E35</f>
        <v>11613599397</v>
      </c>
      <c r="F37" s="329"/>
      <c r="G37" s="331"/>
      <c r="H37" s="331"/>
      <c r="I37" s="333"/>
    </row>
    <row r="38" spans="2:9" x14ac:dyDescent="0.25">
      <c r="B38" s="332" t="s">
        <v>173</v>
      </c>
      <c r="C38" s="385"/>
      <c r="D38" s="391">
        <f>+D24+D37</f>
        <v>58095793861.331238</v>
      </c>
      <c r="E38" s="333">
        <f>+E24+E37</f>
        <v>43598649587</v>
      </c>
      <c r="F38" s="332" t="s">
        <v>174</v>
      </c>
      <c r="G38" s="331"/>
      <c r="H38" s="333">
        <f>+H27+H36</f>
        <v>58126577675.062309</v>
      </c>
      <c r="I38" s="333">
        <f>+I27+I36</f>
        <v>43598649587.261551</v>
      </c>
    </row>
    <row r="39" spans="2:9" x14ac:dyDescent="0.25">
      <c r="B39" s="335"/>
      <c r="C39" s="386"/>
      <c r="D39" s="394"/>
      <c r="E39" s="337"/>
      <c r="F39" s="335"/>
      <c r="G39" s="336"/>
      <c r="H39" s="336"/>
      <c r="I39" s="337"/>
    </row>
    <row r="40" spans="2:9" x14ac:dyDescent="0.25">
      <c r="B40" s="296"/>
      <c r="C40" s="296"/>
      <c r="D40" s="296"/>
      <c r="E40" s="296"/>
      <c r="F40" s="296"/>
      <c r="G40" s="296"/>
      <c r="H40" s="296"/>
      <c r="I40" s="296"/>
    </row>
    <row r="41" spans="2:9" x14ac:dyDescent="0.25">
      <c r="B41" s="232" t="s">
        <v>428</v>
      </c>
      <c r="C41" s="230" t="s">
        <v>113</v>
      </c>
      <c r="D41" s="231">
        <f>+D7</f>
        <v>44286</v>
      </c>
      <c r="E41" s="231">
        <f>+E7</f>
        <v>44196</v>
      </c>
      <c r="F41" s="232" t="s">
        <v>429</v>
      </c>
      <c r="G41" s="232" t="s">
        <v>113</v>
      </c>
      <c r="H41" s="231">
        <f>+D41</f>
        <v>44286</v>
      </c>
      <c r="I41" s="231">
        <f>+E41</f>
        <v>44196</v>
      </c>
    </row>
    <row r="42" spans="2:9" x14ac:dyDescent="0.25">
      <c r="B42" s="235" t="s">
        <v>487</v>
      </c>
      <c r="C42" s="458">
        <v>12</v>
      </c>
      <c r="D42" s="234">
        <v>594492828243</v>
      </c>
      <c r="E42" s="234">
        <v>94497965895</v>
      </c>
      <c r="F42" s="235" t="s">
        <v>489</v>
      </c>
      <c r="G42" s="458">
        <v>12</v>
      </c>
      <c r="H42" s="234">
        <f>+D42</f>
        <v>594492828243</v>
      </c>
      <c r="I42" s="249">
        <f>+E42</f>
        <v>94497965895</v>
      </c>
    </row>
    <row r="43" spans="2:9" x14ac:dyDescent="0.25">
      <c r="B43" s="279" t="s">
        <v>488</v>
      </c>
      <c r="C43" s="459"/>
      <c r="D43" s="281">
        <v>44940710.390000001</v>
      </c>
      <c r="E43" s="281">
        <v>8289832.4400000004</v>
      </c>
      <c r="F43" s="279" t="s">
        <v>490</v>
      </c>
      <c r="G43" s="459"/>
      <c r="H43" s="280">
        <f>+D43</f>
        <v>44940710.390000001</v>
      </c>
      <c r="I43" s="282">
        <f t="shared" ref="I43:I44" si="0">+E43</f>
        <v>8289832.4400000004</v>
      </c>
    </row>
    <row r="44" spans="2:9" x14ac:dyDescent="0.25">
      <c r="B44" s="248" t="s">
        <v>578</v>
      </c>
      <c r="C44" s="460"/>
      <c r="D44" s="236">
        <v>750000</v>
      </c>
      <c r="E44" s="236">
        <v>500000</v>
      </c>
      <c r="F44" s="248" t="s">
        <v>490</v>
      </c>
      <c r="G44" s="460"/>
      <c r="H44" s="236">
        <f>+D44</f>
        <v>750000</v>
      </c>
      <c r="I44" s="250">
        <f t="shared" si="0"/>
        <v>500000</v>
      </c>
    </row>
    <row r="46" spans="2:9" x14ac:dyDescent="0.25">
      <c r="B46" s="359" t="s">
        <v>629</v>
      </c>
      <c r="C46" s="359"/>
      <c r="D46" s="359"/>
      <c r="E46" s="359"/>
      <c r="F46" s="359"/>
      <c r="G46" s="359"/>
      <c r="H46" s="359"/>
      <c r="I46" s="359"/>
    </row>
    <row r="50" spans="4:4" x14ac:dyDescent="0.25">
      <c r="D50" s="89"/>
    </row>
    <row r="51" spans="4:4" x14ac:dyDescent="0.25">
      <c r="D51" s="89"/>
    </row>
    <row r="52" spans="4:4" x14ac:dyDescent="0.25">
      <c r="D52" s="89"/>
    </row>
    <row r="53" spans="4:4" x14ac:dyDescent="0.25">
      <c r="D53" s="89"/>
    </row>
    <row r="54" spans="4:4" x14ac:dyDescent="0.25">
      <c r="D54" s="89"/>
    </row>
    <row r="55" spans="4:4" x14ac:dyDescent="0.25">
      <c r="D55" s="89"/>
    </row>
    <row r="56" spans="4:4" x14ac:dyDescent="0.25">
      <c r="D56" s="89"/>
    </row>
  </sheetData>
  <mergeCells count="6">
    <mergeCell ref="B2:I2"/>
    <mergeCell ref="B3:I3"/>
    <mergeCell ref="B4:I4"/>
    <mergeCell ref="B5:I5"/>
    <mergeCell ref="C42:C44"/>
    <mergeCell ref="G42:G44"/>
  </mergeCells>
  <hyperlinks>
    <hyperlink ref="A1" location="ÍNDICE!A1" display="Indice" xr:uid="{0EB71D50-0B54-478A-8667-514F6BB43E98}"/>
    <hyperlink ref="C42" location="'10'!A35" display="'10'!A35" xr:uid="{BA0F2327-1ABF-4F3C-96D4-E40D0798CE05}"/>
    <hyperlink ref="G42" location="'10'!A35" display="'10'!A35" xr:uid="{EB5EB9DA-DCB7-4534-80F4-F06B59C144EA}"/>
  </hyperlinks>
  <pageMargins left="0.25" right="0.25"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8E2E-9668-446E-9907-5FBB9C2F347D}">
  <sheetPr>
    <pageSetUpPr fitToPage="1"/>
  </sheetPr>
  <dimension ref="A1:G92"/>
  <sheetViews>
    <sheetView showGridLines="0" tabSelected="1" zoomScaleNormal="100" workbookViewId="0">
      <selection activeCell="J6" sqref="J6"/>
    </sheetView>
  </sheetViews>
  <sheetFormatPr baseColWidth="10" defaultColWidth="11.42578125" defaultRowHeight="15" x14ac:dyDescent="0.25"/>
  <cols>
    <col min="1" max="1" width="2.85546875" style="360" customWidth="1"/>
    <col min="2" max="2" width="80.85546875" style="360" bestFit="1" customWidth="1"/>
    <col min="3" max="3" width="6" style="360" bestFit="1" customWidth="1"/>
    <col min="4" max="5" width="18.5703125" style="360" customWidth="1"/>
    <col min="6" max="6" width="5" style="360" customWidth="1"/>
    <col min="7" max="7" width="2.85546875" style="360" customWidth="1"/>
    <col min="8" max="16384" width="11.42578125" style="360"/>
  </cols>
  <sheetData>
    <row r="1" spans="1:7" x14ac:dyDescent="0.25">
      <c r="A1" s="1" t="s">
        <v>591</v>
      </c>
    </row>
    <row r="2" spans="1:7" x14ac:dyDescent="0.25">
      <c r="B2" s="462" t="s">
        <v>110</v>
      </c>
      <c r="C2" s="462"/>
      <c r="D2" s="462"/>
      <c r="E2" s="462"/>
    </row>
    <row r="3" spans="1:7" x14ac:dyDescent="0.25">
      <c r="B3" s="463" t="s">
        <v>5</v>
      </c>
      <c r="C3" s="463"/>
      <c r="D3" s="463"/>
      <c r="E3" s="463"/>
    </row>
    <row r="4" spans="1:7" x14ac:dyDescent="0.25">
      <c r="B4" s="464" t="s">
        <v>648</v>
      </c>
      <c r="C4" s="464"/>
      <c r="D4" s="464"/>
      <c r="E4" s="464"/>
    </row>
    <row r="5" spans="1:7" x14ac:dyDescent="0.25">
      <c r="B5" s="464" t="s">
        <v>111</v>
      </c>
      <c r="C5" s="464"/>
      <c r="D5" s="464"/>
      <c r="E5" s="464"/>
    </row>
    <row r="6" spans="1:7" x14ac:dyDescent="0.25">
      <c r="B6" s="257"/>
      <c r="C6" s="257"/>
      <c r="D6" s="257"/>
      <c r="E6" s="258"/>
    </row>
    <row r="7" spans="1:7" x14ac:dyDescent="0.25">
      <c r="B7" s="259" t="s">
        <v>175</v>
      </c>
      <c r="C7" s="260" t="s">
        <v>113</v>
      </c>
      <c r="D7" s="261">
        <v>44286</v>
      </c>
      <c r="E7" s="261">
        <v>43921</v>
      </c>
    </row>
    <row r="8" spans="1:7" x14ac:dyDescent="0.25">
      <c r="B8" s="266"/>
      <c r="C8" s="267"/>
      <c r="D8" s="267"/>
      <c r="E8" s="268"/>
    </row>
    <row r="9" spans="1:7" x14ac:dyDescent="0.25">
      <c r="B9" s="262" t="s">
        <v>515</v>
      </c>
      <c r="C9" s="263"/>
      <c r="D9" s="263"/>
      <c r="E9" s="264"/>
    </row>
    <row r="10" spans="1:7" x14ac:dyDescent="0.25">
      <c r="B10" s="297" t="s">
        <v>516</v>
      </c>
      <c r="C10" s="298"/>
      <c r="D10" s="265">
        <f>SUM(D11:D12)</f>
        <v>602913080</v>
      </c>
      <c r="E10" s="265">
        <f>SUM(E11:E12)</f>
        <v>998395989</v>
      </c>
      <c r="F10" s="296"/>
      <c r="G10" s="296"/>
    </row>
    <row r="11" spans="1:7" x14ac:dyDescent="0.25">
      <c r="B11" s="246" t="s">
        <v>517</v>
      </c>
      <c r="C11" s="298"/>
      <c r="D11" s="269">
        <v>21885346</v>
      </c>
      <c r="E11" s="269">
        <v>112294206</v>
      </c>
      <c r="F11" s="296"/>
      <c r="G11" s="296"/>
    </row>
    <row r="12" spans="1:7" x14ac:dyDescent="0.25">
      <c r="B12" s="246" t="s">
        <v>518</v>
      </c>
      <c r="C12" s="298"/>
      <c r="D12" s="269">
        <v>581027734</v>
      </c>
      <c r="E12" s="345">
        <v>886101783</v>
      </c>
      <c r="F12" s="296"/>
      <c r="G12" s="296"/>
    </row>
    <row r="13" spans="1:7" x14ac:dyDescent="0.25">
      <c r="B13" s="246"/>
      <c r="C13" s="298"/>
      <c r="D13" s="298"/>
      <c r="E13" s="269"/>
      <c r="F13" s="296"/>
      <c r="G13" s="296"/>
    </row>
    <row r="14" spans="1:7" x14ac:dyDescent="0.25">
      <c r="B14" s="299" t="s">
        <v>554</v>
      </c>
      <c r="C14" s="298"/>
      <c r="D14" s="265">
        <v>0</v>
      </c>
      <c r="E14" s="265">
        <v>0</v>
      </c>
      <c r="F14" s="296"/>
      <c r="G14" s="296"/>
    </row>
    <row r="15" spans="1:7" x14ac:dyDescent="0.25">
      <c r="B15" s="246" t="s">
        <v>555</v>
      </c>
      <c r="C15" s="298"/>
      <c r="D15" s="269">
        <v>0</v>
      </c>
      <c r="E15" s="269">
        <v>0</v>
      </c>
      <c r="F15" s="296"/>
      <c r="G15" s="296"/>
    </row>
    <row r="16" spans="1:7" x14ac:dyDescent="0.25">
      <c r="B16" s="246" t="s">
        <v>556</v>
      </c>
      <c r="C16" s="298"/>
      <c r="D16" s="269">
        <v>0</v>
      </c>
      <c r="E16" s="269">
        <v>0</v>
      </c>
      <c r="F16" s="296"/>
      <c r="G16" s="296"/>
    </row>
    <row r="17" spans="2:7" x14ac:dyDescent="0.25">
      <c r="B17" s="279"/>
      <c r="C17" s="298"/>
      <c r="D17" s="298"/>
      <c r="E17" s="269"/>
      <c r="F17" s="296"/>
      <c r="G17" s="296"/>
    </row>
    <row r="18" spans="2:7" x14ac:dyDescent="0.25">
      <c r="B18" s="425" t="s">
        <v>519</v>
      </c>
      <c r="C18" s="298"/>
      <c r="D18" s="269">
        <v>0</v>
      </c>
      <c r="E18" s="345">
        <v>0</v>
      </c>
      <c r="F18" s="296"/>
      <c r="G18" s="296"/>
    </row>
    <row r="19" spans="2:7" x14ac:dyDescent="0.25">
      <c r="B19" s="279" t="s">
        <v>557</v>
      </c>
      <c r="C19" s="298"/>
      <c r="D19" s="269">
        <v>0</v>
      </c>
      <c r="E19" s="269">
        <v>0</v>
      </c>
      <c r="F19" s="296"/>
      <c r="G19" s="296"/>
    </row>
    <row r="20" spans="2:7" x14ac:dyDescent="0.25">
      <c r="B20" s="279" t="s">
        <v>558</v>
      </c>
      <c r="C20" s="298"/>
      <c r="D20" s="269">
        <v>0</v>
      </c>
      <c r="E20" s="269">
        <v>0</v>
      </c>
      <c r="F20" s="296"/>
      <c r="G20" s="296"/>
    </row>
    <row r="21" spans="2:7" x14ac:dyDescent="0.25">
      <c r="B21" s="279"/>
      <c r="C21" s="298"/>
      <c r="D21" s="269"/>
      <c r="E21" s="269"/>
      <c r="F21" s="296"/>
      <c r="G21" s="296"/>
    </row>
    <row r="22" spans="2:7" x14ac:dyDescent="0.25">
      <c r="B22" s="279" t="s">
        <v>559</v>
      </c>
      <c r="C22" s="298"/>
      <c r="D22" s="269">
        <v>0</v>
      </c>
      <c r="E22" s="269">
        <v>0</v>
      </c>
      <c r="F22" s="296"/>
      <c r="G22" s="296"/>
    </row>
    <row r="23" spans="2:7" x14ac:dyDescent="0.25">
      <c r="B23" s="246" t="s">
        <v>560</v>
      </c>
      <c r="C23" s="298"/>
      <c r="D23" s="269">
        <v>0</v>
      </c>
      <c r="E23" s="269">
        <v>0</v>
      </c>
      <c r="F23" s="296"/>
      <c r="G23" s="296"/>
    </row>
    <row r="24" spans="2:7" x14ac:dyDescent="0.25">
      <c r="B24" s="246" t="s">
        <v>520</v>
      </c>
      <c r="C24" s="298"/>
      <c r="D24" s="269">
        <v>289528980</v>
      </c>
      <c r="E24" s="345">
        <v>531345284</v>
      </c>
      <c r="F24" s="296"/>
      <c r="G24" s="296"/>
    </row>
    <row r="25" spans="2:7" x14ac:dyDescent="0.25">
      <c r="B25" s="246" t="s">
        <v>521</v>
      </c>
      <c r="C25" s="298"/>
      <c r="D25" s="269">
        <v>338501849</v>
      </c>
      <c r="E25" s="345">
        <v>1103253317</v>
      </c>
      <c r="F25" s="296"/>
      <c r="G25" s="296"/>
    </row>
    <row r="26" spans="2:7" x14ac:dyDescent="0.25">
      <c r="B26" s="246" t="s">
        <v>522</v>
      </c>
      <c r="C26" s="298"/>
      <c r="D26" s="269">
        <v>16392377</v>
      </c>
      <c r="E26" s="269">
        <v>691648103</v>
      </c>
      <c r="F26" s="296"/>
      <c r="G26" s="296"/>
    </row>
    <row r="27" spans="2:7" x14ac:dyDescent="0.25">
      <c r="B27" s="246" t="s">
        <v>561</v>
      </c>
      <c r="C27" s="298"/>
      <c r="D27" s="269">
        <v>0</v>
      </c>
      <c r="E27" s="269">
        <v>0</v>
      </c>
      <c r="F27" s="296"/>
      <c r="G27" s="296"/>
    </row>
    <row r="28" spans="2:7" x14ac:dyDescent="0.25">
      <c r="B28" s="246" t="s">
        <v>176</v>
      </c>
      <c r="C28" s="298" t="s">
        <v>615</v>
      </c>
      <c r="D28" s="269">
        <v>1842401199</v>
      </c>
      <c r="E28" s="269">
        <v>755565081</v>
      </c>
      <c r="F28" s="296"/>
      <c r="G28" s="296"/>
    </row>
    <row r="29" spans="2:7" x14ac:dyDescent="0.25">
      <c r="B29" s="246" t="s">
        <v>562</v>
      </c>
      <c r="C29" s="298" t="s">
        <v>615</v>
      </c>
      <c r="D29" s="269">
        <v>0</v>
      </c>
      <c r="E29" s="269">
        <v>0</v>
      </c>
      <c r="F29" s="296"/>
      <c r="G29" s="296"/>
    </row>
    <row r="30" spans="2:7" x14ac:dyDescent="0.25">
      <c r="B30" s="300"/>
      <c r="C30" s="298"/>
      <c r="D30" s="269"/>
      <c r="E30" s="269"/>
      <c r="F30" s="296"/>
      <c r="G30" s="296"/>
    </row>
    <row r="31" spans="2:7" x14ac:dyDescent="0.25">
      <c r="B31" s="246" t="s">
        <v>177</v>
      </c>
      <c r="C31" s="298" t="s">
        <v>615</v>
      </c>
      <c r="D31" s="269">
        <v>341066568</v>
      </c>
      <c r="E31" s="269">
        <v>143597102</v>
      </c>
      <c r="F31" s="296"/>
      <c r="G31" s="296"/>
    </row>
    <row r="32" spans="2:7" x14ac:dyDescent="0.25">
      <c r="B32" s="246"/>
      <c r="C32" s="298"/>
      <c r="D32" s="298"/>
      <c r="E32" s="269"/>
      <c r="F32" s="296"/>
      <c r="G32" s="296"/>
    </row>
    <row r="33" spans="2:7" x14ac:dyDescent="0.25">
      <c r="B33" s="300" t="s">
        <v>523</v>
      </c>
      <c r="C33" s="298"/>
      <c r="D33" s="265">
        <f>SUM(D34:D36)</f>
        <v>-1450734578</v>
      </c>
      <c r="E33" s="265">
        <f>SUM(E34:E36)</f>
        <v>-1585586772</v>
      </c>
      <c r="F33" s="296"/>
      <c r="G33" s="296"/>
    </row>
    <row r="34" spans="2:7" x14ac:dyDescent="0.25">
      <c r="B34" s="246" t="s">
        <v>524</v>
      </c>
      <c r="C34" s="298"/>
      <c r="D34" s="269">
        <v>-1015119639</v>
      </c>
      <c r="E34" s="269">
        <v>-588838347</v>
      </c>
      <c r="F34" s="296"/>
      <c r="G34" s="296"/>
    </row>
    <row r="35" spans="2:7" x14ac:dyDescent="0.25">
      <c r="B35" s="246" t="s">
        <v>525</v>
      </c>
      <c r="C35" s="298"/>
      <c r="D35" s="269">
        <v>-39493356</v>
      </c>
      <c r="E35" s="269">
        <v>-98344662</v>
      </c>
      <c r="F35" s="296"/>
      <c r="G35" s="296"/>
    </row>
    <row r="36" spans="2:7" x14ac:dyDescent="0.25">
      <c r="B36" s="246" t="s">
        <v>178</v>
      </c>
      <c r="C36" s="298" t="s">
        <v>526</v>
      </c>
      <c r="D36" s="269">
        <v>-396121583</v>
      </c>
      <c r="E36" s="269">
        <v>-898403763</v>
      </c>
      <c r="F36" s="296"/>
      <c r="G36" s="296"/>
    </row>
    <row r="37" spans="2:7" x14ac:dyDescent="0.25">
      <c r="B37" s="300" t="s">
        <v>527</v>
      </c>
      <c r="C37" s="298"/>
      <c r="D37" s="265">
        <f>+SUM(D11:D33)</f>
        <v>1980069475</v>
      </c>
      <c r="E37" s="265">
        <f>+SUM(E11:E33)</f>
        <v>2638218104</v>
      </c>
      <c r="F37" s="296"/>
      <c r="G37" s="296"/>
    </row>
    <row r="38" spans="2:7" x14ac:dyDescent="0.25">
      <c r="B38" s="300"/>
      <c r="C38" s="298"/>
      <c r="D38" s="298"/>
      <c r="E38" s="269"/>
      <c r="F38" s="296"/>
      <c r="G38" s="296"/>
    </row>
    <row r="39" spans="2:7" x14ac:dyDescent="0.25">
      <c r="B39" s="300" t="s">
        <v>528</v>
      </c>
      <c r="C39" s="298"/>
      <c r="D39" s="265">
        <f>SUM(D40:D42)</f>
        <v>-102810198</v>
      </c>
      <c r="E39" s="265">
        <f>SUM(E40:E42)</f>
        <v>-85623599</v>
      </c>
      <c r="F39" s="296"/>
      <c r="G39" s="296"/>
    </row>
    <row r="40" spans="2:7" x14ac:dyDescent="0.25">
      <c r="B40" s="246" t="s">
        <v>529</v>
      </c>
      <c r="C40" s="298"/>
      <c r="D40" s="269">
        <v>-48446469</v>
      </c>
      <c r="E40" s="269">
        <v>-40145403</v>
      </c>
      <c r="F40" s="296"/>
      <c r="G40" s="296"/>
    </row>
    <row r="41" spans="2:7" x14ac:dyDescent="0.25">
      <c r="B41" s="246" t="s">
        <v>563</v>
      </c>
      <c r="C41" s="298"/>
      <c r="D41" s="269">
        <v>0</v>
      </c>
      <c r="E41" s="269">
        <v>0</v>
      </c>
      <c r="F41" s="296"/>
      <c r="G41" s="296"/>
    </row>
    <row r="42" spans="2:7" x14ac:dyDescent="0.25">
      <c r="B42" s="246" t="s">
        <v>179</v>
      </c>
      <c r="C42" s="298" t="s">
        <v>526</v>
      </c>
      <c r="D42" s="269">
        <v>-54363729</v>
      </c>
      <c r="E42" s="269">
        <v>-45478196</v>
      </c>
      <c r="F42" s="296"/>
      <c r="G42" s="296"/>
    </row>
    <row r="43" spans="2:7" x14ac:dyDescent="0.25">
      <c r="B43" s="300"/>
      <c r="C43" s="298"/>
      <c r="D43" s="298"/>
      <c r="E43" s="265"/>
      <c r="F43" s="296"/>
      <c r="G43" s="296"/>
    </row>
    <row r="44" spans="2:7" x14ac:dyDescent="0.25">
      <c r="B44" s="300" t="s">
        <v>530</v>
      </c>
      <c r="C44" s="298"/>
      <c r="D44" s="265">
        <f>SUM(D45:D53)</f>
        <v>-2077244354</v>
      </c>
      <c r="E44" s="265">
        <f t="shared" ref="E44" si="0">SUM(E45:E53)</f>
        <v>-1862202859</v>
      </c>
      <c r="F44" s="296"/>
      <c r="G44" s="296"/>
    </row>
    <row r="45" spans="2:7" x14ac:dyDescent="0.25">
      <c r="B45" s="246" t="s">
        <v>531</v>
      </c>
      <c r="C45" s="298"/>
      <c r="D45" s="269">
        <v>-1425162939</v>
      </c>
      <c r="E45" s="269">
        <v>-1398620354</v>
      </c>
      <c r="F45" s="296"/>
      <c r="G45" s="296"/>
    </row>
    <row r="46" spans="2:7" x14ac:dyDescent="0.25">
      <c r="B46" s="246" t="s">
        <v>532</v>
      </c>
      <c r="C46" s="298"/>
      <c r="D46" s="269">
        <v>-127648776</v>
      </c>
      <c r="E46" s="269">
        <v>-142932582</v>
      </c>
      <c r="F46" s="296"/>
      <c r="G46" s="296"/>
    </row>
    <row r="47" spans="2:7" x14ac:dyDescent="0.25">
      <c r="B47" s="246" t="s">
        <v>533</v>
      </c>
      <c r="C47" s="298"/>
      <c r="D47" s="269">
        <v>-10515907</v>
      </c>
      <c r="E47" s="269">
        <v>-8858246</v>
      </c>
      <c r="F47" s="296"/>
      <c r="G47" s="296"/>
    </row>
    <row r="48" spans="2:7" x14ac:dyDescent="0.25">
      <c r="B48" s="246" t="s">
        <v>534</v>
      </c>
      <c r="C48" s="298"/>
      <c r="D48" s="269">
        <v>-163233276</v>
      </c>
      <c r="E48" s="269">
        <v>-104605451</v>
      </c>
      <c r="F48" s="296"/>
      <c r="G48" s="296"/>
    </row>
    <row r="49" spans="2:7" x14ac:dyDescent="0.25">
      <c r="B49" s="246" t="s">
        <v>535</v>
      </c>
      <c r="C49" s="298"/>
      <c r="D49" s="269">
        <v>-87909182</v>
      </c>
      <c r="E49" s="269">
        <v>-74226682</v>
      </c>
      <c r="F49" s="296"/>
      <c r="G49" s="296"/>
    </row>
    <row r="50" spans="2:7" x14ac:dyDescent="0.25">
      <c r="B50" s="246" t="s">
        <v>536</v>
      </c>
      <c r="C50" s="298"/>
      <c r="D50" s="269">
        <v>-3453884</v>
      </c>
      <c r="E50" s="269">
        <v>-3204740</v>
      </c>
      <c r="F50" s="296"/>
      <c r="G50" s="296"/>
    </row>
    <row r="51" spans="2:7" x14ac:dyDescent="0.25">
      <c r="B51" s="246" t="s">
        <v>537</v>
      </c>
      <c r="C51" s="298"/>
      <c r="D51" s="269">
        <v>-39736</v>
      </c>
      <c r="E51" s="269">
        <v>-3552676</v>
      </c>
      <c r="F51" s="296"/>
      <c r="G51" s="296"/>
    </row>
    <row r="52" spans="2:7" x14ac:dyDescent="0.25">
      <c r="B52" s="246" t="s">
        <v>538</v>
      </c>
      <c r="C52" s="298"/>
      <c r="D52" s="269">
        <v>-21453660</v>
      </c>
      <c r="E52" s="269">
        <v>-13514398</v>
      </c>
      <c r="F52" s="296"/>
      <c r="G52" s="296"/>
    </row>
    <row r="53" spans="2:7" x14ac:dyDescent="0.25">
      <c r="B53" s="246" t="s">
        <v>180</v>
      </c>
      <c r="C53" s="298" t="s">
        <v>526</v>
      </c>
      <c r="D53" s="269">
        <v>-237826994</v>
      </c>
      <c r="E53" s="269">
        <v>-112687730</v>
      </c>
      <c r="F53" s="296"/>
      <c r="G53" s="296"/>
    </row>
    <row r="54" spans="2:7" x14ac:dyDescent="0.25">
      <c r="B54" s="300" t="s">
        <v>539</v>
      </c>
      <c r="C54" s="298"/>
      <c r="D54" s="265">
        <f>+D37+D39+D44</f>
        <v>-199985077</v>
      </c>
      <c r="E54" s="265">
        <f>+E37+E39+E44</f>
        <v>690391646</v>
      </c>
      <c r="F54" s="296"/>
      <c r="G54" s="296"/>
    </row>
    <row r="55" spans="2:7" x14ac:dyDescent="0.25">
      <c r="B55" s="300"/>
      <c r="C55" s="298"/>
      <c r="D55" s="298"/>
      <c r="E55" s="265"/>
      <c r="F55" s="296"/>
      <c r="G55" s="296"/>
    </row>
    <row r="56" spans="2:7" x14ac:dyDescent="0.25">
      <c r="B56" s="300" t="s">
        <v>540</v>
      </c>
      <c r="C56" s="298" t="s">
        <v>541</v>
      </c>
      <c r="D56" s="265">
        <f>SUM(D57:D59)</f>
        <v>53439677</v>
      </c>
      <c r="E56" s="264">
        <f>SUM(E57:E59)</f>
        <v>317942896</v>
      </c>
      <c r="F56" s="296"/>
      <c r="G56" s="296"/>
    </row>
    <row r="57" spans="2:7" x14ac:dyDescent="0.25">
      <c r="B57" s="246" t="s">
        <v>181</v>
      </c>
      <c r="C57" s="298"/>
      <c r="D57" s="269">
        <v>53439677</v>
      </c>
      <c r="E57" s="345">
        <v>317942896</v>
      </c>
      <c r="F57" s="296"/>
      <c r="G57" s="296"/>
    </row>
    <row r="58" spans="2:7" x14ac:dyDescent="0.25">
      <c r="B58" s="246" t="s">
        <v>182</v>
      </c>
      <c r="C58" s="298"/>
      <c r="D58" s="269">
        <v>0</v>
      </c>
      <c r="E58" s="269">
        <v>0</v>
      </c>
      <c r="F58" s="296"/>
      <c r="G58" s="296"/>
    </row>
    <row r="59" spans="2:7" x14ac:dyDescent="0.25">
      <c r="B59" s="246"/>
      <c r="C59" s="298"/>
      <c r="D59" s="298"/>
      <c r="E59" s="269"/>
      <c r="F59" s="296"/>
      <c r="G59" s="296"/>
    </row>
    <row r="60" spans="2:7" x14ac:dyDescent="0.25">
      <c r="B60" s="300" t="s">
        <v>542</v>
      </c>
      <c r="C60" s="298" t="s">
        <v>594</v>
      </c>
      <c r="D60" s="265">
        <f>+D61+D64</f>
        <v>8890919</v>
      </c>
      <c r="E60" s="265">
        <f>+E61+E64</f>
        <v>130304590</v>
      </c>
      <c r="F60" s="296"/>
      <c r="G60" s="296"/>
    </row>
    <row r="61" spans="2:7" x14ac:dyDescent="0.25">
      <c r="B61" s="300" t="s">
        <v>543</v>
      </c>
      <c r="C61" s="298"/>
      <c r="D61" s="265">
        <f>SUM(D62:D63)</f>
        <v>-1033201359</v>
      </c>
      <c r="E61" s="265">
        <f>SUM(E62:E63)</f>
        <v>308887828</v>
      </c>
      <c r="F61" s="296"/>
      <c r="G61" s="296"/>
    </row>
    <row r="62" spans="2:7" x14ac:dyDescent="0.25">
      <c r="B62" s="246" t="s">
        <v>183</v>
      </c>
      <c r="C62" s="298"/>
      <c r="D62" s="269">
        <v>0</v>
      </c>
      <c r="E62" s="269">
        <v>0</v>
      </c>
      <c r="F62" s="296"/>
      <c r="G62" s="296"/>
    </row>
    <row r="63" spans="2:7" x14ac:dyDescent="0.25">
      <c r="B63" s="246" t="s">
        <v>544</v>
      </c>
      <c r="C63" s="298"/>
      <c r="D63" s="269">
        <v>-1033201359</v>
      </c>
      <c r="E63" s="269">
        <v>308887828</v>
      </c>
      <c r="F63" s="296"/>
      <c r="G63" s="296"/>
    </row>
    <row r="64" spans="2:7" x14ac:dyDescent="0.25">
      <c r="B64" s="300" t="s">
        <v>545</v>
      </c>
      <c r="C64" s="298"/>
      <c r="D64" s="265">
        <f>SUM(D65:D67)</f>
        <v>1042092278</v>
      </c>
      <c r="E64" s="265">
        <f>SUM(E65:E67)</f>
        <v>-178583238</v>
      </c>
      <c r="F64" s="296"/>
      <c r="G64" s="296"/>
    </row>
    <row r="65" spans="2:7" x14ac:dyDescent="0.25">
      <c r="B65" s="246" t="s">
        <v>509</v>
      </c>
      <c r="C65" s="298"/>
      <c r="D65" s="269">
        <v>0</v>
      </c>
      <c r="E65" s="269">
        <v>0</v>
      </c>
      <c r="F65" s="296"/>
      <c r="G65" s="296"/>
    </row>
    <row r="66" spans="2:7" x14ac:dyDescent="0.25">
      <c r="B66" s="246" t="s">
        <v>546</v>
      </c>
      <c r="C66" s="298"/>
      <c r="D66" s="269">
        <v>1042092278</v>
      </c>
      <c r="E66" s="269">
        <v>-178583238</v>
      </c>
      <c r="F66" s="296"/>
      <c r="G66" s="296"/>
    </row>
    <row r="67" spans="2:7" x14ac:dyDescent="0.25">
      <c r="B67" s="246"/>
      <c r="C67" s="298"/>
      <c r="D67" s="298"/>
      <c r="E67" s="269"/>
      <c r="F67" s="296"/>
      <c r="G67" s="296"/>
    </row>
    <row r="68" spans="2:7" x14ac:dyDescent="0.25">
      <c r="B68" s="300" t="s">
        <v>564</v>
      </c>
      <c r="C68" s="298" t="s">
        <v>595</v>
      </c>
      <c r="D68" s="265">
        <v>0</v>
      </c>
      <c r="E68" s="265">
        <v>0</v>
      </c>
      <c r="F68" s="296"/>
      <c r="G68" s="296"/>
    </row>
    <row r="69" spans="2:7" x14ac:dyDescent="0.25">
      <c r="B69" s="246" t="s">
        <v>565</v>
      </c>
      <c r="C69" s="298"/>
      <c r="D69" s="269">
        <v>0</v>
      </c>
      <c r="E69" s="269">
        <v>0</v>
      </c>
      <c r="F69" s="296"/>
      <c r="G69" s="296"/>
    </row>
    <row r="70" spans="2:7" x14ac:dyDescent="0.25">
      <c r="B70" s="246" t="s">
        <v>566</v>
      </c>
      <c r="C70" s="298"/>
      <c r="D70" s="269">
        <v>0</v>
      </c>
      <c r="E70" s="269">
        <v>0</v>
      </c>
      <c r="F70" s="296"/>
      <c r="G70" s="296"/>
    </row>
    <row r="71" spans="2:7" x14ac:dyDescent="0.25">
      <c r="B71" s="246"/>
      <c r="C71" s="298"/>
      <c r="D71" s="298"/>
      <c r="E71" s="269"/>
      <c r="F71" s="296"/>
      <c r="G71" s="296"/>
    </row>
    <row r="72" spans="2:7" x14ac:dyDescent="0.25">
      <c r="B72" s="300" t="s">
        <v>547</v>
      </c>
      <c r="C72" s="298"/>
      <c r="D72" s="265">
        <f>SUM(D73:D75)</f>
        <v>0</v>
      </c>
      <c r="E72" s="265">
        <f>SUM(E73:E75)</f>
        <v>-1614951</v>
      </c>
      <c r="F72" s="296"/>
      <c r="G72" s="296"/>
    </row>
    <row r="73" spans="2:7" x14ac:dyDescent="0.25">
      <c r="B73" s="246" t="s">
        <v>548</v>
      </c>
      <c r="C73" s="298"/>
      <c r="D73" s="269">
        <v>0</v>
      </c>
      <c r="E73" s="269">
        <v>85736435</v>
      </c>
      <c r="F73" s="296"/>
      <c r="G73" s="296"/>
    </row>
    <row r="74" spans="2:7" x14ac:dyDescent="0.25">
      <c r="B74" s="246" t="s">
        <v>549</v>
      </c>
      <c r="C74" s="298"/>
      <c r="D74" s="269">
        <v>0</v>
      </c>
      <c r="E74" s="269">
        <v>-87351386</v>
      </c>
      <c r="F74" s="296"/>
      <c r="G74" s="296"/>
    </row>
    <row r="75" spans="2:7" x14ac:dyDescent="0.25">
      <c r="B75" s="246"/>
      <c r="C75" s="298"/>
      <c r="D75" s="298"/>
      <c r="E75" s="269"/>
      <c r="F75" s="296"/>
      <c r="G75" s="296"/>
    </row>
    <row r="76" spans="2:7" x14ac:dyDescent="0.25">
      <c r="B76" s="301" t="s">
        <v>550</v>
      </c>
      <c r="C76" s="302"/>
      <c r="D76" s="303">
        <f>+D54+D56+D60+D72</f>
        <v>-137654481</v>
      </c>
      <c r="E76" s="303">
        <f>+E54+E56+E60+E72</f>
        <v>1137024181</v>
      </c>
      <c r="F76" s="296"/>
      <c r="G76" s="296"/>
    </row>
    <row r="77" spans="2:7" x14ac:dyDescent="0.25">
      <c r="B77" s="301" t="s">
        <v>551</v>
      </c>
      <c r="C77" s="302"/>
      <c r="D77" s="303">
        <v>0</v>
      </c>
      <c r="E77" s="265">
        <v>0</v>
      </c>
      <c r="F77" s="296"/>
      <c r="G77" s="296"/>
    </row>
    <row r="78" spans="2:7" ht="15.75" thickBot="1" x14ac:dyDescent="0.3">
      <c r="B78" s="304" t="s">
        <v>552</v>
      </c>
      <c r="C78" s="302"/>
      <c r="D78" s="305">
        <f>+D76-D77</f>
        <v>-137654481</v>
      </c>
      <c r="E78" s="305">
        <f>+E76-E77</f>
        <v>1137024181</v>
      </c>
      <c r="F78" s="296"/>
      <c r="G78" s="296"/>
    </row>
    <row r="79" spans="2:7" ht="15.75" thickTop="1" x14ac:dyDescent="0.25">
      <c r="B79" s="306"/>
      <c r="C79" s="307"/>
      <c r="D79" s="307"/>
      <c r="E79" s="308"/>
      <c r="F79" s="296"/>
      <c r="G79" s="296"/>
    </row>
    <row r="80" spans="2:7" x14ac:dyDescent="0.25">
      <c r="B80" s="461" t="s">
        <v>630</v>
      </c>
      <c r="C80" s="461"/>
      <c r="D80" s="461"/>
      <c r="E80" s="461"/>
      <c r="F80" s="461"/>
      <c r="G80" s="461"/>
    </row>
    <row r="81" spans="2:7" x14ac:dyDescent="0.25">
      <c r="B81" s="296"/>
      <c r="C81" s="296"/>
      <c r="D81" s="296"/>
      <c r="E81" s="296"/>
      <c r="F81" s="296"/>
      <c r="G81" s="296"/>
    </row>
    <row r="82" spans="2:7" x14ac:dyDescent="0.25">
      <c r="B82" s="296"/>
      <c r="C82" s="296"/>
      <c r="D82" s="296"/>
      <c r="E82" s="296"/>
      <c r="F82" s="296"/>
      <c r="G82" s="296"/>
    </row>
    <row r="83" spans="2:7" x14ac:dyDescent="0.25">
      <c r="B83" s="296"/>
      <c r="C83" s="296"/>
      <c r="D83" s="296"/>
      <c r="E83" s="296"/>
      <c r="F83" s="296"/>
      <c r="G83" s="296"/>
    </row>
    <row r="84" spans="2:7" x14ac:dyDescent="0.25">
      <c r="B84" s="296"/>
      <c r="C84" s="296"/>
      <c r="D84" s="296"/>
      <c r="E84" s="296"/>
      <c r="F84" s="296"/>
      <c r="G84" s="296"/>
    </row>
    <row r="85" spans="2:7" x14ac:dyDescent="0.25">
      <c r="B85" s="296"/>
      <c r="C85" s="296"/>
      <c r="D85" s="296"/>
      <c r="E85" s="296"/>
      <c r="F85" s="296"/>
      <c r="G85" s="296"/>
    </row>
    <row r="86" spans="2:7" x14ac:dyDescent="0.25">
      <c r="B86" s="296"/>
      <c r="C86" s="296"/>
      <c r="D86" s="296"/>
      <c r="E86" s="296"/>
      <c r="F86" s="296"/>
      <c r="G86" s="296"/>
    </row>
    <row r="87" spans="2:7" x14ac:dyDescent="0.25">
      <c r="B87" s="296"/>
      <c r="C87" s="296"/>
      <c r="D87" s="296"/>
      <c r="E87" s="296"/>
      <c r="F87" s="296"/>
      <c r="G87" s="296"/>
    </row>
    <row r="88" spans="2:7" x14ac:dyDescent="0.25">
      <c r="B88" s="296"/>
      <c r="C88" s="296"/>
      <c r="D88" s="296"/>
      <c r="E88" s="296"/>
      <c r="F88" s="296"/>
      <c r="G88" s="296"/>
    </row>
    <row r="89" spans="2:7" x14ac:dyDescent="0.25">
      <c r="B89" s="296"/>
      <c r="C89" s="296"/>
      <c r="D89" s="296"/>
      <c r="E89" s="296"/>
      <c r="F89" s="296"/>
      <c r="G89" s="296"/>
    </row>
    <row r="90" spans="2:7" x14ac:dyDescent="0.25">
      <c r="B90" s="296"/>
      <c r="C90" s="296"/>
      <c r="D90" s="296"/>
      <c r="E90" s="296"/>
      <c r="F90" s="296"/>
      <c r="G90" s="296"/>
    </row>
    <row r="91" spans="2:7" x14ac:dyDescent="0.25">
      <c r="B91" s="296"/>
      <c r="C91" s="296"/>
      <c r="D91" s="296"/>
      <c r="E91" s="296"/>
      <c r="F91" s="296"/>
      <c r="G91" s="296"/>
    </row>
    <row r="92" spans="2:7" x14ac:dyDescent="0.25">
      <c r="B92" s="296"/>
      <c r="C92" s="296"/>
      <c r="D92" s="296"/>
      <c r="E92" s="296"/>
      <c r="F92" s="296"/>
      <c r="G92" s="296"/>
    </row>
  </sheetData>
  <mergeCells count="5">
    <mergeCell ref="B80:G80"/>
    <mergeCell ref="B2:E2"/>
    <mergeCell ref="B3:E3"/>
    <mergeCell ref="B4:E4"/>
    <mergeCell ref="B5:E5"/>
  </mergeCells>
  <hyperlinks>
    <hyperlink ref="A1" location="ÍNDICE!A1" display="Indice" xr:uid="{AF95ED49-9A71-4304-999B-0021030C25E3}"/>
  </hyperlinks>
  <pageMargins left="0.25" right="0.25" top="0.75" bottom="0.75" header="0.3" footer="0.3"/>
  <pageSetup paperSize="9" scale="59" orientation="portrait" r:id="rId1"/>
  <ignoredErrors>
    <ignoredError sqref="D33:E33 D44:E44 D56:E56 D64:E64 D72:E7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CBB84-B9CD-4D5D-9AE2-72957592747A}">
  <sheetPr>
    <pageSetUpPr fitToPage="1"/>
  </sheetPr>
  <dimension ref="A1:H44"/>
  <sheetViews>
    <sheetView showGridLines="0" zoomScaleNormal="100" workbookViewId="0">
      <selection activeCell="F1" sqref="F1"/>
    </sheetView>
  </sheetViews>
  <sheetFormatPr baseColWidth="10" defaultColWidth="11.42578125" defaultRowHeight="15" x14ac:dyDescent="0.25"/>
  <cols>
    <col min="1" max="1" width="2.85546875" style="360" customWidth="1"/>
    <col min="2" max="2" width="2.7109375" style="360" customWidth="1"/>
    <col min="3" max="3" width="101.140625" style="360" bestFit="1" customWidth="1"/>
    <col min="4" max="4" width="4.28515625" style="360" customWidth="1"/>
    <col min="5" max="6" width="20.42578125" style="360" customWidth="1"/>
    <col min="7" max="7" width="2.85546875" style="360" customWidth="1"/>
    <col min="8" max="16384" width="11.42578125" style="360"/>
  </cols>
  <sheetData>
    <row r="1" spans="1:8" x14ac:dyDescent="0.25">
      <c r="A1" s="1" t="s">
        <v>591</v>
      </c>
    </row>
    <row r="2" spans="1:8" x14ac:dyDescent="0.25">
      <c r="B2" s="462" t="s">
        <v>110</v>
      </c>
      <c r="C2" s="462"/>
      <c r="D2" s="462"/>
      <c r="E2" s="462"/>
      <c r="F2" s="462"/>
      <c r="G2" s="462"/>
    </row>
    <row r="3" spans="1:8" x14ac:dyDescent="0.25">
      <c r="B3" s="463" t="s">
        <v>492</v>
      </c>
      <c r="C3" s="463"/>
      <c r="D3" s="463"/>
      <c r="E3" s="463"/>
      <c r="F3" s="463"/>
      <c r="G3" s="463"/>
    </row>
    <row r="4" spans="1:8" x14ac:dyDescent="0.25">
      <c r="B4" s="464" t="s">
        <v>648</v>
      </c>
      <c r="C4" s="464"/>
      <c r="D4" s="464"/>
      <c r="E4" s="464"/>
      <c r="F4" s="464"/>
      <c r="G4" s="464"/>
    </row>
    <row r="5" spans="1:8" x14ac:dyDescent="0.25">
      <c r="B5" s="358"/>
      <c r="C5" s="358"/>
      <c r="D5" s="358"/>
      <c r="E5" s="358"/>
      <c r="F5" s="358"/>
      <c r="G5" s="358"/>
    </row>
    <row r="6" spans="1:8" x14ac:dyDescent="0.25">
      <c r="E6" s="261">
        <v>44286</v>
      </c>
      <c r="F6" s="261">
        <v>43921</v>
      </c>
      <c r="G6" s="96"/>
    </row>
    <row r="7" spans="1:8" x14ac:dyDescent="0.25">
      <c r="B7" s="33" t="s">
        <v>493</v>
      </c>
      <c r="C7" s="354" t="s">
        <v>494</v>
      </c>
      <c r="D7" s="33"/>
      <c r="E7" s="33"/>
      <c r="F7" s="255"/>
      <c r="G7" s="255"/>
    </row>
    <row r="8" spans="1:8" x14ac:dyDescent="0.25">
      <c r="B8" s="256"/>
      <c r="C8" s="360" t="s">
        <v>495</v>
      </c>
      <c r="E8" s="195">
        <v>3347875332</v>
      </c>
      <c r="F8" s="195">
        <v>4504344535</v>
      </c>
      <c r="G8" s="195"/>
      <c r="H8" s="296"/>
    </row>
    <row r="9" spans="1:8" x14ac:dyDescent="0.25">
      <c r="C9" s="360" t="s">
        <v>496</v>
      </c>
      <c r="E9" s="195">
        <v>-1322556482</v>
      </c>
      <c r="F9" s="195">
        <v>-1294189848</v>
      </c>
      <c r="G9" s="195"/>
      <c r="H9" s="296"/>
    </row>
    <row r="10" spans="1:8" x14ac:dyDescent="0.25">
      <c r="C10" s="360" t="s">
        <v>567</v>
      </c>
      <c r="E10" s="195">
        <v>0</v>
      </c>
      <c r="F10" s="195">
        <v>0</v>
      </c>
      <c r="G10" s="195"/>
      <c r="H10" s="296"/>
    </row>
    <row r="11" spans="1:8" x14ac:dyDescent="0.25">
      <c r="B11" s="155"/>
      <c r="C11" s="357" t="s">
        <v>497</v>
      </c>
      <c r="D11" s="155"/>
      <c r="E11" s="309">
        <f>+SUM(E8:E10)</f>
        <v>2025318850</v>
      </c>
      <c r="F11" s="309">
        <f>+SUM(F8:F10)</f>
        <v>3210154687</v>
      </c>
      <c r="G11" s="309"/>
      <c r="H11" s="296"/>
    </row>
    <row r="12" spans="1:8" x14ac:dyDescent="0.25">
      <c r="B12" s="33"/>
      <c r="C12" s="33" t="s">
        <v>568</v>
      </c>
      <c r="D12" s="33"/>
      <c r="E12" s="310">
        <f>+E13</f>
        <v>0</v>
      </c>
      <c r="F12" s="310">
        <f>+F13</f>
        <v>0</v>
      </c>
      <c r="G12" s="310"/>
      <c r="H12" s="296"/>
    </row>
    <row r="13" spans="1:8" x14ac:dyDescent="0.25">
      <c r="C13" s="360" t="s">
        <v>569</v>
      </c>
      <c r="E13" s="195">
        <v>0</v>
      </c>
      <c r="F13" s="195">
        <v>0</v>
      </c>
      <c r="G13" s="195"/>
      <c r="H13" s="296"/>
    </row>
    <row r="14" spans="1:8" x14ac:dyDescent="0.25">
      <c r="B14" s="256"/>
      <c r="C14" s="33" t="s">
        <v>498</v>
      </c>
      <c r="D14" s="33"/>
      <c r="E14" s="310">
        <f>+E15</f>
        <v>-2796078786</v>
      </c>
      <c r="F14" s="310">
        <f>+F15</f>
        <v>232460927</v>
      </c>
      <c r="G14" s="310"/>
      <c r="H14" s="296"/>
    </row>
    <row r="15" spans="1:8" x14ac:dyDescent="0.25">
      <c r="C15" s="360" t="s">
        <v>499</v>
      </c>
      <c r="E15" s="195">
        <v>-2796078786</v>
      </c>
      <c r="F15" s="195">
        <v>232460927</v>
      </c>
      <c r="G15" s="195"/>
      <c r="H15" s="296"/>
    </row>
    <row r="16" spans="1:8" x14ac:dyDescent="0.25">
      <c r="B16" s="33"/>
      <c r="C16" s="33" t="s">
        <v>570</v>
      </c>
      <c r="D16" s="33"/>
      <c r="E16" s="310">
        <f>+E11+E14</f>
        <v>-770759936</v>
      </c>
      <c r="F16" s="310">
        <f>+F11+F14</f>
        <v>3442615614</v>
      </c>
      <c r="G16" s="310"/>
      <c r="H16" s="296"/>
    </row>
    <row r="17" spans="2:8" x14ac:dyDescent="0.25">
      <c r="C17" s="360" t="s">
        <v>571</v>
      </c>
      <c r="E17" s="195">
        <v>-60000</v>
      </c>
      <c r="F17" s="195">
        <v>0</v>
      </c>
      <c r="G17" s="195"/>
      <c r="H17" s="296"/>
    </row>
    <row r="18" spans="2:8" x14ac:dyDescent="0.25">
      <c r="C18" s="33" t="s">
        <v>500</v>
      </c>
      <c r="E18" s="310">
        <f>+E16+E17</f>
        <v>-770819936</v>
      </c>
      <c r="F18" s="310">
        <f>+F16+F17</f>
        <v>3442615614</v>
      </c>
      <c r="G18" s="310"/>
      <c r="H18" s="296"/>
    </row>
    <row r="19" spans="2:8" x14ac:dyDescent="0.25">
      <c r="C19" s="33"/>
      <c r="E19" s="195"/>
      <c r="F19" s="310"/>
      <c r="G19" s="310"/>
      <c r="H19" s="296"/>
    </row>
    <row r="20" spans="2:8" x14ac:dyDescent="0.25">
      <c r="B20" s="33" t="s">
        <v>501</v>
      </c>
      <c r="C20" s="354" t="s">
        <v>502</v>
      </c>
      <c r="D20" s="33"/>
      <c r="E20" s="310"/>
      <c r="F20" s="310"/>
      <c r="G20" s="310"/>
      <c r="H20" s="296"/>
    </row>
    <row r="21" spans="2:8" x14ac:dyDescent="0.25">
      <c r="C21" s="360" t="s">
        <v>572</v>
      </c>
      <c r="E21" s="195">
        <v>0</v>
      </c>
      <c r="F21" s="195">
        <v>0</v>
      </c>
      <c r="G21" s="195"/>
      <c r="H21" s="296"/>
    </row>
    <row r="22" spans="2:8" x14ac:dyDescent="0.25">
      <c r="C22" s="360" t="s">
        <v>127</v>
      </c>
      <c r="E22" s="195">
        <v>1101849187</v>
      </c>
      <c r="F22" s="195">
        <v>3922345782</v>
      </c>
      <c r="G22" s="195"/>
      <c r="H22" s="296"/>
    </row>
    <row r="23" spans="2:8" x14ac:dyDescent="0.25">
      <c r="C23" s="360" t="s">
        <v>573</v>
      </c>
      <c r="E23" s="195">
        <v>0</v>
      </c>
      <c r="F23" s="195">
        <v>0</v>
      </c>
      <c r="G23" s="195"/>
      <c r="H23" s="296"/>
    </row>
    <row r="24" spans="2:8" x14ac:dyDescent="0.25">
      <c r="C24" s="360" t="s">
        <v>503</v>
      </c>
      <c r="E24" s="195">
        <v>-50551863</v>
      </c>
      <c r="F24" s="195">
        <v>-3431389</v>
      </c>
      <c r="G24" s="195"/>
      <c r="H24" s="296"/>
    </row>
    <row r="25" spans="2:8" x14ac:dyDescent="0.25">
      <c r="C25" s="360" t="s">
        <v>574</v>
      </c>
      <c r="E25" s="195">
        <v>0</v>
      </c>
      <c r="F25" s="195">
        <v>0</v>
      </c>
      <c r="G25" s="195"/>
      <c r="H25" s="296"/>
    </row>
    <row r="26" spans="2:8" x14ac:dyDescent="0.25">
      <c r="B26" s="466"/>
      <c r="C26" s="360" t="s">
        <v>575</v>
      </c>
      <c r="E26" s="195">
        <v>0</v>
      </c>
      <c r="F26" s="195">
        <v>0</v>
      </c>
      <c r="G26" s="195"/>
      <c r="H26" s="296"/>
    </row>
    <row r="27" spans="2:8" x14ac:dyDescent="0.25">
      <c r="B27" s="466"/>
      <c r="C27" s="360" t="s">
        <v>504</v>
      </c>
      <c r="E27" s="195">
        <v>0</v>
      </c>
      <c r="F27" s="195">
        <v>175270832</v>
      </c>
      <c r="G27" s="195"/>
      <c r="H27" s="296"/>
    </row>
    <row r="28" spans="2:8" x14ac:dyDescent="0.25">
      <c r="C28" s="33" t="s">
        <v>505</v>
      </c>
      <c r="D28" s="338"/>
      <c r="E28" s="310">
        <f>+SUM(E21:E27)</f>
        <v>1051297324</v>
      </c>
      <c r="F28" s="310">
        <f>+SUM(F21:F27)</f>
        <v>4094185225</v>
      </c>
      <c r="G28" s="310"/>
      <c r="H28" s="296"/>
    </row>
    <row r="29" spans="2:8" x14ac:dyDescent="0.25">
      <c r="B29" s="256"/>
      <c r="E29" s="195"/>
      <c r="F29" s="195"/>
      <c r="G29" s="195"/>
      <c r="H29" s="296"/>
    </row>
    <row r="30" spans="2:8" x14ac:dyDescent="0.25">
      <c r="B30" s="33" t="s">
        <v>506</v>
      </c>
      <c r="C30" s="354" t="s">
        <v>705</v>
      </c>
      <c r="D30" s="33"/>
      <c r="E30" s="310"/>
      <c r="F30" s="310"/>
      <c r="G30" s="310"/>
      <c r="H30" s="296"/>
    </row>
    <row r="31" spans="2:8" x14ac:dyDescent="0.25">
      <c r="B31" s="256"/>
      <c r="C31" s="360" t="s">
        <v>576</v>
      </c>
      <c r="E31" s="195">
        <v>0</v>
      </c>
      <c r="F31" s="195">
        <v>0</v>
      </c>
      <c r="G31" s="195"/>
      <c r="H31" s="296"/>
    </row>
    <row r="32" spans="2:8" x14ac:dyDescent="0.25">
      <c r="C32" s="360" t="s">
        <v>507</v>
      </c>
      <c r="E32" s="195">
        <v>14631063772</v>
      </c>
      <c r="F32" s="195">
        <v>-9813959098</v>
      </c>
      <c r="G32" s="195"/>
      <c r="H32" s="296"/>
    </row>
    <row r="33" spans="2:8" x14ac:dyDescent="0.25">
      <c r="B33" s="256"/>
      <c r="C33" s="360" t="s">
        <v>508</v>
      </c>
      <c r="E33" s="195">
        <v>-528043200</v>
      </c>
      <c r="F33" s="195">
        <v>-25811918</v>
      </c>
      <c r="G33" s="195"/>
      <c r="H33" s="296"/>
    </row>
    <row r="34" spans="2:8" x14ac:dyDescent="0.25">
      <c r="C34" s="360" t="s">
        <v>509</v>
      </c>
      <c r="E34" s="195">
        <v>-72319835</v>
      </c>
      <c r="F34" s="195">
        <v>-587286057</v>
      </c>
      <c r="G34" s="195"/>
      <c r="H34" s="296"/>
    </row>
    <row r="35" spans="2:8" x14ac:dyDescent="0.25">
      <c r="C35" s="360" t="s">
        <v>510</v>
      </c>
      <c r="E35" s="195">
        <v>8890919</v>
      </c>
      <c r="F35" s="195">
        <v>130304590</v>
      </c>
      <c r="G35" s="195"/>
      <c r="H35" s="296"/>
    </row>
    <row r="36" spans="2:8" x14ac:dyDescent="0.25">
      <c r="C36" s="33" t="s">
        <v>511</v>
      </c>
      <c r="E36" s="310">
        <f>+SUM(E31:E35)</f>
        <v>14039591656</v>
      </c>
      <c r="F36" s="310">
        <f>+SUM(F31:F35)</f>
        <v>-10296752483</v>
      </c>
      <c r="G36" s="310"/>
      <c r="H36" s="296"/>
    </row>
    <row r="37" spans="2:8" x14ac:dyDescent="0.25">
      <c r="C37" s="33"/>
      <c r="E37" s="195"/>
      <c r="F37" s="310"/>
      <c r="G37" s="310"/>
      <c r="H37" s="296"/>
    </row>
    <row r="38" spans="2:8" x14ac:dyDescent="0.25">
      <c r="B38" s="33"/>
      <c r="C38" s="55" t="s">
        <v>512</v>
      </c>
      <c r="D38" s="66"/>
      <c r="E38" s="311">
        <f>+E18+E28+E36</f>
        <v>14320069044</v>
      </c>
      <c r="F38" s="311">
        <f>+F18+F28+F36</f>
        <v>-2759951644</v>
      </c>
      <c r="G38" s="310"/>
      <c r="H38" s="296"/>
    </row>
    <row r="39" spans="2:8" x14ac:dyDescent="0.25">
      <c r="C39" s="55" t="s">
        <v>513</v>
      </c>
      <c r="D39" s="75"/>
      <c r="E39" s="195">
        <v>5439011242</v>
      </c>
      <c r="F39" s="195">
        <v>7292766449</v>
      </c>
      <c r="G39" s="310"/>
      <c r="H39" s="296"/>
    </row>
    <row r="40" spans="2:8" ht="15.75" thickBot="1" x14ac:dyDescent="0.3">
      <c r="C40" s="55" t="s">
        <v>514</v>
      </c>
      <c r="D40" s="75"/>
      <c r="E40" s="312">
        <f>+E38+E39</f>
        <v>19759080286</v>
      </c>
      <c r="F40" s="312">
        <f>+F38+F39</f>
        <v>4532814805</v>
      </c>
      <c r="G40" s="310"/>
      <c r="H40" s="296"/>
    </row>
    <row r="41" spans="2:8" ht="15.75" thickTop="1" x14ac:dyDescent="0.25">
      <c r="C41" s="296"/>
      <c r="D41" s="296"/>
      <c r="E41" s="296"/>
      <c r="F41" s="296"/>
      <c r="G41" s="296"/>
      <c r="H41" s="296"/>
    </row>
    <row r="42" spans="2:8" x14ac:dyDescent="0.25">
      <c r="C42" s="465" t="s">
        <v>630</v>
      </c>
      <c r="D42" s="465"/>
      <c r="E42" s="465"/>
      <c r="F42" s="465"/>
      <c r="G42" s="465"/>
      <c r="H42" s="465"/>
    </row>
    <row r="44" spans="2:8" x14ac:dyDescent="0.25">
      <c r="E44" s="35">
        <f>+'02'!D9-'04'!E40</f>
        <v>0</v>
      </c>
      <c r="F44" s="35"/>
    </row>
  </sheetData>
  <mergeCells count="5">
    <mergeCell ref="C42:H42"/>
    <mergeCell ref="B2:G2"/>
    <mergeCell ref="B3:G3"/>
    <mergeCell ref="B4:G4"/>
    <mergeCell ref="B26:B27"/>
  </mergeCells>
  <hyperlinks>
    <hyperlink ref="A1" location="ÍNDICE!A1" display="Indice" xr:uid="{28402A13-8E7C-4AA6-B150-D422C8DB4D67}"/>
  </hyperlinks>
  <pageMargins left="0.25" right="0.25" top="0.75" bottom="0.75" header="0.3" footer="0.3"/>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E0F0-6BA6-4A38-B1EB-457DF84AC825}">
  <sheetPr>
    <pageSetUpPr fitToPage="1"/>
  </sheetPr>
  <dimension ref="A1:N21"/>
  <sheetViews>
    <sheetView showGridLines="0" zoomScaleNormal="100" workbookViewId="0">
      <selection activeCell="B19" sqref="B19"/>
    </sheetView>
  </sheetViews>
  <sheetFormatPr baseColWidth="10" defaultColWidth="11.42578125" defaultRowHeight="15" x14ac:dyDescent="0.25"/>
  <cols>
    <col min="1" max="1" width="2.85546875" style="360" customWidth="1"/>
    <col min="2" max="2" width="29.85546875" style="360" bestFit="1" customWidth="1"/>
    <col min="3" max="3" width="19.28515625" style="360" bestFit="1" customWidth="1"/>
    <col min="4" max="4" width="18.85546875" style="360" bestFit="1" customWidth="1"/>
    <col min="5" max="5" width="19.28515625" style="360" bestFit="1" customWidth="1"/>
    <col min="6" max="6" width="16.28515625" style="360" customWidth="1"/>
    <col min="7" max="7" width="17.140625" style="360" bestFit="1" customWidth="1"/>
    <col min="8" max="8" width="12.7109375" style="360" bestFit="1" customWidth="1"/>
    <col min="9" max="9" width="15.28515625" style="360" bestFit="1" customWidth="1"/>
    <col min="10" max="10" width="17.28515625" style="360" bestFit="1" customWidth="1"/>
    <col min="11" max="11" width="18.140625" style="360" bestFit="1" customWidth="1"/>
    <col min="12" max="13" width="18.7109375" style="360" bestFit="1" customWidth="1"/>
    <col min="14" max="14" width="2.85546875" style="360" customWidth="1"/>
    <col min="15" max="16384" width="11.42578125" style="360"/>
  </cols>
  <sheetData>
    <row r="1" spans="1:13" x14ac:dyDescent="0.25">
      <c r="A1" s="1" t="s">
        <v>591</v>
      </c>
    </row>
    <row r="2" spans="1:13" x14ac:dyDescent="0.25">
      <c r="B2" s="445" t="s">
        <v>110</v>
      </c>
      <c r="C2" s="445"/>
      <c r="D2" s="445"/>
      <c r="E2" s="445"/>
      <c r="F2" s="445"/>
      <c r="G2" s="445"/>
      <c r="H2" s="445"/>
      <c r="I2" s="445"/>
      <c r="J2" s="445"/>
      <c r="K2" s="445"/>
      <c r="L2" s="445"/>
      <c r="M2" s="445"/>
    </row>
    <row r="3" spans="1:13" x14ac:dyDescent="0.25">
      <c r="B3" s="445" t="s">
        <v>184</v>
      </c>
      <c r="C3" s="445"/>
      <c r="D3" s="445"/>
      <c r="E3" s="445"/>
      <c r="F3" s="445"/>
      <c r="G3" s="445"/>
      <c r="H3" s="445"/>
      <c r="I3" s="445"/>
      <c r="J3" s="445"/>
      <c r="K3" s="445"/>
      <c r="L3" s="445"/>
      <c r="M3" s="445"/>
    </row>
    <row r="4" spans="1:13" x14ac:dyDescent="0.25">
      <c r="B4" s="445" t="s">
        <v>649</v>
      </c>
      <c r="C4" s="445"/>
      <c r="D4" s="445"/>
      <c r="E4" s="445"/>
      <c r="F4" s="445"/>
      <c r="G4" s="445"/>
      <c r="H4" s="445"/>
      <c r="I4" s="445"/>
      <c r="J4" s="445"/>
      <c r="K4" s="445"/>
      <c r="L4" s="445"/>
      <c r="M4" s="445"/>
    </row>
    <row r="5" spans="1:13" x14ac:dyDescent="0.25">
      <c r="B5" s="445" t="s">
        <v>111</v>
      </c>
      <c r="C5" s="445"/>
      <c r="D5" s="445"/>
      <c r="E5" s="445"/>
      <c r="F5" s="445"/>
      <c r="G5" s="445"/>
      <c r="H5" s="445"/>
      <c r="I5" s="445"/>
      <c r="J5" s="445"/>
      <c r="K5" s="445"/>
      <c r="L5" s="445"/>
      <c r="M5" s="445"/>
    </row>
    <row r="7" spans="1:13" x14ac:dyDescent="0.25">
      <c r="B7" s="467" t="s">
        <v>185</v>
      </c>
      <c r="C7" s="469" t="s">
        <v>186</v>
      </c>
      <c r="D7" s="470"/>
      <c r="E7" s="470"/>
      <c r="F7" s="471"/>
      <c r="G7" s="469" t="s">
        <v>187</v>
      </c>
      <c r="H7" s="470"/>
      <c r="I7" s="471"/>
      <c r="J7" s="469" t="s">
        <v>188</v>
      </c>
      <c r="K7" s="471"/>
      <c r="L7" s="469" t="s">
        <v>161</v>
      </c>
      <c r="M7" s="471"/>
    </row>
    <row r="8" spans="1:13" ht="45" x14ac:dyDescent="0.25">
      <c r="B8" s="468"/>
      <c r="C8" s="97" t="s">
        <v>189</v>
      </c>
      <c r="D8" s="97" t="s">
        <v>190</v>
      </c>
      <c r="E8" s="97" t="s">
        <v>191</v>
      </c>
      <c r="F8" s="116" t="s">
        <v>596</v>
      </c>
      <c r="G8" s="97" t="s">
        <v>192</v>
      </c>
      <c r="H8" s="97" t="s">
        <v>193</v>
      </c>
      <c r="I8" s="97" t="s">
        <v>194</v>
      </c>
      <c r="J8" s="97" t="s">
        <v>195</v>
      </c>
      <c r="K8" s="97" t="s">
        <v>196</v>
      </c>
      <c r="L8" s="98">
        <v>44286</v>
      </c>
      <c r="M8" s="98">
        <v>43921</v>
      </c>
    </row>
    <row r="9" spans="1:13" x14ac:dyDescent="0.25">
      <c r="B9" s="75" t="s">
        <v>197</v>
      </c>
      <c r="C9" s="66">
        <v>17554000000</v>
      </c>
      <c r="D9" s="66">
        <v>444000000</v>
      </c>
      <c r="E9" s="66">
        <v>17110000000</v>
      </c>
      <c r="F9" s="66">
        <v>836500000</v>
      </c>
      <c r="G9" s="66">
        <v>1120059427</v>
      </c>
      <c r="H9" s="66">
        <v>0</v>
      </c>
      <c r="I9" s="66">
        <v>227468427</v>
      </c>
      <c r="J9" s="66">
        <v>0</v>
      </c>
      <c r="K9" s="66">
        <v>8627530939</v>
      </c>
      <c r="L9" s="66">
        <v>27921558793</v>
      </c>
      <c r="M9" s="66">
        <v>20744480814</v>
      </c>
    </row>
    <row r="10" spans="1:13" x14ac:dyDescent="0.25">
      <c r="B10" s="55" t="s">
        <v>198</v>
      </c>
      <c r="C10" s="66">
        <v>0</v>
      </c>
      <c r="D10" s="66">
        <v>0</v>
      </c>
      <c r="E10" s="66">
        <v>0</v>
      </c>
      <c r="F10" s="66">
        <v>0</v>
      </c>
      <c r="G10" s="66">
        <v>0</v>
      </c>
      <c r="H10" s="66">
        <v>0</v>
      </c>
      <c r="I10" s="66">
        <v>0</v>
      </c>
      <c r="J10" s="66">
        <v>8627530939</v>
      </c>
      <c r="K10" s="66">
        <f>-J10</f>
        <v>-8627530939</v>
      </c>
      <c r="L10" s="66">
        <v>0</v>
      </c>
      <c r="M10" s="66">
        <v>0</v>
      </c>
    </row>
    <row r="11" spans="1:13" x14ac:dyDescent="0.25">
      <c r="B11" s="75" t="s">
        <v>634</v>
      </c>
      <c r="C11" s="193">
        <v>0</v>
      </c>
      <c r="D11" s="193">
        <v>0</v>
      </c>
      <c r="E11" s="193">
        <v>7316000000</v>
      </c>
      <c r="F11" s="193">
        <v>0</v>
      </c>
      <c r="G11" s="193">
        <v>0</v>
      </c>
      <c r="H11" s="193">
        <v>0</v>
      </c>
      <c r="I11" s="193">
        <v>0</v>
      </c>
      <c r="J11" s="193">
        <f>-E11</f>
        <v>-7316000000</v>
      </c>
      <c r="K11" s="193">
        <v>0</v>
      </c>
      <c r="L11" s="193">
        <f>SUM(E11:K11)</f>
        <v>0</v>
      </c>
      <c r="M11" s="193">
        <v>0</v>
      </c>
    </row>
    <row r="12" spans="1:13" x14ac:dyDescent="0.25">
      <c r="B12" s="75" t="s">
        <v>635</v>
      </c>
      <c r="C12" s="193">
        <v>0</v>
      </c>
      <c r="D12" s="193">
        <v>0</v>
      </c>
      <c r="E12" s="193">
        <v>0</v>
      </c>
      <c r="F12" s="193">
        <v>0</v>
      </c>
      <c r="G12" s="193">
        <v>0</v>
      </c>
      <c r="H12" s="193">
        <v>0</v>
      </c>
      <c r="I12" s="193">
        <v>0</v>
      </c>
      <c r="J12" s="193">
        <v>0</v>
      </c>
      <c r="K12" s="193">
        <v>0</v>
      </c>
      <c r="L12" s="193">
        <f>SUM(E12:K12)</f>
        <v>0</v>
      </c>
      <c r="M12" s="193">
        <v>0</v>
      </c>
    </row>
    <row r="13" spans="1:13" x14ac:dyDescent="0.25">
      <c r="B13" s="75" t="s">
        <v>199</v>
      </c>
      <c r="C13" s="193">
        <v>0</v>
      </c>
      <c r="D13" s="193">
        <v>0</v>
      </c>
      <c r="E13" s="193">
        <v>0</v>
      </c>
      <c r="F13" s="193">
        <v>0</v>
      </c>
      <c r="G13" s="193">
        <v>0</v>
      </c>
      <c r="H13" s="193">
        <v>0</v>
      </c>
      <c r="I13" s="193">
        <v>0</v>
      </c>
      <c r="J13" s="193">
        <v>-880154392</v>
      </c>
      <c r="K13" s="193">
        <v>0</v>
      </c>
      <c r="L13" s="193">
        <f>SUM(C13:K13)</f>
        <v>-880154392</v>
      </c>
      <c r="M13" s="193">
        <v>0</v>
      </c>
    </row>
    <row r="14" spans="1:13" x14ac:dyDescent="0.25">
      <c r="B14" s="75" t="s">
        <v>165</v>
      </c>
      <c r="C14" s="193">
        <v>0</v>
      </c>
      <c r="D14" s="193">
        <v>0</v>
      </c>
      <c r="E14" s="193">
        <v>0</v>
      </c>
      <c r="F14" s="193">
        <v>0</v>
      </c>
      <c r="G14" s="193">
        <v>431376547</v>
      </c>
      <c r="H14" s="193">
        <v>0</v>
      </c>
      <c r="I14" s="193">
        <v>0</v>
      </c>
      <c r="J14" s="193">
        <f>-G14</f>
        <v>-431376547</v>
      </c>
      <c r="K14" s="193">
        <v>0</v>
      </c>
      <c r="L14" s="193">
        <f>SUM(C14:K14)</f>
        <v>0</v>
      </c>
      <c r="M14" s="193">
        <v>0</v>
      </c>
    </row>
    <row r="15" spans="1:13" x14ac:dyDescent="0.25">
      <c r="B15" s="75" t="s">
        <v>200</v>
      </c>
      <c r="C15" s="193">
        <v>0</v>
      </c>
      <c r="D15" s="193">
        <v>0</v>
      </c>
      <c r="E15" s="193">
        <v>0</v>
      </c>
      <c r="F15" s="193">
        <v>49000000</v>
      </c>
      <c r="G15" s="193">
        <v>0</v>
      </c>
      <c r="H15" s="193">
        <v>0</v>
      </c>
      <c r="I15" s="193">
        <v>0</v>
      </c>
      <c r="J15" s="193">
        <v>0</v>
      </c>
      <c r="K15" s="193">
        <v>0</v>
      </c>
      <c r="L15" s="193">
        <f>SUM(C15:K15)</f>
        <v>49000000</v>
      </c>
      <c r="M15" s="193">
        <v>0</v>
      </c>
    </row>
    <row r="16" spans="1:13" x14ac:dyDescent="0.25">
      <c r="B16" s="75" t="s">
        <v>476</v>
      </c>
      <c r="C16" s="193">
        <v>0</v>
      </c>
      <c r="D16" s="193">
        <v>0</v>
      </c>
      <c r="E16" s="193">
        <v>0</v>
      </c>
      <c r="F16" s="193">
        <v>0</v>
      </c>
      <c r="G16" s="193">
        <v>0</v>
      </c>
      <c r="H16" s="193">
        <v>0</v>
      </c>
      <c r="I16" s="193">
        <v>0</v>
      </c>
      <c r="J16" s="193">
        <v>0</v>
      </c>
      <c r="K16" s="193">
        <v>0</v>
      </c>
      <c r="L16" s="193">
        <f>SUM(C16:K16)</f>
        <v>0</v>
      </c>
      <c r="M16" s="193">
        <v>0</v>
      </c>
    </row>
    <row r="17" spans="2:14" x14ac:dyDescent="0.25">
      <c r="B17" s="75" t="s">
        <v>170</v>
      </c>
      <c r="C17" s="193">
        <v>0</v>
      </c>
      <c r="D17" s="193">
        <v>0</v>
      </c>
      <c r="E17" s="193">
        <v>0</v>
      </c>
      <c r="F17" s="193">
        <v>0</v>
      </c>
      <c r="G17" s="193">
        <v>0</v>
      </c>
      <c r="H17" s="193">
        <v>0</v>
      </c>
      <c r="I17" s="193">
        <v>0</v>
      </c>
      <c r="J17" s="193">
        <v>0</v>
      </c>
      <c r="K17" s="193">
        <v>-137654481</v>
      </c>
      <c r="L17" s="193">
        <f>SUM(C17:K17)</f>
        <v>-137654481</v>
      </c>
      <c r="M17" s="193">
        <v>1137024181</v>
      </c>
    </row>
    <row r="18" spans="2:14" x14ac:dyDescent="0.25">
      <c r="B18" s="98">
        <f>+L8</f>
        <v>44286</v>
      </c>
      <c r="C18" s="66">
        <v>17554000000</v>
      </c>
      <c r="D18" s="66">
        <f>+C18-E18</f>
        <v>-6872000000</v>
      </c>
      <c r="E18" s="66">
        <f>SUM(E9:E17)</f>
        <v>24426000000</v>
      </c>
      <c r="F18" s="66">
        <f>SUM(F9:F17)</f>
        <v>885500000</v>
      </c>
      <c r="G18" s="66">
        <f t="shared" ref="G18:K18" si="0">SUM(G9:G17)</f>
        <v>1551435974</v>
      </c>
      <c r="H18" s="66">
        <f t="shared" si="0"/>
        <v>0</v>
      </c>
      <c r="I18" s="66">
        <f t="shared" si="0"/>
        <v>227468427</v>
      </c>
      <c r="J18" s="66">
        <f t="shared" si="0"/>
        <v>0</v>
      </c>
      <c r="K18" s="66">
        <f t="shared" si="0"/>
        <v>-137654481</v>
      </c>
      <c r="L18" s="66">
        <f>SUM(E18:K18)</f>
        <v>26952749920</v>
      </c>
      <c r="M18" s="66">
        <v>0</v>
      </c>
    </row>
    <row r="19" spans="2:14" s="288" customFormat="1" x14ac:dyDescent="0.25">
      <c r="B19" s="98">
        <f>+M8</f>
        <v>43921</v>
      </c>
      <c r="C19" s="66">
        <v>16263000000</v>
      </c>
      <c r="D19" s="66">
        <v>1500000000</v>
      </c>
      <c r="E19" s="66">
        <v>14763000000</v>
      </c>
      <c r="F19" s="66">
        <v>735500000</v>
      </c>
      <c r="G19" s="66">
        <v>914877692</v>
      </c>
      <c r="H19" s="66"/>
      <c r="I19" s="66">
        <v>227468427</v>
      </c>
      <c r="J19" s="66">
        <v>4103634695</v>
      </c>
      <c r="K19" s="66">
        <v>1137024181</v>
      </c>
      <c r="L19" s="66"/>
      <c r="M19" s="66">
        <f>SUM(E19:L19)</f>
        <v>21881504995</v>
      </c>
    </row>
    <row r="20" spans="2:14" x14ac:dyDescent="0.25">
      <c r="C20" s="35"/>
      <c r="D20" s="35"/>
      <c r="E20" s="35"/>
      <c r="F20" s="35"/>
      <c r="G20" s="35"/>
      <c r="H20" s="35"/>
      <c r="I20" s="35"/>
      <c r="J20" s="35"/>
      <c r="K20" s="35"/>
      <c r="L20" s="35"/>
      <c r="M20" s="35"/>
      <c r="N20" s="35">
        <f t="shared" ref="N20" si="1">+N18-N19</f>
        <v>0</v>
      </c>
    </row>
    <row r="21" spans="2:14" x14ac:dyDescent="0.25">
      <c r="B21" s="465" t="s">
        <v>630</v>
      </c>
      <c r="C21" s="465"/>
      <c r="D21" s="465"/>
      <c r="E21" s="465"/>
      <c r="F21" s="465"/>
      <c r="G21" s="465"/>
      <c r="H21" s="465"/>
      <c r="I21" s="465"/>
      <c r="J21" s="465"/>
      <c r="K21" s="465"/>
      <c r="L21" s="465"/>
      <c r="M21" s="465"/>
    </row>
  </sheetData>
  <mergeCells count="10">
    <mergeCell ref="B21:M21"/>
    <mergeCell ref="B2:M2"/>
    <mergeCell ref="B3:M3"/>
    <mergeCell ref="B4:M4"/>
    <mergeCell ref="B5:M5"/>
    <mergeCell ref="B7:B8"/>
    <mergeCell ref="C7:F7"/>
    <mergeCell ref="G7:I7"/>
    <mergeCell ref="J7:K7"/>
    <mergeCell ref="L7:M7"/>
  </mergeCells>
  <hyperlinks>
    <hyperlink ref="A1" location="ÍNDICE!A1" display="Indice" xr:uid="{66EE9E98-529F-4337-A065-2472FB672370}"/>
  </hyperlinks>
  <pageMargins left="0.25" right="0.25" top="0.75" bottom="0.75" header="0.3" footer="0.3"/>
  <pageSetup paperSize="9" scale="65" orientation="landscape" r:id="rId1"/>
  <ignoredErrors>
    <ignoredError sqref="L12 M1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E24E6-0C3A-4355-A4A5-355343C737DD}">
  <sheetPr>
    <pageSetUpPr fitToPage="1"/>
  </sheetPr>
  <dimension ref="A1:K94"/>
  <sheetViews>
    <sheetView showGridLines="0" topLeftCell="A85" zoomScaleNormal="100" workbookViewId="0">
      <selection activeCell="B7" sqref="B7:H7"/>
    </sheetView>
  </sheetViews>
  <sheetFormatPr baseColWidth="10" defaultColWidth="11.42578125" defaultRowHeight="15" x14ac:dyDescent="0.25"/>
  <cols>
    <col min="1" max="1" width="7.140625" style="360" bestFit="1" customWidth="1"/>
    <col min="2" max="2" width="38.5703125" style="360" customWidth="1"/>
    <col min="3" max="4" width="15.7109375" style="360" customWidth="1"/>
    <col min="5" max="5" width="17" style="360" customWidth="1"/>
    <col min="6" max="6" width="14.85546875" style="360" bestFit="1" customWidth="1"/>
    <col min="7" max="7" width="14.5703125" style="360" bestFit="1" customWidth="1"/>
    <col min="8" max="8" width="13.28515625" style="360" bestFit="1" customWidth="1"/>
    <col min="9" max="9" width="2.85546875" style="360" customWidth="1"/>
    <col min="10" max="10" width="14" style="360" customWidth="1"/>
    <col min="11" max="11" width="16.5703125" style="360" bestFit="1" customWidth="1"/>
    <col min="12" max="16384" width="11.42578125" style="360"/>
  </cols>
  <sheetData>
    <row r="1" spans="1:8" x14ac:dyDescent="0.25">
      <c r="A1" s="1" t="s">
        <v>591</v>
      </c>
    </row>
    <row r="2" spans="1:8" x14ac:dyDescent="0.25">
      <c r="B2" s="445" t="s">
        <v>110</v>
      </c>
      <c r="C2" s="445"/>
      <c r="D2" s="445"/>
      <c r="E2" s="445"/>
      <c r="F2" s="445"/>
      <c r="G2" s="445"/>
      <c r="H2" s="445"/>
    </row>
    <row r="3" spans="1:8" x14ac:dyDescent="0.25">
      <c r="B3" s="483" t="s">
        <v>674</v>
      </c>
      <c r="C3" s="483"/>
      <c r="D3" s="483"/>
      <c r="E3" s="483"/>
      <c r="F3" s="483"/>
      <c r="G3" s="483"/>
      <c r="H3" s="483"/>
    </row>
    <row r="5" spans="1:8" x14ac:dyDescent="0.25">
      <c r="B5" s="442" t="s">
        <v>201</v>
      </c>
      <c r="C5" s="442"/>
      <c r="D5" s="442"/>
      <c r="E5" s="442"/>
      <c r="F5" s="442"/>
      <c r="G5" s="442"/>
      <c r="H5" s="442"/>
    </row>
    <row r="7" spans="1:8" x14ac:dyDescent="0.25">
      <c r="B7" s="484" t="s">
        <v>706</v>
      </c>
      <c r="C7" s="484"/>
      <c r="D7" s="484"/>
      <c r="E7" s="484"/>
      <c r="F7" s="484"/>
      <c r="G7" s="484"/>
      <c r="H7" s="484"/>
    </row>
    <row r="9" spans="1:8" x14ac:dyDescent="0.25">
      <c r="B9" s="442" t="s">
        <v>202</v>
      </c>
      <c r="C9" s="442"/>
      <c r="D9" s="442"/>
      <c r="E9" s="442"/>
      <c r="F9" s="442"/>
      <c r="G9" s="442"/>
      <c r="H9" s="442"/>
    </row>
    <row r="11" spans="1:8" x14ac:dyDescent="0.25">
      <c r="B11" s="450" t="s">
        <v>203</v>
      </c>
      <c r="C11" s="450"/>
      <c r="D11" s="450"/>
      <c r="E11" s="450"/>
      <c r="F11" s="450"/>
      <c r="G11" s="450"/>
      <c r="H11" s="450"/>
    </row>
    <row r="12" spans="1:8" x14ac:dyDescent="0.25">
      <c r="B12" s="444" t="s">
        <v>439</v>
      </c>
      <c r="C12" s="444"/>
      <c r="D12" s="444"/>
      <c r="E12" s="444"/>
      <c r="F12" s="444"/>
      <c r="G12" s="444"/>
      <c r="H12" s="444"/>
    </row>
    <row r="13" spans="1:8" x14ac:dyDescent="0.25">
      <c r="B13" s="444"/>
      <c r="C13" s="444"/>
      <c r="D13" s="444"/>
      <c r="E13" s="444"/>
      <c r="F13" s="444"/>
      <c r="G13" s="444"/>
      <c r="H13" s="444"/>
    </row>
    <row r="14" spans="1:8" x14ac:dyDescent="0.25">
      <c r="B14" s="444"/>
      <c r="C14" s="444"/>
      <c r="D14" s="444"/>
      <c r="E14" s="444"/>
      <c r="F14" s="444"/>
      <c r="G14" s="444"/>
      <c r="H14" s="444"/>
    </row>
    <row r="15" spans="1:8" x14ac:dyDescent="0.25">
      <c r="B15" s="444"/>
      <c r="C15" s="444"/>
      <c r="D15" s="444"/>
      <c r="E15" s="444"/>
      <c r="F15" s="444"/>
      <c r="G15" s="444"/>
      <c r="H15" s="444"/>
    </row>
    <row r="16" spans="1:8" x14ac:dyDescent="0.25">
      <c r="B16" s="444"/>
      <c r="C16" s="444"/>
      <c r="D16" s="444"/>
      <c r="E16" s="444"/>
      <c r="F16" s="444"/>
      <c r="G16" s="444"/>
      <c r="H16" s="444"/>
    </row>
    <row r="17" spans="2:11" x14ac:dyDescent="0.25">
      <c r="B17" s="444"/>
      <c r="C17" s="444"/>
      <c r="D17" s="444"/>
      <c r="E17" s="444"/>
      <c r="F17" s="444"/>
      <c r="G17" s="444"/>
      <c r="H17" s="444"/>
    </row>
    <row r="18" spans="2:11" x14ac:dyDescent="0.25">
      <c r="B18" s="444"/>
      <c r="C18" s="444"/>
      <c r="D18" s="444"/>
      <c r="E18" s="444"/>
      <c r="F18" s="444"/>
      <c r="G18" s="444"/>
      <c r="H18" s="444"/>
    </row>
    <row r="19" spans="2:11" x14ac:dyDescent="0.25">
      <c r="B19" s="444"/>
      <c r="C19" s="444"/>
      <c r="D19" s="444"/>
      <c r="E19" s="444"/>
      <c r="F19" s="444"/>
      <c r="G19" s="444"/>
      <c r="H19" s="444"/>
    </row>
    <row r="20" spans="2:11" x14ac:dyDescent="0.25">
      <c r="B20" s="444"/>
      <c r="C20" s="444"/>
      <c r="D20" s="444"/>
      <c r="E20" s="444"/>
      <c r="F20" s="444"/>
      <c r="G20" s="444"/>
      <c r="H20" s="444"/>
    </row>
    <row r="21" spans="2:11" x14ac:dyDescent="0.25">
      <c r="B21" s="444"/>
      <c r="C21" s="444"/>
      <c r="D21" s="444"/>
      <c r="E21" s="444"/>
      <c r="F21" s="444"/>
      <c r="G21" s="444"/>
      <c r="H21" s="444"/>
    </row>
    <row r="22" spans="2:11" x14ac:dyDescent="0.25">
      <c r="B22" s="444"/>
      <c r="C22" s="444"/>
      <c r="D22" s="444"/>
      <c r="E22" s="444"/>
      <c r="F22" s="444"/>
      <c r="G22" s="444"/>
      <c r="H22" s="444"/>
    </row>
    <row r="23" spans="2:11" x14ac:dyDescent="0.25">
      <c r="B23" s="444"/>
      <c r="C23" s="444"/>
      <c r="D23" s="444"/>
      <c r="E23" s="444"/>
      <c r="F23" s="444"/>
      <c r="G23" s="444"/>
      <c r="H23" s="444"/>
    </row>
    <row r="24" spans="2:11" x14ac:dyDescent="0.25">
      <c r="B24" s="444"/>
      <c r="C24" s="444"/>
      <c r="D24" s="444"/>
      <c r="E24" s="444"/>
      <c r="F24" s="444"/>
      <c r="G24" s="444"/>
      <c r="H24" s="444"/>
    </row>
    <row r="25" spans="2:11" x14ac:dyDescent="0.25">
      <c r="B25" s="444"/>
      <c r="C25" s="444"/>
      <c r="D25" s="444"/>
      <c r="E25" s="444"/>
      <c r="F25" s="444"/>
      <c r="G25" s="444"/>
      <c r="H25" s="444"/>
    </row>
    <row r="26" spans="2:11" x14ac:dyDescent="0.25">
      <c r="B26" s="444"/>
      <c r="C26" s="444"/>
      <c r="D26" s="444"/>
      <c r="E26" s="444"/>
      <c r="F26" s="444"/>
      <c r="G26" s="444"/>
      <c r="H26" s="444"/>
    </row>
    <row r="28" spans="2:11" x14ac:dyDescent="0.25">
      <c r="B28" s="442" t="s">
        <v>204</v>
      </c>
      <c r="C28" s="442"/>
      <c r="D28" s="442"/>
      <c r="E28" s="442"/>
      <c r="F28" s="442"/>
      <c r="G28" s="442"/>
      <c r="H28" s="442"/>
    </row>
    <row r="30" spans="2:11" ht="75" x14ac:dyDescent="0.25">
      <c r="B30" s="477" t="s">
        <v>205</v>
      </c>
      <c r="C30" s="478"/>
      <c r="D30" s="479"/>
      <c r="E30" s="52" t="s">
        <v>206</v>
      </c>
      <c r="F30" s="52" t="s">
        <v>207</v>
      </c>
      <c r="G30" s="52" t="s">
        <v>491</v>
      </c>
      <c r="H30" s="52" t="s">
        <v>208</v>
      </c>
    </row>
    <row r="31" spans="2:11" x14ac:dyDescent="0.25">
      <c r="B31" s="480" t="s">
        <v>209</v>
      </c>
      <c r="C31" s="481"/>
      <c r="D31" s="482"/>
      <c r="E31" s="190">
        <v>4762300000</v>
      </c>
      <c r="F31" s="191">
        <v>0.82</v>
      </c>
      <c r="G31" s="191">
        <v>0.19</v>
      </c>
      <c r="H31" s="100" t="s">
        <v>210</v>
      </c>
      <c r="K31" s="89"/>
    </row>
    <row r="32" spans="2:11" x14ac:dyDescent="0.25">
      <c r="F32" s="208"/>
    </row>
    <row r="33" spans="2:8" x14ac:dyDescent="0.25">
      <c r="B33" s="442" t="s">
        <v>211</v>
      </c>
      <c r="C33" s="442"/>
      <c r="D33" s="442"/>
      <c r="E33" s="442"/>
      <c r="F33" s="442"/>
      <c r="G33" s="442"/>
      <c r="H33" s="442"/>
    </row>
    <row r="35" spans="2:8" x14ac:dyDescent="0.25">
      <c r="B35" s="442" t="s">
        <v>212</v>
      </c>
      <c r="C35" s="442"/>
      <c r="D35" s="442"/>
      <c r="E35" s="442"/>
      <c r="F35" s="442"/>
      <c r="G35" s="442"/>
      <c r="H35" s="442"/>
    </row>
    <row r="37" spans="2:8" x14ac:dyDescent="0.25">
      <c r="B37" s="444" t="s">
        <v>213</v>
      </c>
      <c r="C37" s="444"/>
      <c r="D37" s="444"/>
      <c r="E37" s="444"/>
      <c r="F37" s="444"/>
      <c r="G37" s="444"/>
      <c r="H37" s="444"/>
    </row>
    <row r="38" spans="2:8" x14ac:dyDescent="0.25">
      <c r="B38" s="444"/>
      <c r="C38" s="444"/>
      <c r="D38" s="444"/>
      <c r="E38" s="444"/>
      <c r="F38" s="444"/>
      <c r="G38" s="444"/>
      <c r="H38" s="444"/>
    </row>
    <row r="39" spans="2:8" x14ac:dyDescent="0.25">
      <c r="B39" s="444"/>
      <c r="C39" s="444"/>
      <c r="D39" s="444"/>
      <c r="E39" s="444"/>
      <c r="F39" s="444"/>
      <c r="G39" s="444"/>
      <c r="H39" s="444"/>
    </row>
    <row r="40" spans="2:8" x14ac:dyDescent="0.25">
      <c r="B40" s="444"/>
      <c r="C40" s="444"/>
      <c r="D40" s="444"/>
      <c r="E40" s="444"/>
      <c r="F40" s="444"/>
      <c r="G40" s="444"/>
      <c r="H40" s="444"/>
    </row>
    <row r="41" spans="2:8" x14ac:dyDescent="0.25">
      <c r="B41" s="444"/>
      <c r="C41" s="444"/>
      <c r="D41" s="444"/>
      <c r="E41" s="444"/>
      <c r="F41" s="444"/>
      <c r="G41" s="444"/>
      <c r="H41" s="444"/>
    </row>
    <row r="42" spans="2:8" x14ac:dyDescent="0.25">
      <c r="B42" s="444"/>
      <c r="C42" s="444"/>
      <c r="D42" s="444"/>
      <c r="E42" s="444"/>
      <c r="F42" s="444"/>
      <c r="G42" s="444"/>
      <c r="H42" s="444"/>
    </row>
    <row r="44" spans="2:8" x14ac:dyDescent="0.25">
      <c r="B44" s="442" t="s">
        <v>214</v>
      </c>
      <c r="C44" s="442"/>
      <c r="D44" s="442"/>
      <c r="E44" s="442"/>
      <c r="F44" s="442"/>
      <c r="G44" s="442"/>
      <c r="H44" s="442"/>
    </row>
    <row r="46" spans="2:8" x14ac:dyDescent="0.25">
      <c r="B46" s="474" t="s">
        <v>215</v>
      </c>
      <c r="C46" s="474"/>
      <c r="D46" s="474"/>
      <c r="E46" s="474"/>
      <c r="F46" s="474"/>
      <c r="G46" s="474"/>
      <c r="H46" s="474"/>
    </row>
    <row r="47" spans="2:8" x14ac:dyDescent="0.25">
      <c r="B47" s="474"/>
      <c r="C47" s="474"/>
      <c r="D47" s="474"/>
      <c r="E47" s="474"/>
      <c r="F47" s="474"/>
      <c r="G47" s="474"/>
      <c r="H47" s="474"/>
    </row>
    <row r="49" spans="2:8" x14ac:dyDescent="0.25">
      <c r="B49" s="446" t="s">
        <v>216</v>
      </c>
      <c r="C49" s="446"/>
      <c r="D49" s="446"/>
      <c r="E49" s="446"/>
      <c r="F49" s="446"/>
      <c r="G49" s="446"/>
      <c r="H49" s="446"/>
    </row>
    <row r="51" spans="2:8" x14ac:dyDescent="0.25">
      <c r="B51" s="444" t="s">
        <v>444</v>
      </c>
      <c r="C51" s="444"/>
      <c r="D51" s="444"/>
      <c r="E51" s="444"/>
      <c r="F51" s="444"/>
      <c r="G51" s="444"/>
      <c r="H51" s="444"/>
    </row>
    <row r="52" spans="2:8" x14ac:dyDescent="0.25">
      <c r="B52" s="444"/>
      <c r="C52" s="444"/>
      <c r="D52" s="444"/>
      <c r="E52" s="444"/>
      <c r="F52" s="444"/>
      <c r="G52" s="444"/>
      <c r="H52" s="444"/>
    </row>
    <row r="54" spans="2:8" x14ac:dyDescent="0.25">
      <c r="B54" s="442" t="s">
        <v>445</v>
      </c>
      <c r="C54" s="442"/>
      <c r="D54" s="442"/>
      <c r="E54" s="442"/>
      <c r="F54" s="442"/>
      <c r="G54" s="442"/>
      <c r="H54" s="442"/>
    </row>
    <row r="56" spans="2:8" x14ac:dyDescent="0.25">
      <c r="B56" s="475" t="s">
        <v>620</v>
      </c>
      <c r="C56" s="475"/>
      <c r="D56" s="475"/>
      <c r="E56" s="475"/>
      <c r="F56" s="475"/>
      <c r="G56" s="475"/>
      <c r="H56" s="475"/>
    </row>
    <row r="57" spans="2:8" x14ac:dyDescent="0.25">
      <c r="B57" s="475"/>
      <c r="C57" s="475"/>
      <c r="D57" s="475"/>
      <c r="E57" s="475"/>
      <c r="F57" s="475"/>
      <c r="G57" s="475"/>
      <c r="H57" s="475"/>
    </row>
    <row r="58" spans="2:8" x14ac:dyDescent="0.25">
      <c r="B58" s="475"/>
      <c r="C58" s="475"/>
      <c r="D58" s="475"/>
      <c r="E58" s="475"/>
      <c r="F58" s="475"/>
      <c r="G58" s="475"/>
      <c r="H58" s="475"/>
    </row>
    <row r="59" spans="2:8" x14ac:dyDescent="0.25">
      <c r="B59" s="475"/>
      <c r="C59" s="475"/>
      <c r="D59" s="475"/>
      <c r="E59" s="475"/>
      <c r="F59" s="475"/>
      <c r="G59" s="475"/>
      <c r="H59" s="475"/>
    </row>
    <row r="60" spans="2:8" x14ac:dyDescent="0.25">
      <c r="B60" s="475"/>
      <c r="C60" s="475"/>
      <c r="D60" s="475"/>
      <c r="E60" s="475"/>
      <c r="F60" s="475"/>
      <c r="G60" s="475"/>
      <c r="H60" s="475"/>
    </row>
    <row r="61" spans="2:8" x14ac:dyDescent="0.25">
      <c r="B61" s="475"/>
      <c r="C61" s="475"/>
      <c r="D61" s="475"/>
      <c r="E61" s="475"/>
      <c r="F61" s="475"/>
      <c r="G61" s="475"/>
      <c r="H61" s="475"/>
    </row>
    <row r="62" spans="2:8" x14ac:dyDescent="0.25">
      <c r="B62" s="475"/>
      <c r="C62" s="475"/>
      <c r="D62" s="475"/>
      <c r="E62" s="475"/>
      <c r="F62" s="475"/>
      <c r="G62" s="475"/>
      <c r="H62" s="475"/>
    </row>
    <row r="63" spans="2:8" x14ac:dyDescent="0.25">
      <c r="B63" s="475"/>
      <c r="C63" s="475"/>
      <c r="D63" s="475"/>
      <c r="E63" s="475"/>
      <c r="F63" s="475"/>
      <c r="G63" s="475"/>
      <c r="H63" s="475"/>
    </row>
    <row r="64" spans="2:8" x14ac:dyDescent="0.25">
      <c r="B64" s="475"/>
      <c r="C64" s="475"/>
      <c r="D64" s="475"/>
      <c r="E64" s="475"/>
      <c r="F64" s="475"/>
      <c r="G64" s="475"/>
      <c r="H64" s="475"/>
    </row>
    <row r="65" spans="2:8" x14ac:dyDescent="0.25">
      <c r="B65" s="475"/>
      <c r="C65" s="475"/>
      <c r="D65" s="475"/>
      <c r="E65" s="475"/>
      <c r="F65" s="475"/>
      <c r="G65" s="475"/>
      <c r="H65" s="475"/>
    </row>
    <row r="66" spans="2:8" x14ac:dyDescent="0.25">
      <c r="B66" s="475"/>
      <c r="C66" s="475"/>
      <c r="D66" s="475"/>
      <c r="E66" s="475"/>
      <c r="F66" s="475"/>
      <c r="G66" s="475"/>
      <c r="H66" s="475"/>
    </row>
    <row r="67" spans="2:8" x14ac:dyDescent="0.25">
      <c r="B67" s="475"/>
      <c r="C67" s="475"/>
      <c r="D67" s="475"/>
      <c r="E67" s="475"/>
      <c r="F67" s="475"/>
      <c r="G67" s="475"/>
      <c r="H67" s="475"/>
    </row>
    <row r="68" spans="2:8" x14ac:dyDescent="0.25">
      <c r="B68" s="475"/>
      <c r="C68" s="475"/>
      <c r="D68" s="475"/>
      <c r="E68" s="475"/>
      <c r="F68" s="475"/>
      <c r="G68" s="475"/>
      <c r="H68" s="475"/>
    </row>
    <row r="69" spans="2:8" x14ac:dyDescent="0.25">
      <c r="B69" s="475"/>
      <c r="C69" s="475"/>
      <c r="D69" s="475"/>
      <c r="E69" s="475"/>
      <c r="F69" s="475"/>
      <c r="G69" s="475"/>
      <c r="H69" s="475"/>
    </row>
    <row r="70" spans="2:8" x14ac:dyDescent="0.25">
      <c r="B70" s="475"/>
      <c r="C70" s="475"/>
      <c r="D70" s="475"/>
      <c r="E70" s="475"/>
      <c r="F70" s="475"/>
      <c r="G70" s="475"/>
      <c r="H70" s="475"/>
    </row>
    <row r="71" spans="2:8" x14ac:dyDescent="0.25">
      <c r="B71" s="475"/>
      <c r="C71" s="475"/>
      <c r="D71" s="475"/>
      <c r="E71" s="475"/>
      <c r="F71" s="475"/>
      <c r="G71" s="475"/>
      <c r="H71" s="475"/>
    </row>
    <row r="73" spans="2:8" x14ac:dyDescent="0.25">
      <c r="B73" s="446" t="s">
        <v>446</v>
      </c>
      <c r="C73" s="446"/>
      <c r="D73" s="446"/>
      <c r="E73" s="446"/>
      <c r="F73" s="446"/>
      <c r="G73" s="446"/>
      <c r="H73" s="446"/>
    </row>
    <row r="75" spans="2:8" x14ac:dyDescent="0.25">
      <c r="B75" s="444" t="s">
        <v>217</v>
      </c>
      <c r="C75" s="444"/>
      <c r="D75" s="444"/>
      <c r="E75" s="444"/>
      <c r="F75" s="444"/>
      <c r="G75" s="444"/>
      <c r="H75" s="444"/>
    </row>
    <row r="76" spans="2:8" x14ac:dyDescent="0.25">
      <c r="B76" s="444"/>
      <c r="C76" s="444"/>
      <c r="D76" s="444"/>
      <c r="E76" s="444"/>
      <c r="F76" s="444"/>
      <c r="G76" s="444"/>
      <c r="H76" s="444"/>
    </row>
    <row r="77" spans="2:8" x14ac:dyDescent="0.25">
      <c r="B77" s="444"/>
      <c r="C77" s="444"/>
      <c r="D77" s="444"/>
      <c r="E77" s="444"/>
      <c r="F77" s="444"/>
      <c r="G77" s="444"/>
      <c r="H77" s="444"/>
    </row>
    <row r="78" spans="2:8" x14ac:dyDescent="0.25">
      <c r="B78" s="444"/>
      <c r="C78" s="444"/>
      <c r="D78" s="444"/>
      <c r="E78" s="444"/>
      <c r="F78" s="444"/>
      <c r="G78" s="444"/>
      <c r="H78" s="444"/>
    </row>
    <row r="80" spans="2:8" x14ac:dyDescent="0.25">
      <c r="B80" s="442" t="s">
        <v>218</v>
      </c>
      <c r="C80" s="442"/>
      <c r="D80" s="442"/>
      <c r="E80" s="442"/>
      <c r="F80" s="442"/>
      <c r="G80" s="442"/>
      <c r="H80" s="442"/>
    </row>
    <row r="82" spans="2:8" x14ac:dyDescent="0.25">
      <c r="B82" s="476" t="s">
        <v>219</v>
      </c>
      <c r="C82" s="476"/>
      <c r="D82" s="476"/>
      <c r="E82" s="476"/>
      <c r="F82" s="476"/>
      <c r="G82" s="476"/>
      <c r="H82" s="476"/>
    </row>
    <row r="84" spans="2:8" x14ac:dyDescent="0.25">
      <c r="B84" s="442" t="s">
        <v>473</v>
      </c>
      <c r="C84" s="442"/>
      <c r="D84" s="442"/>
      <c r="E84" s="442"/>
      <c r="F84" s="442"/>
      <c r="G84" s="442"/>
      <c r="H84" s="442"/>
    </row>
    <row r="86" spans="2:8" x14ac:dyDescent="0.25">
      <c r="B86" s="444" t="s">
        <v>597</v>
      </c>
      <c r="C86" s="444"/>
      <c r="D86" s="444"/>
      <c r="E86" s="444"/>
      <c r="F86" s="444"/>
      <c r="G86" s="444"/>
      <c r="H86" s="444"/>
    </row>
    <row r="87" spans="2:8" x14ac:dyDescent="0.25">
      <c r="B87" s="444"/>
      <c r="C87" s="444"/>
      <c r="D87" s="444"/>
      <c r="E87" s="444"/>
      <c r="F87" s="444"/>
      <c r="G87" s="444"/>
      <c r="H87" s="444"/>
    </row>
    <row r="89" spans="2:8" x14ac:dyDescent="0.25">
      <c r="B89" s="446" t="s">
        <v>220</v>
      </c>
      <c r="C89" s="446"/>
      <c r="D89" s="446"/>
      <c r="E89" s="446"/>
      <c r="F89" s="446"/>
      <c r="G89" s="446"/>
      <c r="H89" s="446"/>
    </row>
    <row r="91" spans="2:8" x14ac:dyDescent="0.25">
      <c r="B91" s="472" t="s">
        <v>632</v>
      </c>
      <c r="C91" s="473"/>
      <c r="D91" s="473"/>
      <c r="E91" s="473"/>
      <c r="F91" s="473"/>
      <c r="G91" s="473"/>
      <c r="H91" s="473"/>
    </row>
    <row r="92" spans="2:8" x14ac:dyDescent="0.25">
      <c r="B92" s="473"/>
      <c r="C92" s="473"/>
      <c r="D92" s="473"/>
      <c r="E92" s="473"/>
      <c r="F92" s="473"/>
      <c r="G92" s="473"/>
      <c r="H92" s="473"/>
    </row>
    <row r="94" spans="2:8" x14ac:dyDescent="0.25">
      <c r="B94" s="192"/>
    </row>
  </sheetData>
  <mergeCells count="27">
    <mergeCell ref="B2:H2"/>
    <mergeCell ref="B73:H73"/>
    <mergeCell ref="B75:H78"/>
    <mergeCell ref="B80:H80"/>
    <mergeCell ref="B82:H82"/>
    <mergeCell ref="B28:H28"/>
    <mergeCell ref="B30:D30"/>
    <mergeCell ref="B31:D31"/>
    <mergeCell ref="B33:H33"/>
    <mergeCell ref="B35:H35"/>
    <mergeCell ref="B37:H42"/>
    <mergeCell ref="B3:H3"/>
    <mergeCell ref="B5:H5"/>
    <mergeCell ref="B7:H7"/>
    <mergeCell ref="B9:H9"/>
    <mergeCell ref="B11:H11"/>
    <mergeCell ref="B12:H26"/>
    <mergeCell ref="B89:H89"/>
    <mergeCell ref="B91:H92"/>
    <mergeCell ref="B44:H44"/>
    <mergeCell ref="B46:H47"/>
    <mergeCell ref="B49:H49"/>
    <mergeCell ref="B51:H52"/>
    <mergeCell ref="B54:H54"/>
    <mergeCell ref="B56:H71"/>
    <mergeCell ref="B84:H84"/>
    <mergeCell ref="B86:H87"/>
  </mergeCells>
  <hyperlinks>
    <hyperlink ref="A1" location="ÍNDICE!A1" display="Indice" xr:uid="{18B84307-4B0F-4C71-A482-09F81D0A6177}"/>
  </hyperlinks>
  <pageMargins left="0.25" right="0.25" top="0.75" bottom="0.75" header="0.3" footer="0.3"/>
  <pageSetup paperSize="9" scale="5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E39B4-8100-42CA-9902-643A759C16CF}">
  <sheetPr>
    <pageSetUpPr fitToPage="1"/>
  </sheetPr>
  <dimension ref="A1:K144"/>
  <sheetViews>
    <sheetView showGridLines="0" topLeftCell="A104" zoomScaleNormal="100" workbookViewId="0">
      <selection activeCell="C143" sqref="C143"/>
    </sheetView>
  </sheetViews>
  <sheetFormatPr baseColWidth="10" defaultColWidth="11.42578125" defaultRowHeight="15" x14ac:dyDescent="0.25"/>
  <cols>
    <col min="1" max="1" width="7.140625" style="360" bestFit="1" customWidth="1"/>
    <col min="2" max="2" width="39.85546875" style="360" bestFit="1" customWidth="1"/>
    <col min="3" max="4" width="19" style="360" customWidth="1"/>
    <col min="5" max="5" width="13" style="360" bestFit="1" customWidth="1"/>
    <col min="6" max="6" width="17.5703125" style="360" bestFit="1" customWidth="1"/>
    <col min="7" max="7" width="14" style="360" customWidth="1"/>
    <col min="8" max="8" width="17.85546875" style="89" bestFit="1" customWidth="1"/>
    <col min="9" max="9" width="3" style="360" customWidth="1"/>
    <col min="10" max="10" width="18.42578125" style="360" customWidth="1"/>
    <col min="11" max="11" width="15" style="360" customWidth="1"/>
    <col min="12" max="16384" width="11.42578125" style="360"/>
  </cols>
  <sheetData>
    <row r="1" spans="1:8" x14ac:dyDescent="0.25">
      <c r="A1" s="1" t="s">
        <v>591</v>
      </c>
    </row>
    <row r="2" spans="1:8" x14ac:dyDescent="0.25">
      <c r="B2" s="445" t="s">
        <v>110</v>
      </c>
      <c r="C2" s="445"/>
      <c r="D2" s="445"/>
      <c r="E2" s="445"/>
      <c r="F2" s="445"/>
      <c r="G2" s="445"/>
      <c r="H2" s="445"/>
    </row>
    <row r="3" spans="1:8" x14ac:dyDescent="0.25">
      <c r="B3" s="483" t="s">
        <v>674</v>
      </c>
      <c r="C3" s="483"/>
      <c r="D3" s="483"/>
      <c r="E3" s="483"/>
      <c r="F3" s="483"/>
      <c r="G3" s="483"/>
      <c r="H3" s="483"/>
    </row>
    <row r="4" spans="1:8" x14ac:dyDescent="0.25">
      <c r="B4" s="363"/>
      <c r="C4" s="363"/>
      <c r="D4" s="363"/>
      <c r="E4" s="363"/>
      <c r="F4" s="363"/>
      <c r="G4" s="363"/>
      <c r="H4" s="196"/>
    </row>
    <row r="5" spans="1:8" x14ac:dyDescent="0.25">
      <c r="B5" s="446" t="s">
        <v>221</v>
      </c>
      <c r="C5" s="446"/>
      <c r="D5" s="446"/>
      <c r="E5" s="446"/>
      <c r="F5" s="446"/>
      <c r="G5" s="446"/>
      <c r="H5" s="446"/>
    </row>
    <row r="7" spans="1:8" x14ac:dyDescent="0.25">
      <c r="B7" s="442" t="s">
        <v>222</v>
      </c>
      <c r="C7" s="442"/>
      <c r="D7" s="442"/>
      <c r="E7" s="442"/>
      <c r="F7" s="442"/>
      <c r="G7" s="442"/>
      <c r="H7" s="442"/>
    </row>
    <row r="8" spans="1:8" x14ac:dyDescent="0.25">
      <c r="B8" s="361" t="s">
        <v>175</v>
      </c>
      <c r="C8" s="283">
        <v>44286</v>
      </c>
      <c r="D8" s="283">
        <v>43921</v>
      </c>
      <c r="E8" s="283">
        <v>44196</v>
      </c>
    </row>
    <row r="9" spans="1:8" x14ac:dyDescent="0.25">
      <c r="B9" s="220" t="s">
        <v>650</v>
      </c>
      <c r="C9" s="284">
        <v>6277.54</v>
      </c>
      <c r="D9" s="284">
        <v>6554.28</v>
      </c>
      <c r="E9" s="285">
        <v>6891.96</v>
      </c>
      <c r="G9" s="89"/>
    </row>
    <row r="10" spans="1:8" x14ac:dyDescent="0.25">
      <c r="B10" s="227" t="s">
        <v>651</v>
      </c>
      <c r="C10" s="286">
        <v>6351.33</v>
      </c>
      <c r="D10" s="286">
        <v>6571.73</v>
      </c>
      <c r="E10" s="287">
        <v>6941.65</v>
      </c>
    </row>
    <row r="11" spans="1:8" x14ac:dyDescent="0.25">
      <c r="G11" s="89"/>
      <c r="H11" s="339"/>
    </row>
    <row r="12" spans="1:8" x14ac:dyDescent="0.25">
      <c r="B12" s="442" t="s">
        <v>434</v>
      </c>
      <c r="C12" s="442"/>
      <c r="D12" s="442"/>
      <c r="E12" s="442"/>
      <c r="F12" s="442"/>
      <c r="G12" s="442"/>
      <c r="H12" s="442"/>
    </row>
    <row r="14" spans="1:8" ht="45" x14ac:dyDescent="0.25">
      <c r="B14" s="52" t="s">
        <v>224</v>
      </c>
      <c r="C14" s="119" t="s">
        <v>225</v>
      </c>
      <c r="D14" s="119" t="s">
        <v>226</v>
      </c>
      <c r="E14" s="119" t="s">
        <v>652</v>
      </c>
      <c r="F14" s="52" t="s">
        <v>653</v>
      </c>
      <c r="G14" s="52" t="s">
        <v>598</v>
      </c>
      <c r="H14" s="217" t="s">
        <v>599</v>
      </c>
    </row>
    <row r="15" spans="1:8" x14ac:dyDescent="0.25">
      <c r="B15" s="55" t="s">
        <v>112</v>
      </c>
      <c r="C15" s="66"/>
      <c r="D15" s="73"/>
      <c r="E15" s="66"/>
      <c r="F15" s="66"/>
      <c r="G15" s="55"/>
      <c r="H15" s="66"/>
    </row>
    <row r="16" spans="1:8" x14ac:dyDescent="0.25">
      <c r="B16" s="58" t="s">
        <v>115</v>
      </c>
      <c r="C16" s="66"/>
      <c r="D16" s="73"/>
      <c r="E16" s="66"/>
      <c r="F16" s="67"/>
      <c r="G16" s="58"/>
      <c r="H16" s="66"/>
    </row>
    <row r="17" spans="2:11" x14ac:dyDescent="0.25">
      <c r="B17" s="78" t="s">
        <v>117</v>
      </c>
      <c r="C17" s="159" t="s">
        <v>227</v>
      </c>
      <c r="D17" s="90">
        <v>364305.59996431723</v>
      </c>
      <c r="E17" s="167">
        <v>6277.54</v>
      </c>
      <c r="F17" s="62">
        <v>2286942976</v>
      </c>
      <c r="G17" s="168">
        <v>6891.96</v>
      </c>
      <c r="H17" s="62">
        <v>2035645764</v>
      </c>
      <c r="K17" s="35"/>
    </row>
    <row r="18" spans="2:11" x14ac:dyDescent="0.25">
      <c r="B18" s="59" t="s">
        <v>134</v>
      </c>
      <c r="C18" s="160" t="s">
        <v>227</v>
      </c>
      <c r="D18" s="70">
        <v>43360.815999999999</v>
      </c>
      <c r="E18" s="169">
        <v>6277.54</v>
      </c>
      <c r="F18" s="61">
        <v>272199256.87264001</v>
      </c>
      <c r="G18" s="170">
        <v>6891.96</v>
      </c>
      <c r="H18" s="61">
        <v>401278899</v>
      </c>
      <c r="K18" s="35"/>
    </row>
    <row r="19" spans="2:11" x14ac:dyDescent="0.25">
      <c r="B19" s="59" t="s">
        <v>228</v>
      </c>
      <c r="C19" s="160" t="s">
        <v>227</v>
      </c>
      <c r="D19" s="70">
        <v>1363093.2999232183</v>
      </c>
      <c r="E19" s="169">
        <v>6277.54</v>
      </c>
      <c r="F19" s="61">
        <v>8556872714</v>
      </c>
      <c r="G19" s="170">
        <v>6891.96</v>
      </c>
      <c r="H19" s="61">
        <v>14568482144</v>
      </c>
      <c r="K19" s="35"/>
    </row>
    <row r="20" spans="2:11" x14ac:dyDescent="0.25">
      <c r="B20" s="80" t="s">
        <v>146</v>
      </c>
      <c r="C20" s="161" t="s">
        <v>227</v>
      </c>
      <c r="D20" s="171">
        <v>14551.199992353693</v>
      </c>
      <c r="E20" s="172">
        <v>6277.54</v>
      </c>
      <c r="F20" s="63">
        <v>91345740</v>
      </c>
      <c r="G20" s="173">
        <v>6891.96</v>
      </c>
      <c r="H20" s="63">
        <v>100286288</v>
      </c>
      <c r="K20" s="35"/>
    </row>
    <row r="21" spans="2:11" x14ac:dyDescent="0.25">
      <c r="B21" s="74" t="s">
        <v>229</v>
      </c>
      <c r="C21" s="55"/>
      <c r="D21" s="73"/>
      <c r="E21" s="162"/>
      <c r="F21" s="174"/>
      <c r="G21" s="175"/>
      <c r="H21" s="311"/>
    </row>
    <row r="22" spans="2:11" x14ac:dyDescent="0.25">
      <c r="B22" s="159" t="s">
        <v>230</v>
      </c>
      <c r="C22" s="159" t="s">
        <v>230</v>
      </c>
      <c r="D22" s="176" t="s">
        <v>230</v>
      </c>
      <c r="E22" s="176" t="s">
        <v>230</v>
      </c>
      <c r="F22" s="176" t="s">
        <v>230</v>
      </c>
      <c r="G22" s="176" t="s">
        <v>230</v>
      </c>
      <c r="H22" s="313" t="s">
        <v>230</v>
      </c>
    </row>
    <row r="23" spans="2:11" x14ac:dyDescent="0.25">
      <c r="B23" s="161" t="s">
        <v>230</v>
      </c>
      <c r="C23" s="161" t="s">
        <v>230</v>
      </c>
      <c r="D23" s="177" t="s">
        <v>230</v>
      </c>
      <c r="E23" s="177" t="s">
        <v>230</v>
      </c>
      <c r="F23" s="177" t="s">
        <v>230</v>
      </c>
      <c r="G23" s="177" t="s">
        <v>230</v>
      </c>
      <c r="H23" s="314" t="s">
        <v>230</v>
      </c>
    </row>
    <row r="24" spans="2:11" x14ac:dyDescent="0.25">
      <c r="B24" s="55" t="s">
        <v>114</v>
      </c>
      <c r="C24" s="55"/>
      <c r="D24" s="73"/>
      <c r="E24" s="162"/>
      <c r="F24" s="66"/>
      <c r="G24" s="162"/>
      <c r="H24" s="311"/>
    </row>
    <row r="25" spans="2:11" x14ac:dyDescent="0.25">
      <c r="B25" s="55" t="s">
        <v>116</v>
      </c>
      <c r="C25" s="55"/>
      <c r="D25" s="73"/>
      <c r="E25" s="162"/>
      <c r="F25" s="66"/>
      <c r="G25" s="162"/>
      <c r="H25" s="311"/>
    </row>
    <row r="26" spans="2:11" x14ac:dyDescent="0.25">
      <c r="B26" s="78" t="s">
        <v>231</v>
      </c>
      <c r="C26" s="159" t="s">
        <v>227</v>
      </c>
      <c r="D26" s="90">
        <v>30822.979911294169</v>
      </c>
      <c r="E26" s="176">
        <v>6351.33</v>
      </c>
      <c r="F26" s="61">
        <v>195766917</v>
      </c>
      <c r="G26" s="178">
        <v>6941.65</v>
      </c>
      <c r="H26" s="237">
        <v>4578643</v>
      </c>
    </row>
    <row r="27" spans="2:11" x14ac:dyDescent="0.25">
      <c r="B27" s="59" t="s">
        <v>121</v>
      </c>
      <c r="C27" s="160" t="s">
        <v>227</v>
      </c>
      <c r="D27" s="70">
        <v>214759.10699999996</v>
      </c>
      <c r="E27" s="179">
        <v>6351.33</v>
      </c>
      <c r="F27" s="61">
        <v>1364005959.0623097</v>
      </c>
      <c r="G27" s="180">
        <v>6941.65</v>
      </c>
      <c r="H27" s="134">
        <v>735258228.26154983</v>
      </c>
    </row>
    <row r="28" spans="2:11" x14ac:dyDescent="0.25">
      <c r="B28" s="80" t="s">
        <v>232</v>
      </c>
      <c r="C28" s="161" t="s">
        <v>227</v>
      </c>
      <c r="D28" s="171">
        <v>1694788.1298877557</v>
      </c>
      <c r="E28" s="177">
        <v>6351.33</v>
      </c>
      <c r="F28" s="61">
        <v>10764158693</v>
      </c>
      <c r="G28" s="181">
        <v>6941.65</v>
      </c>
      <c r="H28" s="61">
        <v>11881508817</v>
      </c>
    </row>
    <row r="29" spans="2:11" x14ac:dyDescent="0.25">
      <c r="B29" s="55" t="s">
        <v>233</v>
      </c>
      <c r="C29" s="55"/>
      <c r="D29" s="73"/>
      <c r="E29" s="162"/>
      <c r="F29" s="66"/>
      <c r="G29" s="162"/>
      <c r="H29" s="66"/>
    </row>
    <row r="30" spans="2:11" x14ac:dyDescent="0.25">
      <c r="B30" s="159" t="s">
        <v>230</v>
      </c>
      <c r="C30" s="159" t="s">
        <v>230</v>
      </c>
      <c r="D30" s="159" t="s">
        <v>230</v>
      </c>
      <c r="E30" s="159" t="s">
        <v>230</v>
      </c>
      <c r="F30" s="159" t="s">
        <v>230</v>
      </c>
      <c r="G30" s="159" t="s">
        <v>230</v>
      </c>
      <c r="H30" s="183" t="s">
        <v>230</v>
      </c>
    </row>
    <row r="31" spans="2:11" x14ac:dyDescent="0.25">
      <c r="B31" s="161" t="s">
        <v>230</v>
      </c>
      <c r="C31" s="161" t="s">
        <v>230</v>
      </c>
      <c r="D31" s="161" t="s">
        <v>230</v>
      </c>
      <c r="E31" s="161" t="s">
        <v>230</v>
      </c>
      <c r="F31" s="161" t="s">
        <v>230</v>
      </c>
      <c r="G31" s="161" t="s">
        <v>230</v>
      </c>
      <c r="H31" s="185" t="s">
        <v>230</v>
      </c>
    </row>
    <row r="33" spans="2:8" x14ac:dyDescent="0.25">
      <c r="B33" s="446" t="s">
        <v>234</v>
      </c>
      <c r="C33" s="446"/>
      <c r="D33" s="446"/>
      <c r="E33" s="446"/>
      <c r="F33" s="446"/>
      <c r="G33" s="446"/>
      <c r="H33" s="446"/>
    </row>
    <row r="35" spans="2:8" ht="45" x14ac:dyDescent="0.25">
      <c r="B35" s="477" t="s">
        <v>223</v>
      </c>
      <c r="C35" s="478"/>
      <c r="D35" s="479"/>
      <c r="E35" s="119" t="s">
        <v>654</v>
      </c>
      <c r="F35" s="119" t="s">
        <v>655</v>
      </c>
      <c r="G35" s="119" t="s">
        <v>656</v>
      </c>
      <c r="H35" s="52" t="s">
        <v>657</v>
      </c>
    </row>
    <row r="36" spans="2:8" x14ac:dyDescent="0.25">
      <c r="B36" s="485" t="s">
        <v>235</v>
      </c>
      <c r="C36" s="486"/>
      <c r="D36" s="487"/>
      <c r="E36" s="166">
        <v>6277.54</v>
      </c>
      <c r="F36" s="95">
        <v>218579796</v>
      </c>
      <c r="G36" s="182">
        <v>6554.28</v>
      </c>
      <c r="H36" s="278">
        <v>699464520</v>
      </c>
    </row>
    <row r="37" spans="2:8" x14ac:dyDescent="0.25">
      <c r="B37" s="485" t="s">
        <v>236</v>
      </c>
      <c r="C37" s="486"/>
      <c r="D37" s="487"/>
      <c r="E37" s="166">
        <v>6351.33</v>
      </c>
      <c r="F37" s="95">
        <v>1061982885</v>
      </c>
      <c r="G37" s="182">
        <v>6571.73</v>
      </c>
      <c r="H37" s="278">
        <v>69923720</v>
      </c>
    </row>
    <row r="38" spans="2:8" x14ac:dyDescent="0.25">
      <c r="B38" s="485" t="s">
        <v>237</v>
      </c>
      <c r="C38" s="486"/>
      <c r="D38" s="487"/>
      <c r="E38" s="166">
        <v>6277.54</v>
      </c>
      <c r="F38" s="95">
        <v>-1393290057</v>
      </c>
      <c r="G38" s="182">
        <v>6554.28</v>
      </c>
      <c r="H38" s="278">
        <v>-390576692</v>
      </c>
    </row>
    <row r="39" spans="2:8" x14ac:dyDescent="0.25">
      <c r="B39" s="485" t="s">
        <v>238</v>
      </c>
      <c r="C39" s="486"/>
      <c r="D39" s="487"/>
      <c r="E39" s="166">
        <v>6351.33</v>
      </c>
      <c r="F39" s="95">
        <v>-19561201</v>
      </c>
      <c r="G39" s="182">
        <v>6571.73</v>
      </c>
      <c r="H39" s="278">
        <v>-248506958</v>
      </c>
    </row>
    <row r="41" spans="2:8" x14ac:dyDescent="0.25">
      <c r="B41" s="450" t="s">
        <v>707</v>
      </c>
      <c r="C41" s="450"/>
      <c r="D41" s="450"/>
      <c r="E41" s="450"/>
      <c r="F41" s="450"/>
      <c r="G41" s="450"/>
      <c r="H41" s="450"/>
    </row>
    <row r="42" spans="2:8" x14ac:dyDescent="0.25">
      <c r="B42" s="450"/>
      <c r="C42" s="450"/>
      <c r="D42" s="450"/>
      <c r="E42" s="450"/>
      <c r="F42" s="450"/>
      <c r="G42" s="450"/>
      <c r="H42" s="450"/>
    </row>
    <row r="44" spans="2:8" x14ac:dyDescent="0.25">
      <c r="B44" s="111" t="s">
        <v>239</v>
      </c>
      <c r="C44" s="98">
        <f>+'02'!D7</f>
        <v>44286</v>
      </c>
      <c r="D44" s="98">
        <f>+'02'!E7</f>
        <v>44196</v>
      </c>
    </row>
    <row r="45" spans="2:8" x14ac:dyDescent="0.25">
      <c r="B45" s="107" t="s">
        <v>658</v>
      </c>
      <c r="C45" s="183">
        <v>15010055214</v>
      </c>
      <c r="D45" s="183">
        <v>78768</v>
      </c>
      <c r="E45" s="426" t="s">
        <v>664</v>
      </c>
      <c r="H45" s="360"/>
    </row>
    <row r="46" spans="2:8" x14ac:dyDescent="0.25">
      <c r="B46" s="125" t="s">
        <v>244</v>
      </c>
      <c r="C46" s="126">
        <v>752561727</v>
      </c>
      <c r="D46" s="126">
        <v>262376435</v>
      </c>
      <c r="E46" s="184"/>
      <c r="H46" s="360"/>
    </row>
    <row r="47" spans="2:8" x14ac:dyDescent="0.25">
      <c r="B47" s="125" t="s">
        <v>242</v>
      </c>
      <c r="C47" s="126">
        <v>400623640</v>
      </c>
      <c r="D47" s="126">
        <v>319625287</v>
      </c>
      <c r="E47" s="184"/>
      <c r="H47" s="360"/>
    </row>
    <row r="48" spans="2:8" x14ac:dyDescent="0.25">
      <c r="B48" s="125" t="s">
        <v>243</v>
      </c>
      <c r="C48" s="126">
        <v>31421850</v>
      </c>
      <c r="D48" s="126">
        <v>34496396</v>
      </c>
      <c r="E48" s="184"/>
      <c r="H48" s="360"/>
    </row>
    <row r="49" spans="2:8" x14ac:dyDescent="0.25">
      <c r="B49" s="125" t="s">
        <v>639</v>
      </c>
      <c r="C49" s="126">
        <v>13346783</v>
      </c>
      <c r="D49" s="126">
        <v>1017255117</v>
      </c>
      <c r="E49" s="184"/>
      <c r="H49" s="360"/>
    </row>
    <row r="50" spans="2:8" x14ac:dyDescent="0.25">
      <c r="B50" s="125" t="s">
        <v>636</v>
      </c>
      <c r="C50" s="126">
        <v>11484069</v>
      </c>
      <c r="D50" s="126">
        <v>697176407</v>
      </c>
      <c r="E50" s="184"/>
      <c r="H50" s="360"/>
    </row>
    <row r="51" spans="2:8" x14ac:dyDescent="0.25">
      <c r="B51" s="125" t="s">
        <v>637</v>
      </c>
      <c r="C51" s="126">
        <v>6277603</v>
      </c>
      <c r="D51" s="126">
        <v>137839269</v>
      </c>
      <c r="E51" s="184"/>
      <c r="H51" s="360"/>
    </row>
    <row r="52" spans="2:8" x14ac:dyDescent="0.25">
      <c r="B52" s="125" t="s">
        <v>638</v>
      </c>
      <c r="C52" s="126">
        <v>5000000</v>
      </c>
      <c r="D52" s="126">
        <v>210353603</v>
      </c>
      <c r="E52" s="184"/>
      <c r="H52" s="360"/>
    </row>
    <row r="53" spans="2:8" x14ac:dyDescent="0.25">
      <c r="B53" s="125" t="s">
        <v>240</v>
      </c>
      <c r="C53" s="126">
        <v>1000000</v>
      </c>
      <c r="D53" s="126">
        <v>1000000</v>
      </c>
      <c r="E53" s="184"/>
      <c r="H53" s="360"/>
    </row>
    <row r="54" spans="2:8" x14ac:dyDescent="0.25">
      <c r="B54" s="125" t="s">
        <v>241</v>
      </c>
      <c r="C54" s="126">
        <v>982918</v>
      </c>
      <c r="D54" s="126">
        <v>159328445</v>
      </c>
      <c r="E54" s="184"/>
      <c r="H54" s="360"/>
    </row>
    <row r="55" spans="2:8" x14ac:dyDescent="0.25">
      <c r="B55" s="125" t="s">
        <v>623</v>
      </c>
      <c r="C55" s="126">
        <v>3126</v>
      </c>
      <c r="D55" s="126">
        <v>432539648</v>
      </c>
      <c r="E55" s="184"/>
      <c r="H55" s="360"/>
    </row>
    <row r="56" spans="2:8" x14ac:dyDescent="0.25">
      <c r="B56" s="111" t="s">
        <v>245</v>
      </c>
      <c r="C56" s="186">
        <f>SUM(C45:C55)</f>
        <v>16232756930</v>
      </c>
      <c r="D56" s="186">
        <f>SUM(D45:D55)</f>
        <v>3272069375</v>
      </c>
      <c r="H56" s="360"/>
    </row>
    <row r="57" spans="2:8" s="395" customFormat="1" x14ac:dyDescent="0.25">
      <c r="B57" s="427" t="s">
        <v>708</v>
      </c>
      <c r="C57" s="289"/>
      <c r="D57" s="289"/>
    </row>
    <row r="58" spans="2:8" x14ac:dyDescent="0.25">
      <c r="B58" s="352"/>
      <c r="C58" s="352"/>
      <c r="D58" s="352"/>
      <c r="E58" s="352"/>
      <c r="F58" s="89"/>
      <c r="H58" s="360"/>
    </row>
    <row r="59" spans="2:8" x14ac:dyDescent="0.25">
      <c r="B59" s="111" t="s">
        <v>246</v>
      </c>
      <c r="C59" s="98">
        <f>+C44</f>
        <v>44286</v>
      </c>
      <c r="D59" s="98">
        <f>+D44</f>
        <v>44196</v>
      </c>
      <c r="H59" s="360"/>
    </row>
    <row r="60" spans="2:8" x14ac:dyDescent="0.25">
      <c r="B60" s="107" t="s">
        <v>247</v>
      </c>
      <c r="C60" s="126">
        <v>1707884716</v>
      </c>
      <c r="D60" s="183">
        <v>861456835</v>
      </c>
      <c r="H60" s="360"/>
    </row>
    <row r="61" spans="2:8" x14ac:dyDescent="0.25">
      <c r="B61" s="125" t="s">
        <v>248</v>
      </c>
      <c r="C61" s="126">
        <v>1457235869</v>
      </c>
      <c r="D61" s="126">
        <v>861986466</v>
      </c>
      <c r="H61" s="360"/>
    </row>
    <row r="62" spans="2:8" x14ac:dyDescent="0.25">
      <c r="B62" s="125" t="s">
        <v>659</v>
      </c>
      <c r="C62" s="126">
        <v>326963122</v>
      </c>
      <c r="D62" s="126">
        <v>394835815</v>
      </c>
      <c r="H62" s="360"/>
    </row>
    <row r="63" spans="2:8" x14ac:dyDescent="0.25">
      <c r="B63" s="109" t="s">
        <v>660</v>
      </c>
      <c r="C63" s="126">
        <v>34239649</v>
      </c>
      <c r="D63" s="126">
        <v>48662751</v>
      </c>
      <c r="H63" s="360"/>
    </row>
    <row r="64" spans="2:8" x14ac:dyDescent="0.25">
      <c r="B64" s="111" t="s">
        <v>579</v>
      </c>
      <c r="C64" s="186">
        <f>SUM(C60:C63)</f>
        <v>3526323356</v>
      </c>
      <c r="D64" s="186">
        <f>SUM(D60:D63)</f>
        <v>2166941867</v>
      </c>
      <c r="E64" s="289"/>
      <c r="F64" s="89"/>
      <c r="H64" s="360"/>
    </row>
    <row r="65" spans="2:8" x14ac:dyDescent="0.25">
      <c r="B65" s="352"/>
      <c r="C65" s="352"/>
      <c r="D65" s="352"/>
      <c r="E65" s="290"/>
      <c r="F65" s="89"/>
      <c r="H65" s="360"/>
    </row>
    <row r="66" spans="2:8" x14ac:dyDescent="0.25">
      <c r="B66" s="111" t="s">
        <v>249</v>
      </c>
      <c r="C66" s="187">
        <f>+C56+C64</f>
        <v>19759080286</v>
      </c>
      <c r="D66" s="187">
        <f>+D56+D64</f>
        <v>5439011242</v>
      </c>
      <c r="E66" s="291"/>
      <c r="F66" s="89"/>
      <c r="G66" s="89"/>
      <c r="H66" s="360"/>
    </row>
    <row r="68" spans="2:8" x14ac:dyDescent="0.25">
      <c r="B68" s="442" t="s">
        <v>250</v>
      </c>
      <c r="C68" s="442"/>
      <c r="D68" s="442"/>
      <c r="E68" s="442"/>
      <c r="F68" s="442"/>
      <c r="G68" s="442"/>
      <c r="H68" s="442"/>
    </row>
    <row r="70" spans="2:8" x14ac:dyDescent="0.25">
      <c r="B70" s="446" t="s">
        <v>462</v>
      </c>
      <c r="C70" s="446"/>
      <c r="D70" s="446"/>
      <c r="E70" s="446"/>
      <c r="F70" s="446"/>
      <c r="G70" s="446"/>
      <c r="H70" s="446"/>
    </row>
    <row r="71" spans="2:8" x14ac:dyDescent="0.25">
      <c r="B71" s="355"/>
      <c r="C71" s="355"/>
      <c r="D71" s="355"/>
      <c r="E71" s="355"/>
      <c r="F71" s="355"/>
      <c r="G71" s="355"/>
      <c r="H71" s="218"/>
    </row>
    <row r="72" spans="2:8" x14ac:dyDescent="0.25">
      <c r="B72" s="52" t="s">
        <v>175</v>
      </c>
      <c r="C72" s="119">
        <f>+C44</f>
        <v>44286</v>
      </c>
      <c r="D72" s="119">
        <f>+D44</f>
        <v>44196</v>
      </c>
    </row>
    <row r="73" spans="2:8" x14ac:dyDescent="0.25">
      <c r="B73" s="219" t="s">
        <v>251</v>
      </c>
      <c r="C73" s="124">
        <v>599218666.78944004</v>
      </c>
      <c r="D73" s="124">
        <v>361990604</v>
      </c>
      <c r="F73" s="89"/>
      <c r="H73" s="360"/>
    </row>
    <row r="74" spans="2:8" x14ac:dyDescent="0.25">
      <c r="B74" s="111" t="s">
        <v>252</v>
      </c>
      <c r="C74" s="127">
        <f>SUM(C73:C73)</f>
        <v>599218666.78944004</v>
      </c>
      <c r="D74" s="127">
        <f>SUM(D73:D73)</f>
        <v>361990604</v>
      </c>
    </row>
    <row r="76" spans="2:8" x14ac:dyDescent="0.25">
      <c r="B76" s="491" t="s">
        <v>463</v>
      </c>
      <c r="C76" s="491"/>
      <c r="D76" s="491"/>
      <c r="E76" s="491"/>
      <c r="F76" s="491"/>
      <c r="G76" s="491"/>
      <c r="H76" s="491"/>
    </row>
    <row r="78" spans="2:8" x14ac:dyDescent="0.25">
      <c r="B78" s="52" t="s">
        <v>175</v>
      </c>
      <c r="C78" s="119">
        <f>+C72</f>
        <v>44286</v>
      </c>
      <c r="D78" s="119">
        <f>+D72</f>
        <v>44196</v>
      </c>
    </row>
    <row r="79" spans="2:8" x14ac:dyDescent="0.25">
      <c r="B79" s="59" t="s">
        <v>257</v>
      </c>
      <c r="C79" s="61">
        <v>270512000</v>
      </c>
      <c r="D79" s="126">
        <v>82318658</v>
      </c>
      <c r="H79" s="360"/>
    </row>
    <row r="80" spans="2:8" x14ac:dyDescent="0.25">
      <c r="B80" s="59" t="s">
        <v>253</v>
      </c>
      <c r="C80" s="61">
        <v>124816339.568</v>
      </c>
      <c r="D80" s="126">
        <v>144810374</v>
      </c>
      <c r="H80" s="360"/>
    </row>
    <row r="81" spans="2:8" x14ac:dyDescent="0.25">
      <c r="B81" s="59" t="s">
        <v>256</v>
      </c>
      <c r="C81" s="61">
        <v>4400000</v>
      </c>
      <c r="D81" s="126">
        <v>3465000</v>
      </c>
      <c r="H81" s="360"/>
    </row>
    <row r="82" spans="2:8" x14ac:dyDescent="0.25">
      <c r="B82" s="59" t="s">
        <v>254</v>
      </c>
      <c r="C82" s="61">
        <v>0</v>
      </c>
      <c r="D82" s="126">
        <v>3850000</v>
      </c>
      <c r="H82" s="360"/>
    </row>
    <row r="83" spans="2:8" x14ac:dyDescent="0.25">
      <c r="B83" s="59" t="s">
        <v>255</v>
      </c>
      <c r="C83" s="61">
        <v>0</v>
      </c>
      <c r="D83" s="126">
        <v>2640000</v>
      </c>
      <c r="H83" s="360"/>
    </row>
    <row r="84" spans="2:8" x14ac:dyDescent="0.25">
      <c r="B84" s="111" t="s">
        <v>252</v>
      </c>
      <c r="C84" s="127">
        <f>SUM(C79:C83)</f>
        <v>399728339.56800002</v>
      </c>
      <c r="D84" s="127">
        <f>SUM(D79:D83)</f>
        <v>237084032</v>
      </c>
      <c r="F84" s="89"/>
      <c r="H84" s="360"/>
    </row>
    <row r="86" spans="2:8" x14ac:dyDescent="0.25">
      <c r="B86" s="442" t="s">
        <v>464</v>
      </c>
      <c r="C86" s="442"/>
      <c r="D86" s="442"/>
      <c r="E86" s="442"/>
      <c r="F86" s="442"/>
      <c r="G86" s="442"/>
      <c r="H86" s="442"/>
    </row>
    <row r="88" spans="2:8" x14ac:dyDescent="0.25">
      <c r="B88" s="123" t="s">
        <v>175</v>
      </c>
      <c r="C88" s="119">
        <f>+C78</f>
        <v>44286</v>
      </c>
      <c r="D88" s="119">
        <f>+D78</f>
        <v>44196</v>
      </c>
      <c r="H88" s="360"/>
    </row>
    <row r="89" spans="2:8" x14ac:dyDescent="0.25">
      <c r="B89" s="59" t="s">
        <v>258</v>
      </c>
      <c r="C89" s="61">
        <v>412651334.54180002</v>
      </c>
      <c r="D89" s="315">
        <v>98374198</v>
      </c>
      <c r="H89" s="360"/>
    </row>
    <row r="90" spans="2:8" x14ac:dyDescent="0.25">
      <c r="B90" s="69" t="s">
        <v>592</v>
      </c>
      <c r="C90" s="61">
        <v>12255000</v>
      </c>
      <c r="D90" s="315">
        <v>12255000</v>
      </c>
      <c r="H90" s="360"/>
    </row>
    <row r="91" spans="2:8" x14ac:dyDescent="0.25">
      <c r="B91" s="111" t="s">
        <v>252</v>
      </c>
      <c r="C91" s="127">
        <f>SUM(C89:C90)</f>
        <v>424906334.54180002</v>
      </c>
      <c r="D91" s="127">
        <v>166563323</v>
      </c>
      <c r="H91" s="360"/>
    </row>
    <row r="93" spans="2:8" x14ac:dyDescent="0.25">
      <c r="B93" s="447" t="s">
        <v>465</v>
      </c>
      <c r="C93" s="447"/>
      <c r="D93" s="447"/>
      <c r="E93" s="447"/>
      <c r="F93" s="447"/>
      <c r="G93" s="447"/>
      <c r="H93" s="447"/>
    </row>
    <row r="94" spans="2:8" x14ac:dyDescent="0.25">
      <c r="B94" s="447"/>
      <c r="C94" s="447"/>
      <c r="D94" s="447"/>
      <c r="E94" s="447"/>
      <c r="F94" s="447"/>
      <c r="G94" s="447"/>
      <c r="H94" s="447"/>
    </row>
    <row r="96" spans="2:8" x14ac:dyDescent="0.25">
      <c r="B96" s="446" t="s">
        <v>466</v>
      </c>
      <c r="C96" s="446"/>
      <c r="D96" s="446"/>
      <c r="E96" s="446"/>
      <c r="F96" s="446"/>
      <c r="G96" s="446"/>
      <c r="H96" s="446"/>
    </row>
    <row r="98" spans="2:8" x14ac:dyDescent="0.25">
      <c r="B98" s="241" t="s">
        <v>175</v>
      </c>
      <c r="C98" s="242">
        <f>+C88</f>
        <v>44286</v>
      </c>
      <c r="D98" s="242">
        <f>+D88</f>
        <v>44196</v>
      </c>
    </row>
    <row r="99" spans="2:8" x14ac:dyDescent="0.25">
      <c r="B99" s="243" t="s">
        <v>260</v>
      </c>
      <c r="C99" s="244">
        <v>677150453.9734</v>
      </c>
      <c r="D99" s="245">
        <v>564840195.83200002</v>
      </c>
      <c r="F99" s="89"/>
      <c r="H99" s="360"/>
    </row>
    <row r="100" spans="2:8" x14ac:dyDescent="0.25">
      <c r="B100" s="340" t="s">
        <v>482</v>
      </c>
      <c r="C100" s="244">
        <v>106877474</v>
      </c>
      <c r="D100" s="341">
        <v>42792862</v>
      </c>
      <c r="F100" s="89"/>
      <c r="H100" s="360"/>
    </row>
    <row r="101" spans="2:8" x14ac:dyDescent="0.25">
      <c r="B101" s="246" t="s">
        <v>259</v>
      </c>
      <c r="C101" s="244">
        <v>3391667</v>
      </c>
      <c r="D101" s="244">
        <v>2250000</v>
      </c>
      <c r="F101" s="89"/>
      <c r="H101" s="360"/>
    </row>
    <row r="102" spans="2:8" x14ac:dyDescent="0.25">
      <c r="B102" s="246" t="s">
        <v>600</v>
      </c>
      <c r="C102" s="244">
        <v>0</v>
      </c>
      <c r="D102" s="244">
        <v>833313398</v>
      </c>
      <c r="F102" s="89"/>
      <c r="H102" s="360"/>
    </row>
    <row r="103" spans="2:8" x14ac:dyDescent="0.25">
      <c r="B103" s="251" t="s">
        <v>252</v>
      </c>
      <c r="C103" s="247">
        <f>SUM(C99:C102)</f>
        <v>787419594.9734</v>
      </c>
      <c r="D103" s="247">
        <f>SUM(D99:D102)</f>
        <v>1443196455.832</v>
      </c>
    </row>
    <row r="105" spans="2:8" x14ac:dyDescent="0.25">
      <c r="B105" s="446" t="s">
        <v>467</v>
      </c>
      <c r="C105" s="446"/>
      <c r="D105" s="446"/>
      <c r="E105" s="446"/>
      <c r="F105" s="446"/>
      <c r="G105" s="446"/>
      <c r="H105" s="446"/>
    </row>
    <row r="108" spans="2:8" x14ac:dyDescent="0.25">
      <c r="B108" s="442" t="s">
        <v>468</v>
      </c>
      <c r="C108" s="442"/>
      <c r="D108" s="442"/>
      <c r="E108" s="442"/>
      <c r="F108" s="442"/>
      <c r="G108" s="442"/>
      <c r="H108" s="442"/>
    </row>
    <row r="110" spans="2:8" x14ac:dyDescent="0.25">
      <c r="B110" s="488" t="s">
        <v>261</v>
      </c>
      <c r="C110" s="489"/>
      <c r="D110" s="490"/>
    </row>
    <row r="111" spans="2:8" x14ac:dyDescent="0.25">
      <c r="B111" s="123" t="s">
        <v>175</v>
      </c>
      <c r="C111" s="188">
        <f>+C98</f>
        <v>44286</v>
      </c>
      <c r="D111" s="294">
        <f>+D98</f>
        <v>44196</v>
      </c>
      <c r="F111" s="89"/>
      <c r="H111" s="360"/>
    </row>
    <row r="112" spans="2:8" x14ac:dyDescent="0.25">
      <c r="B112" s="107" t="s">
        <v>264</v>
      </c>
      <c r="C112" s="134">
        <v>397336431</v>
      </c>
      <c r="D112" s="62">
        <v>41825918</v>
      </c>
      <c r="H112" s="360"/>
    </row>
    <row r="113" spans="2:8" s="381" customFormat="1" x14ac:dyDescent="0.25">
      <c r="B113" s="125" t="s">
        <v>265</v>
      </c>
      <c r="C113" s="134">
        <v>84685529</v>
      </c>
      <c r="D113" s="126">
        <v>16406584</v>
      </c>
    </row>
    <row r="114" spans="2:8" x14ac:dyDescent="0.25">
      <c r="B114" s="125" t="s">
        <v>263</v>
      </c>
      <c r="C114" s="61">
        <v>64712898</v>
      </c>
      <c r="D114" s="126">
        <v>64652898</v>
      </c>
      <c r="H114" s="360"/>
    </row>
    <row r="115" spans="2:8" x14ac:dyDescent="0.25">
      <c r="B115" s="125" t="s">
        <v>587</v>
      </c>
      <c r="C115" s="134">
        <v>27114069</v>
      </c>
      <c r="D115" s="126">
        <v>27114069</v>
      </c>
      <c r="H115" s="360"/>
    </row>
    <row r="116" spans="2:8" x14ac:dyDescent="0.25">
      <c r="B116" s="125" t="s">
        <v>602</v>
      </c>
      <c r="C116" s="134">
        <v>12940530</v>
      </c>
      <c r="D116" s="126">
        <v>4626896</v>
      </c>
      <c r="H116" s="360"/>
    </row>
    <row r="117" spans="2:8" x14ac:dyDescent="0.25">
      <c r="B117" s="125" t="s">
        <v>262</v>
      </c>
      <c r="C117" s="61">
        <v>4583349</v>
      </c>
      <c r="D117" s="126">
        <v>26308195</v>
      </c>
      <c r="E117" s="288"/>
      <c r="F117" s="89"/>
      <c r="H117" s="360"/>
    </row>
    <row r="118" spans="2:8" x14ac:dyDescent="0.25">
      <c r="B118" s="125" t="s">
        <v>601</v>
      </c>
      <c r="C118" s="134">
        <v>0</v>
      </c>
      <c r="D118" s="314">
        <v>30599985</v>
      </c>
      <c r="E118" s="292"/>
      <c r="F118" s="89"/>
      <c r="H118" s="360"/>
    </row>
    <row r="119" spans="2:8" x14ac:dyDescent="0.25">
      <c r="B119" s="111" t="s">
        <v>252</v>
      </c>
      <c r="C119" s="127">
        <f>SUM(C112:C118)</f>
        <v>591372806</v>
      </c>
      <c r="D119" s="127">
        <f>SUM(D112:D118)</f>
        <v>211534545</v>
      </c>
      <c r="E119" s="293"/>
      <c r="F119" s="89"/>
      <c r="H119" s="360"/>
    </row>
    <row r="120" spans="2:8" x14ac:dyDescent="0.25">
      <c r="E120" s="288"/>
      <c r="F120" s="288"/>
    </row>
    <row r="121" spans="2:8" x14ac:dyDescent="0.25">
      <c r="B121" s="488" t="s">
        <v>266</v>
      </c>
      <c r="C121" s="489"/>
      <c r="D121" s="490"/>
    </row>
    <row r="122" spans="2:8" x14ac:dyDescent="0.25">
      <c r="B122" s="52" t="s">
        <v>175</v>
      </c>
      <c r="C122" s="119">
        <f>+C111</f>
        <v>44286</v>
      </c>
      <c r="D122" s="119">
        <f>+D111</f>
        <v>44196</v>
      </c>
    </row>
    <row r="123" spans="2:8" x14ac:dyDescent="0.25">
      <c r="B123" s="59" t="s">
        <v>603</v>
      </c>
      <c r="C123" s="61">
        <v>113905120</v>
      </c>
      <c r="D123" s="126">
        <v>108044082</v>
      </c>
    </row>
    <row r="124" spans="2:8" x14ac:dyDescent="0.25">
      <c r="B124" s="59" t="s">
        <v>135</v>
      </c>
      <c r="C124" s="61">
        <v>60102308</v>
      </c>
      <c r="D124" s="126">
        <v>0</v>
      </c>
    </row>
    <row r="125" spans="2:8" x14ac:dyDescent="0.25">
      <c r="B125" s="111" t="s">
        <v>252</v>
      </c>
      <c r="C125" s="127">
        <f>SUM(C123:C124)</f>
        <v>174007428</v>
      </c>
      <c r="D125" s="127">
        <f>SUM(D123:D124)</f>
        <v>108044082</v>
      </c>
    </row>
    <row r="127" spans="2:8" x14ac:dyDescent="0.25">
      <c r="B127" s="442" t="s">
        <v>267</v>
      </c>
      <c r="C127" s="442"/>
      <c r="D127" s="442"/>
      <c r="E127" s="442"/>
      <c r="F127" s="442"/>
      <c r="G127" s="442"/>
      <c r="H127" s="442"/>
    </row>
    <row r="129" spans="2:8" x14ac:dyDescent="0.25">
      <c r="B129" s="442" t="s">
        <v>469</v>
      </c>
      <c r="C129" s="442"/>
      <c r="D129" s="442"/>
      <c r="E129" s="442"/>
      <c r="F129" s="442"/>
      <c r="G129" s="442"/>
      <c r="H129" s="442"/>
    </row>
    <row r="131" spans="2:8" x14ac:dyDescent="0.25">
      <c r="B131" s="105" t="s">
        <v>205</v>
      </c>
      <c r="C131" s="98">
        <f>+C122</f>
        <v>44286</v>
      </c>
      <c r="D131" s="98">
        <f>+D122</f>
        <v>44196</v>
      </c>
    </row>
    <row r="132" spans="2:8" x14ac:dyDescent="0.25">
      <c r="B132" s="370" t="s">
        <v>661</v>
      </c>
      <c r="C132" s="62">
        <v>4999964319</v>
      </c>
      <c r="D132" s="183">
        <v>0</v>
      </c>
    </row>
    <row r="133" spans="2:8" x14ac:dyDescent="0.25">
      <c r="B133" s="371" t="s">
        <v>662</v>
      </c>
      <c r="C133" s="61">
        <v>10043589040</v>
      </c>
      <c r="D133" s="126">
        <v>0</v>
      </c>
    </row>
    <row r="134" spans="2:8" x14ac:dyDescent="0.25">
      <c r="B134" s="373" t="s">
        <v>624</v>
      </c>
      <c r="C134" s="66">
        <f>SUM(C132:C133)</f>
        <v>15043553359</v>
      </c>
      <c r="D134" s="66">
        <f>SUM(D132:D133)</f>
        <v>0</v>
      </c>
    </row>
    <row r="135" spans="2:8" x14ac:dyDescent="0.25">
      <c r="B135" s="368"/>
      <c r="C135" s="369"/>
      <c r="D135" s="184"/>
    </row>
    <row r="136" spans="2:8" x14ac:dyDescent="0.25">
      <c r="B136" s="370" t="s">
        <v>662</v>
      </c>
      <c r="C136" s="379">
        <v>500767.07</v>
      </c>
      <c r="D136" s="428">
        <v>501112.32722222223</v>
      </c>
    </row>
    <row r="137" spans="2:8" x14ac:dyDescent="0.25">
      <c r="B137" s="372" t="s">
        <v>663</v>
      </c>
      <c r="C137" s="380">
        <v>501006.03</v>
      </c>
      <c r="D137" s="429">
        <v>501072.60366666666</v>
      </c>
      <c r="E137" s="50" t="s">
        <v>664</v>
      </c>
    </row>
    <row r="138" spans="2:8" x14ac:dyDescent="0.25">
      <c r="B138" s="374" t="s">
        <v>625</v>
      </c>
      <c r="C138" s="376">
        <v>6351.33</v>
      </c>
      <c r="D138" s="375">
        <v>6941.65</v>
      </c>
    </row>
    <row r="139" spans="2:8" x14ac:dyDescent="0.25">
      <c r="B139" s="111" t="s">
        <v>626</v>
      </c>
      <c r="C139" s="66">
        <f>+((C136+C137)*C138)-1</f>
        <v>6362591542.2230005</v>
      </c>
      <c r="D139" s="66">
        <f>+(D136+D137)*D138-1</f>
        <v>6956817024.5048552</v>
      </c>
    </row>
    <row r="140" spans="2:8" x14ac:dyDescent="0.25">
      <c r="B140" s="55" t="s">
        <v>77</v>
      </c>
      <c r="C140" s="377">
        <f>+C134+C139+1</f>
        <v>21406144902.223</v>
      </c>
      <c r="D140" s="377">
        <f>+D134+D139</f>
        <v>6956817024.5048552</v>
      </c>
    </row>
    <row r="141" spans="2:8" x14ac:dyDescent="0.25">
      <c r="B141" s="396" t="s">
        <v>709</v>
      </c>
      <c r="C141" s="378"/>
      <c r="D141" s="378"/>
    </row>
    <row r="143" spans="2:8" x14ac:dyDescent="0.25">
      <c r="D143" s="89"/>
    </row>
    <row r="144" spans="2:8" x14ac:dyDescent="0.25">
      <c r="D144" s="89"/>
    </row>
  </sheetData>
  <sortState xmlns:xlrd2="http://schemas.microsoft.com/office/spreadsheetml/2017/richdata2" ref="B112:D118">
    <sortCondition descending="1" ref="C112:C118"/>
  </sortState>
  <mergeCells count="24">
    <mergeCell ref="B2:H2"/>
    <mergeCell ref="B110:D110"/>
    <mergeCell ref="B121:D121"/>
    <mergeCell ref="B127:H127"/>
    <mergeCell ref="B129:H129"/>
    <mergeCell ref="B108:H108"/>
    <mergeCell ref="B105:H105"/>
    <mergeCell ref="B93:H94"/>
    <mergeCell ref="B96:H96"/>
    <mergeCell ref="B86:H86"/>
    <mergeCell ref="B76:H76"/>
    <mergeCell ref="B68:H68"/>
    <mergeCell ref="B70:H70"/>
    <mergeCell ref="B39:D39"/>
    <mergeCell ref="B3:H3"/>
    <mergeCell ref="B5:H5"/>
    <mergeCell ref="B7:H7"/>
    <mergeCell ref="B41:H42"/>
    <mergeCell ref="B12:H12"/>
    <mergeCell ref="B33:H33"/>
    <mergeCell ref="B35:D35"/>
    <mergeCell ref="B36:D36"/>
    <mergeCell ref="B37:D37"/>
    <mergeCell ref="B38:D38"/>
  </mergeCells>
  <hyperlinks>
    <hyperlink ref="A1" location="ÍNDICE!A1" display="Indice" xr:uid="{633A7F9E-5445-4137-867C-DC684C628620}"/>
  </hyperlinks>
  <pageMargins left="0.25" right="0.25" top="0.75" bottom="0.75" header="0.3" footer="0.3"/>
  <pageSetup paperSize="9" scale="34" orientation="portrait" r:id="rId1"/>
  <ignoredErrors>
    <ignoredError sqref="C84:D84 C103:D103 C119:D119 C125:D125" formulaRange="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EaDeCmBjogSRGSFTW+6BEJDlmhC/eqhczXtkSaCwHkU=</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9WN/vB7Sm9g7cSUHdLv7nKEZqssqhkdYi7L70gKrOvo=</DigestValue>
    </Reference>
  </SignedInfo>
  <SignatureValue>g6dZF1Ih9uBjQEWhbpfIsKHMB1QDbRb/xxA/lMk+i/tCsEJrFFTV/p+nKMcUIV1Hvghkq8IXcwfz
M+3xMak9XcSurBLQVLZuoPVCsalGmqg4WFaxAPMhs8c959LA1SUYxkEjd48okoULNtMdu2UNd+cG
jI8i1i7zEGoCeqm5bHGewguMvjVScepEQNOTK5ZpN9dljTgxpA47diiPFngghqMJ7qBJ/EFN/jCa
6Q0cCVSNhSjJqAoeeYz+57SKxsANahO+ZK/8LEUn30Ki8w3cymeY68n6Js2YVoX16cnqd1zS6MAz
xrJLFXO/mkrjQtYBE5N93IfxJFamhggfv9L0EQ==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FTonvrll4u0/kkneBsNB5MyN/9Ile9sdxcsFT/6xXNU=</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pM+zKs4fsCZDn77QMdZIAzBtU64Jb3zpbqsXFMWLTms=</DigestValue>
      </Reference>
      <Reference URI="/xl/printerSettings/printerSettings11.bin?ContentType=application/vnd.openxmlformats-officedocument.spreadsheetml.printerSettings">
        <DigestMethod Algorithm="http://www.w3.org/2001/04/xmlenc#sha256"/>
        <DigestValue>qzLZkRNe4e1adpIyG97vY/+tU65xZnrroBVRZp54gf8=</DigestValue>
      </Reference>
      <Reference URI="/xl/printerSettings/printerSettings12.bin?ContentType=application/vnd.openxmlformats-officedocument.spreadsheetml.printerSettings">
        <DigestMethod Algorithm="http://www.w3.org/2001/04/xmlenc#sha256"/>
        <DigestValue>ICL05554fVnjJTK5pwgL8JhVVGB9RJB3sRPs4dA8Rd4=</DigestValue>
      </Reference>
      <Reference URI="/xl/printerSettings/printerSettings13.bin?ContentType=application/vnd.openxmlformats-officedocument.spreadsheetml.printerSettings">
        <DigestMethod Algorithm="http://www.w3.org/2001/04/xmlenc#sha256"/>
        <DigestValue>ZpHAtTFjLbwUiROtT8IHsLUyRN90jqM791Fia5t6dHI=</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7bcltT2yUheVpJ35+fRoiAgATZ7WWZkNqulb8f1Vydc=</DigestValue>
      </Reference>
      <Reference URI="/xl/printerSettings/printerSettings16.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zvqz9rGhQ3y18KROy5lKl9aWi6WikbSnmVJDChul7jE=</DigestValue>
      </Reference>
      <Reference URI="/xl/printerSettings/printerSettings5.bin?ContentType=application/vnd.openxmlformats-officedocument.spreadsheetml.printerSettings">
        <DigestMethod Algorithm="http://www.w3.org/2001/04/xmlenc#sha256"/>
        <DigestValue>zkEciIzQTR8t9e+pTeoHx3jrz3rMC/Xk8jmBtsNVS+w=</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2kq5fS4ids3RhrMUILZGQMKssxZS+W/Tr1NTr6t7BV0=</DigestValue>
      </Reference>
      <Reference URI="/xl/sharedStrings.xml?ContentType=application/vnd.openxmlformats-officedocument.spreadsheetml.sharedStrings+xml">
        <DigestMethod Algorithm="http://www.w3.org/2001/04/xmlenc#sha256"/>
        <DigestValue>o9JjVvotdm6o13erDSKKpfgHcDn4/B8HfplJL45rf+U=</DigestValue>
      </Reference>
      <Reference URI="/xl/styles.xml?ContentType=application/vnd.openxmlformats-officedocument.spreadsheetml.styles+xml">
        <DigestMethod Algorithm="http://www.w3.org/2001/04/xmlenc#sha256"/>
        <DigestValue>1eOIpwG3ituoGwuM+I+XEEds3j5AkyJBxPAS0FWR/q4=</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fi4bHdgriY+ke+qC4rUjUzRCaVlgg9qW4FKpcXOY1UY=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eMrBFDOcl0sCtDGdf2yK0+yfhwHgxkj3vjPAS7JZfPE=</DigestValue>
      </Reference>
      <Reference URI="/xl/worksheets/sheet10.xml?ContentType=application/vnd.openxmlformats-officedocument.spreadsheetml.worksheet+xml">
        <DigestMethod Algorithm="http://www.w3.org/2001/04/xmlenc#sha256"/>
        <DigestValue>hx+FAqCnd7A7Xy2kJW81Kv4PHDBU/BPEHT0dxCJTh3c=</DigestValue>
      </Reference>
      <Reference URI="/xl/worksheets/sheet11.xml?ContentType=application/vnd.openxmlformats-officedocument.spreadsheetml.worksheet+xml">
        <DigestMethod Algorithm="http://www.w3.org/2001/04/xmlenc#sha256"/>
        <DigestValue>2wHGtqvXh8nCiEkGefqlEmkIc1lLxA5uJRVP1/Swz/Y=</DigestValue>
      </Reference>
      <Reference URI="/xl/worksheets/sheet12.xml?ContentType=application/vnd.openxmlformats-officedocument.spreadsheetml.worksheet+xml">
        <DigestMethod Algorithm="http://www.w3.org/2001/04/xmlenc#sha256"/>
        <DigestValue>Wwnku8IoxbvaqJJvOfp9pdR5KHm63fHtsAxHCEgML0g=</DigestValue>
      </Reference>
      <Reference URI="/xl/worksheets/sheet13.xml?ContentType=application/vnd.openxmlformats-officedocument.spreadsheetml.worksheet+xml">
        <DigestMethod Algorithm="http://www.w3.org/2001/04/xmlenc#sha256"/>
        <DigestValue>DkBm3UGfZ5u4yMmNDghPseJDkuuf9mlSf41foW4qEaw=</DigestValue>
      </Reference>
      <Reference URI="/xl/worksheets/sheet14.xml?ContentType=application/vnd.openxmlformats-officedocument.spreadsheetml.worksheet+xml">
        <DigestMethod Algorithm="http://www.w3.org/2001/04/xmlenc#sha256"/>
        <DigestValue>KJQxGufJg7TrcHEmjOTxUqBY4pKBR4rJC+pXUyNiYSg=</DigestValue>
      </Reference>
      <Reference URI="/xl/worksheets/sheet15.xml?ContentType=application/vnd.openxmlformats-officedocument.spreadsheetml.worksheet+xml">
        <DigestMethod Algorithm="http://www.w3.org/2001/04/xmlenc#sha256"/>
        <DigestValue>71/rW4MJai1Uf8OL/uJiuXlLbOxrfeFfxC0Cr+KuG1s=</DigestValue>
      </Reference>
      <Reference URI="/xl/worksheets/sheet16.xml?ContentType=application/vnd.openxmlformats-officedocument.spreadsheetml.worksheet+xml">
        <DigestMethod Algorithm="http://www.w3.org/2001/04/xmlenc#sha256"/>
        <DigestValue>r2uQHHTDlZZU9i/XhngdCtPPkgrPmH/Op7tH7fntKsE=</DigestValue>
      </Reference>
      <Reference URI="/xl/worksheets/sheet2.xml?ContentType=application/vnd.openxmlformats-officedocument.spreadsheetml.worksheet+xml">
        <DigestMethod Algorithm="http://www.w3.org/2001/04/xmlenc#sha256"/>
        <DigestValue>3UeQ14+mGRiZBKc+yHT9nm1Tgdg00TZPodtXH2TDywY=</DigestValue>
      </Reference>
      <Reference URI="/xl/worksheets/sheet3.xml?ContentType=application/vnd.openxmlformats-officedocument.spreadsheetml.worksheet+xml">
        <DigestMethod Algorithm="http://www.w3.org/2001/04/xmlenc#sha256"/>
        <DigestValue>ehokfQou1BzykW05U7quU41tmRxuUBuOZ5H9vPcRRv8=</DigestValue>
      </Reference>
      <Reference URI="/xl/worksheets/sheet4.xml?ContentType=application/vnd.openxmlformats-officedocument.spreadsheetml.worksheet+xml">
        <DigestMethod Algorithm="http://www.w3.org/2001/04/xmlenc#sha256"/>
        <DigestValue>EWihS8R999N9wVshxUXKUX2FCeCjKMA+CiGYt3NP+r8=</DigestValue>
      </Reference>
      <Reference URI="/xl/worksheets/sheet5.xml?ContentType=application/vnd.openxmlformats-officedocument.spreadsheetml.worksheet+xml">
        <DigestMethod Algorithm="http://www.w3.org/2001/04/xmlenc#sha256"/>
        <DigestValue>0paSKbkKqRhxmKnwECkCvDyRysTj7nO7t/4Opc/WxNE=</DigestValue>
      </Reference>
      <Reference URI="/xl/worksheets/sheet6.xml?ContentType=application/vnd.openxmlformats-officedocument.spreadsheetml.worksheet+xml">
        <DigestMethod Algorithm="http://www.w3.org/2001/04/xmlenc#sha256"/>
        <DigestValue>CoUA+oefg8uRlteRPXLd5G/zPpdpl0Fn63bDERrOtEU=</DigestValue>
      </Reference>
      <Reference URI="/xl/worksheets/sheet7.xml?ContentType=application/vnd.openxmlformats-officedocument.spreadsheetml.worksheet+xml">
        <DigestMethod Algorithm="http://www.w3.org/2001/04/xmlenc#sha256"/>
        <DigestValue>A2tB/jcfJdQRZBiWD4CZMsSVMnXT2hzuQfcTOozpra8=</DigestValue>
      </Reference>
      <Reference URI="/xl/worksheets/sheet8.xml?ContentType=application/vnd.openxmlformats-officedocument.spreadsheetml.worksheet+xml">
        <DigestMethod Algorithm="http://www.w3.org/2001/04/xmlenc#sha256"/>
        <DigestValue>YAe9nPfEk+SLiwogfmbsqwv/uYpPzphScLZnUFkWpRg=</DigestValue>
      </Reference>
      <Reference URI="/xl/worksheets/sheet9.xml?ContentType=application/vnd.openxmlformats-officedocument.spreadsheetml.worksheet+xml">
        <DigestMethod Algorithm="http://www.w3.org/2001/04/xmlenc#sha256"/>
        <DigestValue>NrPzIl0ZRWIibJGtxhwBXYhsRaO1OUAkS+CKTy8U7N4=</DigestValue>
      </Reference>
    </Manifest>
    <SignatureProperties>
      <SignatureProperty Id="idSignatureTime" Target="#idPackageSignature">
        <mdssi:SignatureTime xmlns:mdssi="http://schemas.openxmlformats.org/package/2006/digital-signature">
          <mdssi:Format>YYYY-MM-DDThh:mm:ssTZD</mdssi:Format>
          <mdssi:Value>2021-05-31T19:35:25Z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2021-05-31T19:35:25Z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DvF1yXJgRYmJK3BpbMS+5zs17TvbvrynF8VpmS5QT0Y=</DigestValue>
    </Reference>
    <Reference Type="http://www.w3.org/2000/09/xmldsig#Object" URI="#idOfficeObject">
      <DigestMethod Algorithm="http://www.w3.org/2001/04/xmlenc#sha256"/>
      <DigestValue>x/fRP7SnzCbK5uSjGlOcAeQ5YKxQoFvQVbCJRe2Y/AA=</DigestValue>
    </Reference>
    <Reference Type="http://uri.etsi.org/01903#SignedProperties" URI="#idSignedProperties">
      <Transforms>
        <Transform Algorithm="http://www.w3.org/TR/2001/REC-xml-c14n-20010315"/>
      </Transforms>
      <DigestMethod Algorithm="http://www.w3.org/2001/04/xmlenc#sha256"/>
      <DigestValue>Nv2M1j++rJMozDaeQH/dNDfYPw3bqr2Qk3MtEweO6ko=</DigestValue>
    </Reference>
  </SignedInfo>
  <SignatureValue>dMLMOhT3oelzz2GFZjg3Ud1qM3cTd4128WxZumK6HyiAOH8MKOsqmEvpLaEqOw5/Ov/n3+zgyapz
CedjOpExuz3iu437uvmnn3T3dBns3OE2Iwf8tufYcBPFvMq03zYE9wrbk0mfDrMSeVLSxmKZYYK1
nFabbY8jgLnNO6x3Vi6AgiURPc+xeK/4+0yG3bVzihBMpFozK4ddTqkBDBwJ/b8Wb25l9TBzrP7j
IbxsFkI+A3AumCJKHTEcMLjDgFFAneCYHzGmSCP/hw1sqMzOG8CiMsvoaiC2z7unq0dCMVGXaef1
r0pTHH3i5OOBbDDVCiTp+HQ8FUt8dCDCfsAV3Q==</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FTonvrll4u0/kkneBsNB5MyN/9Ile9sdxcsFT/6xXNU=</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pM+zKs4fsCZDn77QMdZIAzBtU64Jb3zpbqsXFMWLTms=</DigestValue>
      </Reference>
      <Reference URI="/xl/printerSettings/printerSettings11.bin?ContentType=application/vnd.openxmlformats-officedocument.spreadsheetml.printerSettings">
        <DigestMethod Algorithm="http://www.w3.org/2001/04/xmlenc#sha256"/>
        <DigestValue>qzLZkRNe4e1adpIyG97vY/+tU65xZnrroBVRZp54gf8=</DigestValue>
      </Reference>
      <Reference URI="/xl/printerSettings/printerSettings12.bin?ContentType=application/vnd.openxmlformats-officedocument.spreadsheetml.printerSettings">
        <DigestMethod Algorithm="http://www.w3.org/2001/04/xmlenc#sha256"/>
        <DigestValue>ICL05554fVnjJTK5pwgL8JhVVGB9RJB3sRPs4dA8Rd4=</DigestValue>
      </Reference>
      <Reference URI="/xl/printerSettings/printerSettings13.bin?ContentType=application/vnd.openxmlformats-officedocument.spreadsheetml.printerSettings">
        <DigestMethod Algorithm="http://www.w3.org/2001/04/xmlenc#sha256"/>
        <DigestValue>ZpHAtTFjLbwUiROtT8IHsLUyRN90jqM791Fia5t6dHI=</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7bcltT2yUheVpJ35+fRoiAgATZ7WWZkNqulb8f1Vydc=</DigestValue>
      </Reference>
      <Reference URI="/xl/printerSettings/printerSettings16.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zvqz9rGhQ3y18KROy5lKl9aWi6WikbSnmVJDChul7jE=</DigestValue>
      </Reference>
      <Reference URI="/xl/printerSettings/printerSettings5.bin?ContentType=application/vnd.openxmlformats-officedocument.spreadsheetml.printerSettings">
        <DigestMethod Algorithm="http://www.w3.org/2001/04/xmlenc#sha256"/>
        <DigestValue>zkEciIzQTR8t9e+pTeoHx3jrz3rMC/Xk8jmBtsNVS+w=</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2kq5fS4ids3RhrMUILZGQMKssxZS+W/Tr1NTr6t7BV0=</DigestValue>
      </Reference>
      <Reference URI="/xl/sharedStrings.xml?ContentType=application/vnd.openxmlformats-officedocument.spreadsheetml.sharedStrings+xml">
        <DigestMethod Algorithm="http://www.w3.org/2001/04/xmlenc#sha256"/>
        <DigestValue>o9JjVvotdm6o13erDSKKpfgHcDn4/B8HfplJL45rf+U=</DigestValue>
      </Reference>
      <Reference URI="/xl/styles.xml?ContentType=application/vnd.openxmlformats-officedocument.spreadsheetml.styles+xml">
        <DigestMethod Algorithm="http://www.w3.org/2001/04/xmlenc#sha256"/>
        <DigestValue>1eOIpwG3ituoGwuM+I+XEEds3j5AkyJBxPAS0FWR/q4=</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fi4bHdgriY+ke+qC4rUjUzRCaVlgg9qW4FKpcXOY1UY=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eMrBFDOcl0sCtDGdf2yK0+yfhwHgxkj3vjPAS7JZfPE=</DigestValue>
      </Reference>
      <Reference URI="/xl/worksheets/sheet10.xml?ContentType=application/vnd.openxmlformats-officedocument.spreadsheetml.worksheet+xml">
        <DigestMethod Algorithm="http://www.w3.org/2001/04/xmlenc#sha256"/>
        <DigestValue>hx+FAqCnd7A7Xy2kJW81Kv4PHDBU/BPEHT0dxCJTh3c=</DigestValue>
      </Reference>
      <Reference URI="/xl/worksheets/sheet11.xml?ContentType=application/vnd.openxmlformats-officedocument.spreadsheetml.worksheet+xml">
        <DigestMethod Algorithm="http://www.w3.org/2001/04/xmlenc#sha256"/>
        <DigestValue>2wHGtqvXh8nCiEkGefqlEmkIc1lLxA5uJRVP1/Swz/Y=</DigestValue>
      </Reference>
      <Reference URI="/xl/worksheets/sheet12.xml?ContentType=application/vnd.openxmlformats-officedocument.spreadsheetml.worksheet+xml">
        <DigestMethod Algorithm="http://www.w3.org/2001/04/xmlenc#sha256"/>
        <DigestValue>Wwnku8IoxbvaqJJvOfp9pdR5KHm63fHtsAxHCEgML0g=</DigestValue>
      </Reference>
      <Reference URI="/xl/worksheets/sheet13.xml?ContentType=application/vnd.openxmlformats-officedocument.spreadsheetml.worksheet+xml">
        <DigestMethod Algorithm="http://www.w3.org/2001/04/xmlenc#sha256"/>
        <DigestValue>DkBm3UGfZ5u4yMmNDghPseJDkuuf9mlSf41foW4qEaw=</DigestValue>
      </Reference>
      <Reference URI="/xl/worksheets/sheet14.xml?ContentType=application/vnd.openxmlformats-officedocument.spreadsheetml.worksheet+xml">
        <DigestMethod Algorithm="http://www.w3.org/2001/04/xmlenc#sha256"/>
        <DigestValue>KJQxGufJg7TrcHEmjOTxUqBY4pKBR4rJC+pXUyNiYSg=</DigestValue>
      </Reference>
      <Reference URI="/xl/worksheets/sheet15.xml?ContentType=application/vnd.openxmlformats-officedocument.spreadsheetml.worksheet+xml">
        <DigestMethod Algorithm="http://www.w3.org/2001/04/xmlenc#sha256"/>
        <DigestValue>71/rW4MJai1Uf8OL/uJiuXlLbOxrfeFfxC0Cr+KuG1s=</DigestValue>
      </Reference>
      <Reference URI="/xl/worksheets/sheet16.xml?ContentType=application/vnd.openxmlformats-officedocument.spreadsheetml.worksheet+xml">
        <DigestMethod Algorithm="http://www.w3.org/2001/04/xmlenc#sha256"/>
        <DigestValue>r2uQHHTDlZZU9i/XhngdCtPPkgrPmH/Op7tH7fntKsE=</DigestValue>
      </Reference>
      <Reference URI="/xl/worksheets/sheet2.xml?ContentType=application/vnd.openxmlformats-officedocument.spreadsheetml.worksheet+xml">
        <DigestMethod Algorithm="http://www.w3.org/2001/04/xmlenc#sha256"/>
        <DigestValue>3UeQ14+mGRiZBKc+yHT9nm1Tgdg00TZPodtXH2TDywY=</DigestValue>
      </Reference>
      <Reference URI="/xl/worksheets/sheet3.xml?ContentType=application/vnd.openxmlformats-officedocument.spreadsheetml.worksheet+xml">
        <DigestMethod Algorithm="http://www.w3.org/2001/04/xmlenc#sha256"/>
        <DigestValue>ehokfQou1BzykW05U7quU41tmRxuUBuOZ5H9vPcRRv8=</DigestValue>
      </Reference>
      <Reference URI="/xl/worksheets/sheet4.xml?ContentType=application/vnd.openxmlformats-officedocument.spreadsheetml.worksheet+xml">
        <DigestMethod Algorithm="http://www.w3.org/2001/04/xmlenc#sha256"/>
        <DigestValue>EWihS8R999N9wVshxUXKUX2FCeCjKMA+CiGYt3NP+r8=</DigestValue>
      </Reference>
      <Reference URI="/xl/worksheets/sheet5.xml?ContentType=application/vnd.openxmlformats-officedocument.spreadsheetml.worksheet+xml">
        <DigestMethod Algorithm="http://www.w3.org/2001/04/xmlenc#sha256"/>
        <DigestValue>0paSKbkKqRhxmKnwECkCvDyRysTj7nO7t/4Opc/WxNE=</DigestValue>
      </Reference>
      <Reference URI="/xl/worksheets/sheet6.xml?ContentType=application/vnd.openxmlformats-officedocument.spreadsheetml.worksheet+xml">
        <DigestMethod Algorithm="http://www.w3.org/2001/04/xmlenc#sha256"/>
        <DigestValue>CoUA+oefg8uRlteRPXLd5G/zPpdpl0Fn63bDERrOtEU=</DigestValue>
      </Reference>
      <Reference URI="/xl/worksheets/sheet7.xml?ContentType=application/vnd.openxmlformats-officedocument.spreadsheetml.worksheet+xml">
        <DigestMethod Algorithm="http://www.w3.org/2001/04/xmlenc#sha256"/>
        <DigestValue>A2tB/jcfJdQRZBiWD4CZMsSVMnXT2hzuQfcTOozpra8=</DigestValue>
      </Reference>
      <Reference URI="/xl/worksheets/sheet8.xml?ContentType=application/vnd.openxmlformats-officedocument.spreadsheetml.worksheet+xml">
        <DigestMethod Algorithm="http://www.w3.org/2001/04/xmlenc#sha256"/>
        <DigestValue>YAe9nPfEk+SLiwogfmbsqwv/uYpPzphScLZnUFkWpRg=</DigestValue>
      </Reference>
      <Reference URI="/xl/worksheets/sheet9.xml?ContentType=application/vnd.openxmlformats-officedocument.spreadsheetml.worksheet+xml">
        <DigestMethod Algorithm="http://www.w3.org/2001/04/xmlenc#sha256"/>
        <DigestValue>NrPzIl0ZRWIibJGtxhwBXYhsRaO1OUAkS+CKTy8U7N4=</DigestValue>
      </Reference>
    </Manifest>
    <SignatureProperties>
      <SignatureProperty Id="idSignatureTime" Target="#idPackageSignature">
        <mdssi:SignatureTime xmlns:mdssi="http://schemas.openxmlformats.org/package/2006/digital-signature">
          <mdssi:Format>YYYY-MM-DDThh:mm:ssTZD</mdssi:Format>
          <mdssi:Value>2021-05-31T20:05:59Z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Presidente</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2021-05-31T20:05:59Z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Presidente</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FacUassbFteRsS9ePdnvG1XLmmQaU58/ErFki0GB2nk=</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5J0BOy7iNUtGKZW7O5u+nOEc0o4KnEphQHIw1M82ihs=</DigestValue>
    </Reference>
  </SignedInfo>
  <SignatureValue>K+CIYGSu5t10dlpm/TVPN97EqoljVDlu9lzFc6ChDnaqdMnXhPPCHBO5PjlxH81AEgc9ZwzirRM+
CPpqIy/4/xEwmSS+NMskP+fhMRgp4VdQIz4FuwnVKUPuYZcxrkQFDVibNq320ZhjeZ0rjPu5LHMK
pcdP1aIbLZjFodbhhhdOP73iFUNSNSR5E94AAF9EAletoDK8W9/KXR1+7+fPYk1KPO2jeO+QEgxU
aSTiWwcka1CCu0S3u0Wo53fV6Ljg1QyjhQXEYS3DHuYka6GTv81+j7roNc6KSzpNnxKhNqzgPAtX
I3sPEzS5k7yl8kiBuBK3i9WVXzbAC2vlG3m5eQ==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Transform>
          <Transform Algorithm="http://www.w3.org/TR/2001/REC-xml-c14n-20010315"/>
        </Transforms>
        <DigestMethod Algorithm="http://www.w3.org/2001/04/xmlenc#sha256"/>
        <DigestValue>dgBJtLon2AhpBKNRvp2jQL8Ukxq7NjGx9Ht6gB2EKIM=</DigestValue>
      </Reference>
      <Reference URI="/xl/calcChain.xml?ContentType=application/vnd.openxmlformats-officedocument.spreadsheetml.calcChain+xml">
        <DigestMethod Algorithm="http://www.w3.org/2001/04/xmlenc#sha256"/>
        <DigestValue>FTonvrll4u0/kkneBsNB5MyN/9Ile9sdxcsFT/6xXNU=</DigestValue>
      </Reference>
      <Reference URI="/xl/printerSettings/printerSettings1.bin?ContentType=application/vnd.openxmlformats-officedocument.spreadsheetml.printerSettings">
        <DigestMethod Algorithm="http://www.w3.org/2001/04/xmlenc#sha256"/>
        <DigestValue>LzsjKj1SvZD0jMr+Os+U9hQRbg8HG5v7RY7I5GX6kBA=</DigestValue>
      </Reference>
      <Reference URI="/xl/printerSettings/printerSettings10.bin?ContentType=application/vnd.openxmlformats-officedocument.spreadsheetml.printerSettings">
        <DigestMethod Algorithm="http://www.w3.org/2001/04/xmlenc#sha256"/>
        <DigestValue>pM+zKs4fsCZDn77QMdZIAzBtU64Jb3zpbqsXFMWLTms=</DigestValue>
      </Reference>
      <Reference URI="/xl/printerSettings/printerSettings11.bin?ContentType=application/vnd.openxmlformats-officedocument.spreadsheetml.printerSettings">
        <DigestMethod Algorithm="http://www.w3.org/2001/04/xmlenc#sha256"/>
        <DigestValue>qzLZkRNe4e1adpIyG97vY/+tU65xZnrroBVRZp54gf8=</DigestValue>
      </Reference>
      <Reference URI="/xl/printerSettings/printerSettings12.bin?ContentType=application/vnd.openxmlformats-officedocument.spreadsheetml.printerSettings">
        <DigestMethod Algorithm="http://www.w3.org/2001/04/xmlenc#sha256"/>
        <DigestValue>ICL05554fVnjJTK5pwgL8JhVVGB9RJB3sRPs4dA8Rd4=</DigestValue>
      </Reference>
      <Reference URI="/xl/printerSettings/printerSettings13.bin?ContentType=application/vnd.openxmlformats-officedocument.spreadsheetml.printerSettings">
        <DigestMethod Algorithm="http://www.w3.org/2001/04/xmlenc#sha256"/>
        <DigestValue>ZpHAtTFjLbwUiROtT8IHsLUyRN90jqM791Fia5t6dHI=</DigestValue>
      </Reference>
      <Reference URI="/xl/printerSettings/printerSettings14.bin?ContentType=application/vnd.openxmlformats-officedocument.spreadsheetml.printerSettings">
        <DigestMethod Algorithm="http://www.w3.org/2001/04/xmlenc#sha256"/>
        <DigestValue>7bcltT2yUheVpJ35+fRoiAgATZ7WWZkNqulb8f1Vydc=</DigestValue>
      </Reference>
      <Reference URI="/xl/printerSettings/printerSettings15.bin?ContentType=application/vnd.openxmlformats-officedocument.spreadsheetml.printerSettings">
        <DigestMethod Algorithm="http://www.w3.org/2001/04/xmlenc#sha256"/>
        <DigestValue>7bcltT2yUheVpJ35+fRoiAgATZ7WWZkNqulb8f1Vydc=</DigestValue>
      </Reference>
      <Reference URI="/xl/printerSettings/printerSettings16.bin?ContentType=application/vnd.openxmlformats-officedocument.spreadsheetml.printerSettings">
        <DigestMethod Algorithm="http://www.w3.org/2001/04/xmlenc#sha256"/>
        <DigestValue>nLcW1XGPB6468WNA0317GE44FAClyKskEm5VFsf1/Oo=</DigestValue>
      </Reference>
      <Reference URI="/xl/printerSettings/printerSettings2.bin?ContentType=application/vnd.openxmlformats-officedocument.spreadsheetml.printerSettings">
        <DigestMethod Algorithm="http://www.w3.org/2001/04/xmlenc#sha256"/>
        <DigestValue>FAaHAF+0q/1V9oa7FBk7PUO+kfAlnRm/wEnaPPz56ug=</DigestValue>
      </Reference>
      <Reference URI="/xl/printerSettings/printerSettings3.bin?ContentType=application/vnd.openxmlformats-officedocument.spreadsheetml.printerSettings">
        <DigestMethod Algorithm="http://www.w3.org/2001/04/xmlenc#sha256"/>
        <DigestValue>shCb3gjMk5tYACWRDITdoyczIZktd1OfZ9zMF27xFKc=</DigestValue>
      </Reference>
      <Reference URI="/xl/printerSettings/printerSettings4.bin?ContentType=application/vnd.openxmlformats-officedocument.spreadsheetml.printerSettings">
        <DigestMethod Algorithm="http://www.w3.org/2001/04/xmlenc#sha256"/>
        <DigestValue>zvqz9rGhQ3y18KROy5lKl9aWi6WikbSnmVJDChul7jE=</DigestValue>
      </Reference>
      <Reference URI="/xl/printerSettings/printerSettings5.bin?ContentType=application/vnd.openxmlformats-officedocument.spreadsheetml.printerSettings">
        <DigestMethod Algorithm="http://www.w3.org/2001/04/xmlenc#sha256"/>
        <DigestValue>zkEciIzQTR8t9e+pTeoHx3jrz3rMC/Xk8jmBtsNVS+w=</DigestValue>
      </Reference>
      <Reference URI="/xl/printerSettings/printerSettings6.bin?ContentType=application/vnd.openxmlformats-officedocument.spreadsheetml.printerSettings">
        <DigestMethod Algorithm="http://www.w3.org/2001/04/xmlenc#sha256"/>
        <DigestValue>/knY8TrA/WtK3gT55aukjAcqDO+EkXImZhv/NbnYPA8=</DigestValue>
      </Reference>
      <Reference URI="/xl/printerSettings/printerSettings7.bin?ContentType=application/vnd.openxmlformats-officedocument.spreadsheetml.printerSettings">
        <DigestMethod Algorithm="http://www.w3.org/2001/04/xmlenc#sha256"/>
        <DigestValue>1NoA1jnn9wnmIpiMQjibkXpTM0W7c3vc6S2Y3xPNnKI=</DigestValue>
      </Reference>
      <Reference URI="/xl/printerSettings/printerSettings8.bin?ContentType=application/vnd.openxmlformats-officedocument.spreadsheetml.printerSettings">
        <DigestMethod Algorithm="http://www.w3.org/2001/04/xmlenc#sha256"/>
        <DigestValue>u5fhEK0YeqTEem0LgRhkdjWXBsOMZzcS9j1zc3nJ50s=</DigestValue>
      </Reference>
      <Reference URI="/xl/printerSettings/printerSettings9.bin?ContentType=application/vnd.openxmlformats-officedocument.spreadsheetml.printerSettings">
        <DigestMethod Algorithm="http://www.w3.org/2001/04/xmlenc#sha256"/>
        <DigestValue>2kq5fS4ids3RhrMUILZGQMKssxZS+W/Tr1NTr6t7BV0=</DigestValue>
      </Reference>
      <Reference URI="/xl/sharedStrings.xml?ContentType=application/vnd.openxmlformats-officedocument.spreadsheetml.sharedStrings+xml">
        <DigestMethod Algorithm="http://www.w3.org/2001/04/xmlenc#sha256"/>
        <DigestValue>o9JjVvotdm6o13erDSKKpfgHcDn4/B8HfplJL45rf+U=</DigestValue>
      </Reference>
      <Reference URI="/xl/styles.xml?ContentType=application/vnd.openxmlformats-officedocument.spreadsheetml.styles+xml">
        <DigestMethod Algorithm="http://www.w3.org/2001/04/xmlenc#sha256"/>
        <DigestValue>1eOIpwG3ituoGwuM+I+XEEds3j5AkyJBxPAS0FWR/q4=</DigestValue>
      </Reference>
      <Reference URI="/xl/theme/theme1.xml?ContentType=application/vnd.openxmlformats-officedocument.theme+xml">
        <DigestMethod Algorithm="http://www.w3.org/2001/04/xmlenc#sha256"/>
        <DigestValue>6X+H6oZv8bFWXDlENb4AFhS8/e674SGlKGn83vH5aSI=</DigestValue>
      </Reference>
      <Reference URI="/xl/workbook.xml?ContentType=application/vnd.openxmlformats-officedocument.spreadsheetml.sheet.main+xml">
        <DigestMethod Algorithm="http://www.w3.org/2001/04/xmlenc#sha256"/>
        <DigestValue>fi4bHdgriY+ke+qC4rUjUzRCaVlgg9qW4FKpcXOY1UY=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eMrBFDOcl0sCtDGdf2yK0+yfhwHgxkj3vjPAS7JZfPE=</DigestValue>
      </Reference>
      <Reference URI="/xl/worksheets/sheet10.xml?ContentType=application/vnd.openxmlformats-officedocument.spreadsheetml.worksheet+xml">
        <DigestMethod Algorithm="http://www.w3.org/2001/04/xmlenc#sha256"/>
        <DigestValue>hx+FAqCnd7A7Xy2kJW81Kv4PHDBU/BPEHT0dxCJTh3c=</DigestValue>
      </Reference>
      <Reference URI="/xl/worksheets/sheet11.xml?ContentType=application/vnd.openxmlformats-officedocument.spreadsheetml.worksheet+xml">
        <DigestMethod Algorithm="http://www.w3.org/2001/04/xmlenc#sha256"/>
        <DigestValue>2wHGtqvXh8nCiEkGefqlEmkIc1lLxA5uJRVP1/Swz/Y=</DigestValue>
      </Reference>
      <Reference URI="/xl/worksheets/sheet12.xml?ContentType=application/vnd.openxmlformats-officedocument.spreadsheetml.worksheet+xml">
        <DigestMethod Algorithm="http://www.w3.org/2001/04/xmlenc#sha256"/>
        <DigestValue>Wwnku8IoxbvaqJJvOfp9pdR5KHm63fHtsAxHCEgML0g=</DigestValue>
      </Reference>
      <Reference URI="/xl/worksheets/sheet13.xml?ContentType=application/vnd.openxmlformats-officedocument.spreadsheetml.worksheet+xml">
        <DigestMethod Algorithm="http://www.w3.org/2001/04/xmlenc#sha256"/>
        <DigestValue>DkBm3UGfZ5u4yMmNDghPseJDkuuf9mlSf41foW4qEaw=</DigestValue>
      </Reference>
      <Reference URI="/xl/worksheets/sheet14.xml?ContentType=application/vnd.openxmlformats-officedocument.spreadsheetml.worksheet+xml">
        <DigestMethod Algorithm="http://www.w3.org/2001/04/xmlenc#sha256"/>
        <DigestValue>KJQxGufJg7TrcHEmjOTxUqBY4pKBR4rJC+pXUyNiYSg=</DigestValue>
      </Reference>
      <Reference URI="/xl/worksheets/sheet15.xml?ContentType=application/vnd.openxmlformats-officedocument.spreadsheetml.worksheet+xml">
        <DigestMethod Algorithm="http://www.w3.org/2001/04/xmlenc#sha256"/>
        <DigestValue>71/rW4MJai1Uf8OL/uJiuXlLbOxrfeFfxC0Cr+KuG1s=</DigestValue>
      </Reference>
      <Reference URI="/xl/worksheets/sheet16.xml?ContentType=application/vnd.openxmlformats-officedocument.spreadsheetml.worksheet+xml">
        <DigestMethod Algorithm="http://www.w3.org/2001/04/xmlenc#sha256"/>
        <DigestValue>r2uQHHTDlZZU9i/XhngdCtPPkgrPmH/Op7tH7fntKsE=</DigestValue>
      </Reference>
      <Reference URI="/xl/worksheets/sheet2.xml?ContentType=application/vnd.openxmlformats-officedocument.spreadsheetml.worksheet+xml">
        <DigestMethod Algorithm="http://www.w3.org/2001/04/xmlenc#sha256"/>
        <DigestValue>3UeQ14+mGRiZBKc+yHT9nm1Tgdg00TZPodtXH2TDywY=</DigestValue>
      </Reference>
      <Reference URI="/xl/worksheets/sheet3.xml?ContentType=application/vnd.openxmlformats-officedocument.spreadsheetml.worksheet+xml">
        <DigestMethod Algorithm="http://www.w3.org/2001/04/xmlenc#sha256"/>
        <DigestValue>ehokfQou1BzykW05U7quU41tmRxuUBuOZ5H9vPcRRv8=</DigestValue>
      </Reference>
      <Reference URI="/xl/worksheets/sheet4.xml?ContentType=application/vnd.openxmlformats-officedocument.spreadsheetml.worksheet+xml">
        <DigestMethod Algorithm="http://www.w3.org/2001/04/xmlenc#sha256"/>
        <DigestValue>EWihS8R999N9wVshxUXKUX2FCeCjKMA+CiGYt3NP+r8=</DigestValue>
      </Reference>
      <Reference URI="/xl/worksheets/sheet5.xml?ContentType=application/vnd.openxmlformats-officedocument.spreadsheetml.worksheet+xml">
        <DigestMethod Algorithm="http://www.w3.org/2001/04/xmlenc#sha256"/>
        <DigestValue>0paSKbkKqRhxmKnwECkCvDyRysTj7nO7t/4Opc/WxNE=</DigestValue>
      </Reference>
      <Reference URI="/xl/worksheets/sheet6.xml?ContentType=application/vnd.openxmlformats-officedocument.spreadsheetml.worksheet+xml">
        <DigestMethod Algorithm="http://www.w3.org/2001/04/xmlenc#sha256"/>
        <DigestValue>CoUA+oefg8uRlteRPXLd5G/zPpdpl0Fn63bDERrOtEU=</DigestValue>
      </Reference>
      <Reference URI="/xl/worksheets/sheet7.xml?ContentType=application/vnd.openxmlformats-officedocument.spreadsheetml.worksheet+xml">
        <DigestMethod Algorithm="http://www.w3.org/2001/04/xmlenc#sha256"/>
        <DigestValue>A2tB/jcfJdQRZBiWD4CZMsSVMnXT2hzuQfcTOozpra8=</DigestValue>
      </Reference>
      <Reference URI="/xl/worksheets/sheet8.xml?ContentType=application/vnd.openxmlformats-officedocument.spreadsheetml.worksheet+xml">
        <DigestMethod Algorithm="http://www.w3.org/2001/04/xmlenc#sha256"/>
        <DigestValue>YAe9nPfEk+SLiwogfmbsqwv/uYpPzphScLZnUFkWpRg=</DigestValue>
      </Reference>
      <Reference URI="/xl/worksheets/sheet9.xml?ContentType=application/vnd.openxmlformats-officedocument.spreadsheetml.worksheet+xml">
        <DigestMethod Algorithm="http://www.w3.org/2001/04/xmlenc#sha256"/>
        <DigestValue>NrPzIl0ZRWIibJGtxhwBXYhsRaO1OUAkS+CKTy8U7N4=</DigestValue>
      </Reference>
    </Manifest>
    <SignatureProperties>
      <SignatureProperty Id="idSignatureTime" Target="#idPackageSignature">
        <mdssi:SignatureTime xmlns:mdssi="http://schemas.openxmlformats.org/package/2006/digital-signature">
          <mdssi:Format>YYYY-MM-DDThh:mm:ssTZD</mdssi:Format>
          <mdssi:Value>2021-05-31T20:52:41Z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2021-05-31T20:52:41Z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5D5139E737CA46B576776EB15C92A9" ma:contentTypeVersion="11" ma:contentTypeDescription="Crear nuevo documento." ma:contentTypeScope="" ma:versionID="d5ec20bac0941b1c5b5c6948cd28662b">
  <xsd:schema xmlns:xsd="http://www.w3.org/2001/XMLSchema" xmlns:xs="http://www.w3.org/2001/XMLSchema" xmlns:p="http://schemas.microsoft.com/office/2006/metadata/properties" xmlns:ns3="727e11e5-f0bc-40b2-aa03-230944aad938" xmlns:ns4="5c546f28-f963-4913-91d3-746344b8e317" targetNamespace="http://schemas.microsoft.com/office/2006/metadata/properties" ma:root="true" ma:fieldsID="cc6cb1896c00002d56073c9761bcd09a" ns3:_="" ns4:_="">
    <xsd:import namespace="727e11e5-f0bc-40b2-aa03-230944aad938"/>
    <xsd:import namespace="5c546f28-f963-4913-91d3-746344b8e317"/>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AutoTags" minOccurs="0"/>
                <xsd:element ref="ns3:MediaServiceOCR" minOccurs="0"/>
                <xsd:element ref="ns3:MediaServiceDateTaken" minOccurs="0"/>
                <xsd:element ref="ns3:MediaServiceLocation"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e11e5-f0bc-40b2-aa03-230944aad9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546f28-f963-4913-91d3-746344b8e317"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V i s u a l i z a t i o n   x m l n s : x s d = " h t t p : / / w w w . w 3 . o r g / 2 0 0 1 / X M L S c h e m a "   x m l n s : x s i = " h t t p : / / w w w . w 3 . o r g / 2 0 0 1 / X M L S c h e m a - i n s t a n c e "   x m l n s = " h t t p : / / m i c r o s o f t . d a t a . v i s u a l i z a t i o n . C l i e n t . E x c e l / 1 . 0 " > < T o u r s > < T o u r   N a m e = " P a s e o   1 "   I d = " { 2 3 0 9 5 D 8 B - 1 0 3 6 - 4 C D 5 - 8 D 0 B - 8 B 3 7 2 3 8 5 3 4 7 4 } "   T o u r I d = " d 1 4 6 6 3 4 1 - 9 b 5 1 - 4 5 c 7 - b 4 3 0 - a 9 4 e 5 7 f 4 4 7 6 3 "   X m l V e r = " 6 "   M i n X m l V e r = " 3 " > < D e s c r i p t i o n > L a   d e s c r i p c i � n   d e l   p a s e o   v a   a q u � < / D e s c r i p t i o n > < 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T o u r > < / T o u r s > < / V i s u a l i z a t i o n > 
</file>

<file path=customXml/item3.xml>��< ? x m l   v e r s i o n = " 1 . 0 "   e n c o d i n g = " u t f - 1 6 " ? > < T o u r   x m l n s : x s d = " h t t p : / / w w w . w 3 . o r g / 2 0 0 1 / X M L S c h e m a "   x m l n s : x s i = " h t t p : / / w w w . w 3 . o r g / 2 0 0 1 / X M L S c h e m a - i n s t a n c e "   N a m e = " P a s e o   1 "   D e s c r i p t i o n = " L a   d e s c r i p c i � n   d e l   p a s e o   v a   a q u � "   x m l n s = " h t t p : / / m i c r o s o f t . d a t a . v i s u a l i z a t i o n . e n g i n e . t o u r s / 1 . 0 " > < S c e n e s > < S c e n e   C u s t o m M a p G u i d = " 0 0 0 0 0 0 0 0 - 0 0 0 0 - 0 0 0 0 - 0 0 0 0 - 0 0 0 0 0 0 0 0 0 0 0 0 "   C u s t o m M a p I d = " 0 0 0 0 0 0 0 0 - 0 0 0 0 - 0 0 0 0 - 0 0 0 0 - 0 0 0 0 0 0 0 0 0 0 0 0 "   S c e n e I d = " 3 6 8 4 d 7 8 a - b 8 8 6 - 4 1 2 c - b 1 c 6 - 8 3 5 3 5 6 9 7 b 4 1 0 " > < T r a n s i t i o n > M o v e T o < / T r a n s i t i o n > < E f f e c t > S t a t i o n < / E f f e c t > < T h e m e > B i n g R o a d < / T h e m e > < T h e m e W i t h L a b e l > f a l s e < / T h e m e W i t h L a b e l > < F l a t M o d e E n a b l e d > f a l s e < / F l a t M o d e E n a b l e d > < D u r a t i o n > 1 0 0 0 0 0 0 0 0 < / D u r a t i o n > < T r a n s i t i o n D u r a t i o n > 3 0 0 0 0 0 0 0 < / T r a n s i t i o n D u r a t i o n > < S p e e d > 0 . 5 < / S p e e d > < F r a m e > < C a m e r a > < L a t i t u d e > - 5 . 0 8 6 7 9 6 2 3 3 4 6 0 3 3 2 5 < / L a t i t u d e > < L o n g i t u d e > 8 8 . 6 2 2 4 4 7 3 0 7 9 2 0 8 2 2 < / L o n g i t u d e > < R o t a t i o n > 0 < / R o t a t i o n > < P i v o t A n g l e > 0 < / P i v o t A n g l e > < D i s t a n c e > 0 . 6 8 7 1 9 4 7 6 7 3 6 0 0 0 0 1 8 < / D i s t a n c e > < / C a m e r a > < I m a g e > i V B O R w 0 K G g o A A A A N S U h E U g A A A N Q A A A B 1 C A Y A A A A 2 n s 9 T A A A A A X N S R 0 I A r s 4 c 6 Q A A A A R n Q U 1 B A A C x j w v 8 Y Q U A A A A J c E h Z c w A A B C E A A A Q h A V l M W R s A A A 0 1 S U R B V H h e 7 Z 3 p d 1 P X F c W P p C f p e c Y D Y H B s Y 8 C Q Z E F o G U K S p k m H j / 1 X 2 6 7 V T + m H N C U F U l K S M I Q F Y T K T B 2 z j 2 Z Y 1 P a l 3 X 0 u x L D / p v S d f 2 Z a 8 f 2 t 5 I c l g O 8 7 d O v e c e 8 6 + o b / e W s 7 L A e Z 0 X 1 Z O 9 G Q L z 9 z 5 Z c a S 8 U W r 8 K w 5 O d L u y L u 1 i O T q v B o u D q S l p y 2 n H + f V 9 / r + d V z W 0 i H 9 u B k I F / 4 8 s N h R 7 / + T q W y o 8 K h 5 m U 9 E J B q u / 6 q + M x m T 5 e T G 7 z O k / j h z O C P v d V V / Q 2 s k K C j L e x E l 0 s 3 / a 8 q q o J F y 6 v / G g U j 0 P x W V i m 9 S P a 0 5 G T j k S G u s O U L U g R f U w 7 f R w i N 3 F h N h v S U h Z n k 0 H Z W s 4 8 j C w o L Y 4 Y x 8 M p S S U 7 0 Z O a y 2 n h 3 x j S 1 h I 3 L g c 6 i w 0 s q f R p O F Z 1 u B m H 4 c j 8 m B / g X V k Z b Q q r x 7 + J V 0 d n b I h Q s X p K 2 t V e L x u P 7 c z 1 N R m V 6 J 6 M e N x I G P U G B x f f P X 4 C j 1 v F q w 5 N a r u P x A M d W V x U R I j p / 8 S C 5 d u i h T U 1 P y 7 b f X J Z P J 6 M + d P 5 Y R S + V 0 u d z + i V Z n j 2 z 8 b N U 4 8 B G q S E z l U v l 8 S D J O 4 Q W y K 0 Q j e f n y V E q S y Z T c u 3 t P E o m E f P r Z J 2 L b t q w n M / K 3 a 2 P S f X x U 4 n Z r 4 V / s H R G 1 m 8 E b b j U Y o Q q k V Z J M M V W n J Z q X m B K A S T J O S F f 9 b D s u Z 8 6 O y s r q q h b V / P y 8 J N a W p d + a l M H u / f G e 7 y U m Q E E R T 1 D e / m Q 4 J b 8 b S c k X K p q c 9 D i 3 C 0 o 2 t 1 n 0 i V q W 3 L z x n U x O T s k 3 / / q 3 X L x 4 Q T 4 a j M i h l s Y o V H D L R 3 z x + c n U l i M G l L 0 f z 1 g S V m / J i D J z a 7 W / N 5 / r z 0 h / p 6 O 2 3 H k V m R b E s i L S 0 d E h 2 W x W I p G I / g C N U K i g o I g v u u y c X B l K F 5 5 t B x 0 W i X R I n y f d f L F 5 z u S H 0 c M Z G e 7 2 t 9 9 + M m v J 6 4 X 9 2 7 X C L R / x x V I y L C / m K y 9 k H D + 0 x / P 6 z 9 + r a B b 3 c W B e 5 O l s V F L e B T T N m c N Z G e 3 z + Z f 3 A A q q i W g t a a P y H x / 8 8 / y d J W N z / q L D x 1 W i m R u 3 3 2 y c P / l h u M f R e d 1 + h I J q I h K Z z V V W r 3 0 8 B P X G R 6 M w I h S 2 c l G f K U 8 2 4 A / 8 v o 8 z o b 2 A g i K B e T J j y b q P d i z k R T 2 t / n I j f X 4 b Q F T H O v b n G Q c F R Q K D d X / z 5 c b Y h R e W W m G l W 9 F K 5 P I h e e D R V 1 m K o / 7 + f o S C I j X z / a u 4 / n g 4 H a 0 4 z / T B 0 Y x 8 N p L y 1 U 2 + k v I v E r Q l 7 U c o K F I z K J V D B J N L E b k 3 G S u 8 6 s 7 V 4 Z Q u v V d j L R 2 W V Z + i Y l G C N D X v 1 s I y v l i 5 A o E + O J x j f X k q q f s m K 4 G I l / b R i L G S M r d 0 T U Y 7 C o o Y 4 5 e Z q M y u V l 9 S q P p 9 c T I l H x 1 H B X D 7 Q s Y r N 1 7 Y n g f D m J k y N Z Q 4 1 O 3 o P k U T U F A k M O + r v K g S G B x 0 o z z q w M P i c 5 V b h U P b F z K 2 k j O r 3 v X 2 m K H I g q O A 9 Z I j h 5 1 A Q Z F A I H d J q c X 3 8 R D E U H i x h L Q T k j s T 2 0 V 1 X U W d 6 Z W t y y 2 i n m I E 3 o 1 1 H 8 d M f e 3 7 r 2 G W g i K B Q D U P L U j 3 J m J y / p h 7 N 8 T c W k Q J q / C k w K n e r M y q P K t 8 X v A 3 A x l X 1 y n 0 6 z 2 Z 9 S i j m w l Q x s C 2 k Y I i N Q F D l 2 q V v Z f z U U m q P K i 4 5 i G a L j s v d y e j K j 8 q v F g A V m 6 d L j 4 S r x c i c m M M R Q r 3 7 d g J J d K h b r O j J D v h w k C a 3 e a k / n x 6 I i V t H g U E D H d e H 7 O l w 3 a k X Q W m i e X N H A p b S 7 Q a H e 9 y 7 4 7 4 + o l d e L R 3 o E h y d T j N C E X q D / w 5 v M 6 X U P 1 D S R 0 L 8 o P + j H T a O b H U a / h X K F L g 8 P j W S / c G 2 s s B G 3 F N U K x Q d r f k 9 M E 1 x A Q Y o c i u g P z i y m B K Y j 5 H m S B A n G 2 h y F E 6 / 2 S F 8 l p A G B U p 5 d o z W 3 s L 7 g Y f K s E f 7 3 S P l o x Q x B i o A B Y / y k F Z e j W A Y S g E g / 6 + i b L O 9 q x 6 D R H v R d k Y C b a V u w H + 0 y q J C V B Q x B h Y T J 8 O p 7 T P o d u h K 4 o M Q T j Z m 5 U / q q + F r n W U 2 E t 9 J Z 4 r Q X 2 n t o D p d F q S y a S E c m Y F Z Y U c W Z x 6 I j l n q 3 j w X 1 U t E l J Q x B h w B b r 9 J q Z L 6 z B 1 Q Q 5 U C i 4 j c G r Y l m G u C n 2 A h 8 p G Q V a T e f n + z m P 5 + z / + K V 9 9 f V O S 6 y u F z + w c R N n O 9 D N x n O 1 C R Q d 9 J S g o Y h Q Y t s B T A q L q d 5 l Z e j T j f 0 S j F A h q M R H R W 6 6 h Q x u l 8 n A 4 L H O R U 9 J x 9 i 8 S 6 v 9 M 7 H i 8 6 m L 3 S 2 9 b T i 4 N Z u X j K x e l P / O z n D m c l o F C h d G r 3 Y m C I s Z B H 9 7 L e U s m l 7 Y v L 7 g W 1 X J l z q m + r N 7 y o b M i p L 5 s M Y 9 p 7 + y R l t Y O a W 3 v U q s 5 J u c q H D Y H B T l c V 1 e X d H a 2 S 6 s z o 8 d Q Y K F 2 e X A z Y s G l a X l 5 R c b G x m R 2 d l Y / p 6 B I X U A 3 B Y o K 2 1 B i q k F P G h w A 4 / C 0 V w l r q o K d 2 N 2 J 6 m M k f i h G 1 p D a 9 w 0 O D s q d O 3 c l l U p J R L K S T S V k d X V N f x 6 2 0 T d u 3 J T 2 9 n Z Z W l q S 6 e l p l s 3 J 7 g K J 4 d x m p 9 3 d m O 6 d T 4 Q l U 9 K N Y Y r L g + k t B Z C 5 u T m 5 f / + B j I w M y 6 N H j 6 W l p U V F r 0 4 t s v a 2 N j l 3 / p z K t R w Z f z N O Q Z H 6 g w Q f O V U p R 1 U U g P l + L F j h b x u r y Z D c H o / X V O y o B K 7 V G e n d m v 8 t q g g E w Y y M n B D L s r R d N C J Y m x J U N L q Z F 1 J Q p O 6 g d c g t b z I V r V a U q H C 1 q C k G V H 6 G b o 1 y c B M I C i H V Y A 5 F 6 o 5 V 4 Y I B v O r X 5 8 8 N R L 2 b L 2 J b x A T 7 s p 1 W + t B H 6 N Y q 5 S U m Q E G R u u O U X A Z Q z p R a v J W G E r 1 4 8 D a m v 3 b x v A v f B V u / l u j O 9 3 / 3 p 2 r 7 m S g o U n e 8 8 p u J p c i 2 V i I / n O t P S 0 Y J K l t I d x D x 4 F t h w m + i v F f Q L x Q U 2 T W q T d h O e 3 h R u I F i R / l Y y H 8 r d K Q H p b f C J L E X F B T Z F V B 4 w I T v h x X 8 K N Z U V C l G m i B c H U r p I U O M e 3 j N X A U B B 9 M / v o k F 9 p q g o M i u g I X 5 6 G 1 U D w n a L l U 9 v P L T R P A 7 j R G l c C M H L i c w 2 X G O n 3 c x G Z Z Z H 2 Y x p V B Q Z N e Y L T T H d r m M u 4 N l t Y B L L x C v h U q m L 7 W A s X z Y T Q d p l a K g y K 4 B M f 1 n z J a c r s e 5 8 3 I H Z X R Q 7 k 6 L S e C u l l y g + 6 q K 4 E 4 s F E w e e 5 n F l E B B k V 0 F o q p m h j m X C F c 0 Z f E D Z q h K 6 e / M S k x 9 O + R a t b K Q 8 P / z U F B k z z j a 4 b 4 9 C 3 p X V C l v V y K 6 Q A G G u 3 H b 4 U Z D L U b v 2 y p s N b 3 o C F B C p 6 D I n g H j S x Q V y p k t M 8 Q M A r Z 3 J w t 9 e K 8 W L P n m q S 3 X n m 2 U 0 r t b a l N q k I u y K S i y p 6 B 9 a L A w M F j k 2 V w 0 0 N U 2 p e A u K p h p n j m c 0 Q 2 4 6 B r P 5 k K 6 M 9 3 r 9 g 8 T U F B k z + l u 3 d p / B 5 H h F o 6 J p d o K F K 2 x n L 4 A 4 P y x j B 7 F Q H M u K o j H O h 0 Z 6 c l u K 9 s j S n r J 1 8 / l c o C C I n v O / c m o D L v Y M T + d r W 2 2 w y 7 T 4 R 9 O J 3 W x A 5 E L k 7 / J s s N a F C x O q 4 j m 5 t V e p N x C u h I U F N k X o E m 2 H G z V l t b 9 R Y Z S y r v b I Z S j 7 Y 5 8 8 8 z W e V X p N T q 2 l d c + E d p Z q c q 3 e r V o 6 S j n B e e h y L 4 B 6 9 l t M e J C g b 6 2 G v q S y k C B w u 2 Q F u 1 Q s C l 7 M B W t 2 K m B S 9 l w r 2 + b 2 i 6 i F D + 9 Y k m b 2 l q e U 9 v K I v j a F B R p C F C 9 u / x e 2 r U q 6 I d 6 + J 8 X 7 a O L / P A m x i 0 f a Q y W 1 s M 6 D 9 p P w M 0 C d t G 4 E f / 2 6 5 h u m 6 K g S M O A / K d W q t k n 1 w p 8 1 + G y t J 5 W u V 4 h v 6 K g S M O w o C I U R i p q y V E m X Y o e 9 Y C C I g 3 F g t p W P X x b 2 3 j 6 b k B B k Y Y D J X b c w B E k U p X 6 7 N U T C o o 0 J H A l w j 2 / X n 4 V R U z 4 T P i B g i I N C y p s 1 5 7 b 8 n T W u 1 j h V 3 g 7 h Y I i D Q 3 6 / l D 9 C 3 K Z W z 2 h o E h T c H c 8 G m h U v V 5 Q U K Q p S G Z D u q Q O 5 6 Q 7 4 x u 5 F V q J c C C 8 m 1 B Q p G n A 4 e p y K i y J T E i u j 9 l 6 e v c H J a 5 q I / e m o a B I U / G T E h A s w I r 3 4 C L H u j c Z k z N H M t q o J V Y w a + l r y 0 m s g u f 6 T m B z L D k Q / H k 0 + W t j L V x q 8 R C i w s X X y L 1 2 Y g x T C i M U a X p w q F v a p X 6 0 P S d H 1 A f m p D 4 f S c n V o b S + t R A j 8 z u F g i J N D Y S E U f h q Y C u I u S a v v 4 c R + t J x D T c o K N K 0 D B 5 y V C R y Z G 4 t L D M r E Z 1 P e Q E j l 6 I N W T H f K g J X W s x A w f v v y m D K d W S e O R Q 5 U O C 6 G z / u R / C d g J k L b r T P O C H d l X G i z P c C w n m n 8 r G Z 1 Y g e j 4 d g K S h y o M C W D V H G J B A T X J E w p s 8 t H z k w Y I s 2 v r R h t o L h Q D 9 b Q D 9 g i / h 4 J i r f P r c Z o c j B p q f V k d 8 O Z H 6 t A q L D I p 0 L S U t Z / u Q F R u B x s E x B k Q M P q n y w E 8 P h V L F V C R f E I Y c a 7 c t I h 5 3 3 N M I E m C i m o A j x A D 5 / l w b S W l h e U F C E + A R R D P 5 9 M M o c 7 M 5 q H / X i z R z I x 5 C b U V C E G I R V P k I M Q k E R Y h A K i h C D U F C E G I S C I s Q g F B Q h B q G g C D E I B U W I Q S g o Q g x C Q R F i E A q K E I N Q U I Q Y h I I i x C A U F C E G o a A I M Q g F R Y h B K C h C D E J B E W I Q C o o Q g 1 B Q h B i E g i L E I B Q U I Q a h o A g x C A V F i E E o K E I M Q k E R Y h A K i h C D U F C E G I S C I s Q g F B Q h B q G g C D E I B U W I Q S g o Q g x C Q R F i E A q K E I N Q U I Q Y h I I i x C A U F C E G o a A I M Q g F R Y g x R P 4 P r / v m t F q 4 R Q Q A A A A A S U V O R K 5 C Y I I = < / I m a g e > < / F r a m e > < L a y e r s C o n t e n t > & l t ; ? x m l   v e r s i o n = " 1 . 0 "   e n c o d i n g = " u t f - 1 6 " ? & g t ; & l t ; S e r i a l i z e d L a y e r M a n a g e r   x m l n s : x s d = " h t t p : / / w w w . w 3 . o r g / 2 0 0 1 / X M L S c h e m a "   x m l n s : x s i = " h t t p : / / w w w . w 3 . o r g / 2 0 0 1 / X M L S c h e m a - i n s t a n c e "   P l a y F r o m I s N u l l = " t r u e "   P l a y F r o m T i c k s = " 0 "   P l a y T o I s N u l l = " t r u e "   P l a y T o T i c k s = " 0 "   D a t a S c a l e = " N a N "   D i m n S c a l e = " N a N "   x m l n s = " h t t p : / / m i c r o s o f t . d a t a . v i s u a l i z a t i o n . g e o 3 d / 1 . 0 " & g t ; & l t ; L a y e r D e f i n i t i o n s & g t ; & l t ; L a y e r D e f i n i t i o n   N a m e = " C a p a   1 "   G u i d = " 2 9 f d a 4 2 d - 0 4 f c - 4 b 0 c - 9 2 6 3 - c d 2 e 8 9 4 1 4 6 0 a "   R e v = " 1 "   R e v G u i d = " f 0 5 1 8 2 1 6 - 9 b 5 2 - 4 6 7 0 - a 1 d 0 - 0 8 c f 5 4 b a 6 b d f "   V i s i b l e = " t r u e "   I n s t O n l y = " t r u e " & g t ; & l t ; G e o V i s   V i s i b l e = " t r u e "   L a y e r C o l o r S e t = " f a l s e "   R e g i o n S h a d i n g M o d e S e t = " f a l s e "   R e g i o n S h a d i n g M o d e = " G l o b a l "   T T T e m p l a t e = " B a s i c "   V i s u a l T y p e = " P o i n t M a r k e r C h a r t "   N u l l s = " f a l s e "   Z e r o s = " t r u e "   N e g a t i v e s = " t r u e "   H e a t M a p B l e n d M o d e = " A d d "   V i s u a l S h a p e = " I n v e r t e d P y r a m i d "   L a y e r S h a p e S e t = " f a l s e "   L a y e r S h a p e = " I n v e r t e d P y r a m i d "   H i d d e n M e a s u r e = " f a l s e " & g t ; & l t ; L o c k e d V i e w S c a l e s & g t ; & l t ; L o c k e d V i e w S c a l e & g t ; N a N & l t ; / L o c k e d V i e w S c a l e & g t ; & l t ; L o c k e d V i e w S c a l e & g t ; N a N & l t ; / L o c k e d V i e w S c a l e & g t ; & l t ; L o c k e d V i e w S c a l e & g t ; N a N & l t ; / L o c k e d V i e w S c a l e & g t ; & l t ; L o c k e d V i e w S c a l e & g t ; N a N & l t ; / L o c k e d V i e w S c a l e & g t ; & l t ; / L o c k e d V i e w S c a l e s & g t ; & l t ; L a y e r C o l o r & g t ; & l t ; R & g t ; 0 & l t ; / R & g t ; & l t ; G & g t ; 0 & l t ; / G & g t ; & l t ; B & g t ; 0 & l t ; / B & g t ; & l t ; A & g t ; 0 & l t ; / A & g t ; & l t ; / L a y e r C o l o r & g t ; & l t ; C o l o r I n d i c e s   / & g t ; & l t ; G e o F i e l d W e l l D e f i n i t i o n   T i m e C h u n k = " N o n e "   A c c u m u l a t e = " f a l s e "   D e c a y = " N o n e "   D e c a y T i m e I s N u l l = " t r u e "   D e c a y T i m e T i c k s = " 0 "   V M T i m e A c c u m u l a t e = " f a l s e "   V M T i m e P e r s i s t = " f a l s e "   U s e r N o t M a p B y = " t r u e "   S e l T i m e S t g = " N o n e "   C h o o s i n g G e o F i e l d s = " f a l s e " & g t ; & l t ; M e a s u r e s   / & g t ; & l t ; M e a s u r e A F s   / & g t ; & l t ; C o l o r A F & g t ; N o n e & l t ; / C o l o r A F & g t ; & l t ; C h o s e n F i e l d s   / & g t ; & l t ; C h u n k B y & g t ; N o n e & l t ; / C h u n k B y & g t ; & l t ; C h o s e n G e o M a p p i n g s   / & g t ; & l t ; F i l t e r & g t ; & l t ; F C s   / & g t ; & l t ; / F i l t e r & g t ; & l t ; / G e o F i e l d W e l l D e f i n i t i o n & g t ; & l t ; P r o p e r t i e s   / & g t ; & l t ; C h a r t V i s u a l i z a t i o n s   / & g t ; & l t ; O p a c i t y F a c t o r s & g t ; & l t ; O p a c i t y F a c t o r & g t ; 1 & l t ; / O p a c i t y F a c t o r & g t ; & l t ; O p a c i t y F a c t o r & g t ; 1 & l t ; / O p a c i t y F a c t o r & g t ; & l t ; O p a c i t y F a c t o r & g t ; 1 & l t ; / O p a c i t y F a c t o r & g t ; & l t ; O p a c i t y F a c t o r & g t ; 1 & l t ; / O p a c i t y F a c t o r & g t ; & l t ; / O p a c i t y F a c t o r s & g t ; & l t ; D a t a S c a l e s & g t ; & l t ; D a t a S c a l e & g t ; 1 & l t ; / D a t a S c a l e & g t ; & l t ; D a t a S c a l e & g t ; 1 & l t ; / D a t a S c a l e & g t ; & l t ; D a t a S c a l e & g t ; 1 & l t ; / D a t a S c a l e & g t ; & l t ; D a t a S c a l e & g t ; 0 & l t ; / D a t a S c a l e & g t ; & l t ; / D a t a S c a l e s & g t ; & l t ; D i m n S c a l e s & g t ; & l t ; D i m n S c a l e & g t ; 1 & l t ; / D i m n S c a l e & g t ; & l t ; D i m n S c a l e & g t ; 1 & l t ; / D i m n S c a l e & g t ; & l t ; D i m n S c a l e & g t ; 1 & l t ; / D i m n S c a l e & g t ; & l t ; D i m n S c a l e & g t ; 1 & l t ; / D i m n S c a l e & g t ; & l t ; / D i m n S c a l e s & g t ; & l t ; / G e o V i s & g t ; & l t ; / L a y e r D e f i n i t i o n & g t ; & l t ; / L a y e r D e f i n i t i o n s & g t ; & l t ; D e c o r a t o r s   / & g t ; & l t ; / S e r i a l i z e d L a y e r M a n a g e r & g t ; < / L a y e r s C o n t e n t > < / S c e n e > < / S c e n e s > < / T o u r > 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865FD4-915B-4EC6-8536-35124F60F6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e11e5-f0bc-40b2-aa03-230944aad938"/>
    <ds:schemaRef ds:uri="5c546f28-f963-4913-91d3-746344b8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1609C0-611D-482D-80D9-A966B996431D}">
  <ds:schemaRefs>
    <ds:schemaRef ds:uri="http://www.w3.org/2001/XMLSchema"/>
    <ds:schemaRef ds:uri="http://microsoft.data.visualization.Client.Excel/1.0"/>
  </ds:schemaRefs>
</ds:datastoreItem>
</file>

<file path=customXml/itemProps3.xml><?xml version="1.0" encoding="utf-8"?>
<ds:datastoreItem xmlns:ds="http://schemas.openxmlformats.org/officeDocument/2006/customXml" ds:itemID="{23095D8B-1036-4CD5-8D0B-8B3723853474}">
  <ds:schemaRefs>
    <ds:schemaRef ds:uri="http://www.w3.org/2001/XMLSchema"/>
    <ds:schemaRef ds:uri="http://microsoft.data.visualization.engine.tours/1.0"/>
  </ds:schemaRefs>
</ds:datastoreItem>
</file>

<file path=customXml/itemProps4.xml><?xml version="1.0" encoding="utf-8"?>
<ds:datastoreItem xmlns:ds="http://schemas.openxmlformats.org/officeDocument/2006/customXml" ds:itemID="{041F4C9A-4D7C-4604-BB4C-69F935F9DFDD}">
  <ds:schemaRefs>
    <ds:schemaRef ds:uri="http://schemas.openxmlformats.org/package/2006/metadata/core-properties"/>
    <ds:schemaRef ds:uri="5c546f28-f963-4913-91d3-746344b8e317"/>
    <ds:schemaRef ds:uri="727e11e5-f0bc-40b2-aa03-230944aad938"/>
    <ds:schemaRef ds:uri="http://purl.org/dc/elements/1.1/"/>
    <ds:schemaRef ds:uri="http://schemas.microsoft.com/office/2006/metadata/properties"/>
    <ds:schemaRef ds:uri="http://purl.org/dc/dcmitype/"/>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5.xml><?xml version="1.0" encoding="utf-8"?>
<ds:datastoreItem xmlns:ds="http://schemas.openxmlformats.org/officeDocument/2006/customXml" ds:itemID="{269503B3-65B8-42BD-BC83-EA595A0054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CARATULA</vt:lpstr>
      <vt:lpstr>ÍNDICE</vt:lpstr>
      <vt:lpstr>01</vt:lpstr>
      <vt:lpstr>02</vt:lpstr>
      <vt:lpstr>03</vt:lpstr>
      <vt:lpstr>04</vt:lpstr>
      <vt:lpstr>05</vt:lpstr>
      <vt:lpstr>06</vt:lpstr>
      <vt:lpstr>07</vt:lpstr>
      <vt:lpstr>08</vt:lpstr>
      <vt:lpstr>09</vt:lpstr>
      <vt:lpstr>10</vt:lpstr>
      <vt:lpstr>11</vt:lpstr>
      <vt:lpstr>12</vt:lpstr>
      <vt:lpstr>13</vt:lpstr>
      <vt:lpstr>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Jugarte</dc:creator>
  <cp:keywords/>
  <dc:description/>
  <cp:lastModifiedBy>Antonella Ugarte</cp:lastModifiedBy>
  <cp:revision/>
  <cp:lastPrinted>2020-11-12T17:49:31Z</cp:lastPrinted>
  <dcterms:created xsi:type="dcterms:W3CDTF">2015-06-05T18:19:34Z</dcterms:created>
  <dcterms:modified xsi:type="dcterms:W3CDTF">2021-05-31T17:19:53Z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