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cadiem-my.sharepoint.com/personal/jugarte_cadiem_com_py/Documents/Contabilidad/13 CNV/01 Informe/01 CASA DE BOLSA/2020/12 Diciembre/Firmado/EEFF_CCBSA_31122020/"/>
    </mc:Choice>
  </mc:AlternateContent>
  <xr:revisionPtr revIDLastSave="0" documentId="8_{49566AE4-4119-4D7F-BC64-E97EC2420EFF}" xr6:coauthVersionLast="46" xr6:coauthVersionMax="46" xr10:uidLastSave="{00000000-0000-0000-0000-000000000000}"/>
  <bookViews>
    <workbookView xWindow="-120" yWindow="-120" windowWidth="20730" windowHeight="11160" tabRatio="736" activeTab="8" xr2:uid="{00000000-000D-0000-FFFF-FFFF00000000}"/>
  </bookViews>
  <sheets>
    <sheet name="CARATULA" sheetId="1" r:id="rId1"/>
    <sheet name="ÍNDICE" sheetId="2" r:id="rId2"/>
    <sheet name="01" sheetId="3" r:id="rId3"/>
    <sheet name="02" sheetId="4" r:id="rId4"/>
    <sheet name="03" sheetId="20" r:id="rId5"/>
    <sheet name="04" sheetId="19" r:id="rId6"/>
    <sheet name="05" sheetId="7" r:id="rId7"/>
    <sheet name="06" sheetId="8" r:id="rId8"/>
    <sheet name="07" sheetId="14" r:id="rId9"/>
    <sheet name="08" sheetId="16" r:id="rId10"/>
    <sheet name="09" sheetId="18" r:id="rId11"/>
    <sheet name="10" sheetId="12" r:id="rId12"/>
    <sheet name="11" sheetId="9" r:id="rId13"/>
    <sheet name="12" sheetId="21" r:id="rId14"/>
    <sheet name="13" sheetId="11" r:id="rId15"/>
  </sheets>
  <externalReferences>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3" i="16" l="1"/>
  <c r="D93" i="16"/>
  <c r="E92" i="16"/>
  <c r="F92" i="16" s="1"/>
  <c r="D92" i="16"/>
  <c r="D90" i="16"/>
  <c r="F90" i="16" s="1"/>
  <c r="D88" i="16"/>
  <c r="F88" i="16" s="1"/>
  <c r="D89" i="16"/>
  <c r="F89" i="16" s="1"/>
  <c r="F91" i="16"/>
  <c r="C94" i="16"/>
  <c r="C93" i="16"/>
  <c r="C90" i="16"/>
  <c r="C88" i="16"/>
  <c r="F93" i="16" l="1"/>
  <c r="F94" i="16" s="1"/>
  <c r="E94" i="16"/>
  <c r="D94" i="16"/>
  <c r="D69" i="12" l="1"/>
  <c r="E30" i="12"/>
  <c r="J13" i="7"/>
  <c r="I19" i="7"/>
  <c r="E54" i="3"/>
  <c r="D54" i="3"/>
  <c r="F47" i="11" l="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F12" i="11"/>
  <c r="E12" i="11"/>
  <c r="F11" i="11"/>
  <c r="E11" i="11"/>
  <c r="F10" i="11"/>
  <c r="E10" i="11"/>
  <c r="F9" i="11"/>
  <c r="E9" i="11"/>
  <c r="E47" i="11" s="1"/>
  <c r="C47" i="11"/>
  <c r="D32" i="11"/>
  <c r="D11" i="11"/>
  <c r="D10" i="11"/>
  <c r="D47" i="11" s="1"/>
  <c r="E78" i="12"/>
  <c r="D78" i="12"/>
  <c r="D73" i="12"/>
  <c r="C73" i="12"/>
  <c r="D65" i="12"/>
  <c r="D59" i="12"/>
  <c r="B38" i="12"/>
  <c r="B69" i="12" s="1"/>
  <c r="B74" i="12" s="1"/>
  <c r="C79" i="12" s="1"/>
  <c r="E37" i="12"/>
  <c r="B37" i="12"/>
  <c r="B68" i="12" s="1"/>
  <c r="B73" i="12" s="1"/>
  <c r="C78" i="12" s="1"/>
  <c r="E33" i="12"/>
  <c r="D66" i="12"/>
  <c r="D67" i="12" s="1"/>
  <c r="D68" i="12" s="1"/>
  <c r="E25" i="12"/>
  <c r="E29" i="12" s="1"/>
  <c r="E14" i="12"/>
  <c r="E12" i="12"/>
  <c r="E8" i="12"/>
  <c r="C117" i="14"/>
  <c r="C116" i="14"/>
  <c r="C125" i="14" s="1"/>
  <c r="D115" i="14"/>
  <c r="D114" i="14"/>
  <c r="D100" i="14"/>
  <c r="C100" i="14"/>
  <c r="D80" i="14"/>
  <c r="C80" i="14"/>
  <c r="D44" i="14"/>
  <c r="C44" i="14"/>
  <c r="D62" i="14"/>
  <c r="C62" i="14"/>
  <c r="D55" i="14"/>
  <c r="C55" i="14"/>
  <c r="B21" i="7"/>
  <c r="F20" i="7"/>
  <c r="B20" i="7"/>
  <c r="J19" i="7"/>
  <c r="J18" i="7"/>
  <c r="J17" i="7"/>
  <c r="H16" i="7"/>
  <c r="J16" i="7" s="1"/>
  <c r="H15" i="7"/>
  <c r="J15" i="7" s="1"/>
  <c r="J12" i="7"/>
  <c r="J11" i="7"/>
  <c r="K9" i="7"/>
  <c r="I9" i="7"/>
  <c r="I21" i="7" s="1"/>
  <c r="G9" i="7"/>
  <c r="G20" i="7" s="1"/>
  <c r="E9" i="7"/>
  <c r="E20" i="7" s="1"/>
  <c r="K17" i="7"/>
  <c r="C9" i="7"/>
  <c r="C20" i="7" s="1"/>
  <c r="F37" i="19"/>
  <c r="E37" i="19"/>
  <c r="F28" i="19"/>
  <c r="E28" i="19"/>
  <c r="F14" i="19"/>
  <c r="E14" i="19"/>
  <c r="F12" i="19"/>
  <c r="E12" i="19"/>
  <c r="F11" i="19"/>
  <c r="E11" i="19"/>
  <c r="E25" i="20"/>
  <c r="E22" i="20"/>
  <c r="E16" i="20"/>
  <c r="E9" i="20"/>
  <c r="I22" i="4"/>
  <c r="H22" i="4"/>
  <c r="E21" i="4"/>
  <c r="I13" i="4"/>
  <c r="I14" i="4" s="1"/>
  <c r="I23" i="4" s="1"/>
  <c r="H13" i="4"/>
  <c r="H14" i="4" s="1"/>
  <c r="E14" i="4"/>
  <c r="I7" i="4"/>
  <c r="H7" i="4"/>
  <c r="K16" i="7" l="1"/>
  <c r="C21" i="7"/>
  <c r="K21" i="7" s="1"/>
  <c r="D20" i="7"/>
  <c r="D125" i="14"/>
  <c r="E23" i="12"/>
  <c r="E31" i="12"/>
  <c r="C64" i="14"/>
  <c r="D64" i="14"/>
  <c r="H20" i="7"/>
  <c r="K19" i="7"/>
  <c r="I20" i="7"/>
  <c r="J9" i="7"/>
  <c r="K18" i="7"/>
  <c r="F16" i="19"/>
  <c r="F18" i="19" s="1"/>
  <c r="F39" i="19" s="1"/>
  <c r="F41" i="19" s="1"/>
  <c r="E16" i="19"/>
  <c r="E18" i="19" s="1"/>
  <c r="E39" i="19" s="1"/>
  <c r="E41" i="19" s="1"/>
  <c r="E37" i="20"/>
  <c r="D37" i="20"/>
  <c r="E20" i="20"/>
  <c r="E35" i="20" s="1"/>
  <c r="E41" i="20" s="1"/>
  <c r="E43" i="20" s="1"/>
  <c r="D22" i="20"/>
  <c r="D9" i="20"/>
  <c r="D16" i="20"/>
  <c r="D25" i="20"/>
  <c r="D14" i="4"/>
  <c r="D21" i="4"/>
  <c r="E23" i="4"/>
  <c r="H23" i="4"/>
  <c r="J20" i="7" l="1"/>
  <c r="E32" i="12"/>
  <c r="D20" i="20"/>
  <c r="D35" i="20" s="1"/>
  <c r="D41" i="20" s="1"/>
  <c r="D43" i="20" s="1"/>
  <c r="D23" i="4"/>
  <c r="L11" i="21"/>
  <c r="G11" i="21"/>
  <c r="L10" i="21"/>
  <c r="K10" i="21"/>
  <c r="J10" i="21"/>
  <c r="I10" i="21"/>
  <c r="H10" i="21"/>
  <c r="G10" i="21"/>
  <c r="F10" i="21"/>
  <c r="E10" i="21"/>
  <c r="D10" i="21"/>
  <c r="C10" i="21"/>
  <c r="B5" i="21"/>
  <c r="M10" i="21" l="1"/>
  <c r="M11" i="21"/>
  <c r="K16" i="9" l="1"/>
  <c r="J16" i="9"/>
  <c r="I16" i="9"/>
  <c r="F16" i="9"/>
  <c r="E16" i="9"/>
  <c r="L16" i="9"/>
  <c r="H16" i="9"/>
  <c r="C16" i="9"/>
  <c r="G16" i="9" l="1"/>
  <c r="M16" i="9" s="1"/>
  <c r="D16" i="9" l="1"/>
  <c r="D105" i="16"/>
  <c r="F63" i="16" l="1"/>
  <c r="I29" i="4" l="1"/>
  <c r="I28" i="4"/>
  <c r="I27" i="4"/>
  <c r="H28" i="4"/>
  <c r="D70" i="14" l="1"/>
  <c r="D84" i="14" s="1"/>
  <c r="C70" i="14"/>
  <c r="B5" i="9"/>
  <c r="C84" i="14" l="1"/>
  <c r="C92" i="14" s="1"/>
  <c r="C103" i="14" s="1"/>
  <c r="I28" i="16"/>
  <c r="H28" i="16"/>
  <c r="D115" i="16" l="1"/>
  <c r="C115" i="16"/>
  <c r="C105" i="16"/>
  <c r="G63" i="16"/>
  <c r="D39" i="16"/>
  <c r="C39" i="16"/>
  <c r="C106" i="14"/>
  <c r="H29" i="4" l="1"/>
  <c r="D82" i="16" l="1"/>
  <c r="D87" i="14" l="1"/>
  <c r="C87" i="14"/>
  <c r="D14" i="16" l="1"/>
  <c r="C14" i="16"/>
  <c r="D106" i="14"/>
  <c r="C11" i="16" l="1"/>
  <c r="D11" i="16"/>
  <c r="D26" i="4"/>
  <c r="H26" i="4" s="1"/>
  <c r="I18" i="16" l="1"/>
  <c r="D33" i="16" s="1"/>
  <c r="H18" i="16"/>
  <c r="C33" i="16" s="1"/>
  <c r="H27" i="4"/>
  <c r="F43" i="16" l="1"/>
  <c r="C99" i="16"/>
  <c r="G43" i="16"/>
  <c r="D99" i="16"/>
  <c r="D133" i="16"/>
  <c r="C133" i="16"/>
  <c r="D123" i="16"/>
  <c r="C123" i="16"/>
  <c r="C82" i="16"/>
  <c r="C112" i="14"/>
  <c r="C110" i="16" l="1"/>
  <c r="C118" i="16" s="1"/>
  <c r="C126" i="16" s="1"/>
  <c r="D110" i="16"/>
  <c r="D118" i="16" s="1"/>
  <c r="D126" i="16" s="1"/>
  <c r="D92" i="14"/>
  <c r="D103" i="14" s="1"/>
  <c r="D112" i="14" s="1"/>
  <c r="E55" i="3" l="1"/>
  <c r="D5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tc={7CB288A4-E908-4C73-BEC5-FEE9BB1B6775}</author>
  </authors>
  <commentList>
    <comment ref="I9" authorId="0" shapeId="0" xr:uid="{7CB288A4-E908-4C73-BEC5-FEE9BB1B6775}">
      <text>
        <t>[Comentario encadenado]
Su versión de Excel le permite leer este comentario encadenado; sin embargo, las ediciones que se apliquen se quitarán si el archivo se abre en una versión más reciente de Excel. Más información: https://go.microsoft.com/fwlink/?linkid=870924
Comentario:
    Saco del Resultado Gs. 1.351.400.000 que corresponde a la valuacion de ñas acciones dentro de CB</t>
      </text>
    </comment>
  </commentList>
</comments>
</file>

<file path=xl/sharedStrings.xml><?xml version="1.0" encoding="utf-8"?>
<sst xmlns="http://schemas.openxmlformats.org/spreadsheetml/2006/main" count="886" uniqueCount="602">
  <si>
    <t>INDICE</t>
  </si>
  <si>
    <t>INFORMACIÓN GENERAL DE LA ENTIDAD</t>
  </si>
  <si>
    <t>01</t>
  </si>
  <si>
    <t>02</t>
  </si>
  <si>
    <t>03</t>
  </si>
  <si>
    <t>04</t>
  </si>
  <si>
    <t>05</t>
  </si>
  <si>
    <t>06</t>
  </si>
  <si>
    <t>07</t>
  </si>
  <si>
    <t>08</t>
  </si>
  <si>
    <t>09</t>
  </si>
  <si>
    <t>10</t>
  </si>
  <si>
    <t>11</t>
  </si>
  <si>
    <t>12</t>
  </si>
  <si>
    <t>13</t>
  </si>
  <si>
    <t>Indice</t>
  </si>
  <si>
    <t>1.            IDENTIFICACIÓN</t>
  </si>
  <si>
    <t>Razón Social:</t>
  </si>
  <si>
    <t>Registro CNV:</t>
  </si>
  <si>
    <t>N° 017 según Res. N° 754/04</t>
  </si>
  <si>
    <t>Código Bolsa:</t>
  </si>
  <si>
    <t>N° 017 según Res N° 524/04</t>
  </si>
  <si>
    <t>Dirección Oficina Principal:</t>
  </si>
  <si>
    <t>Quesada N° 4926 Edif. Atlas Center Piso 6i</t>
  </si>
  <si>
    <t>Teléfono:</t>
  </si>
  <si>
    <t>(021) 610-720</t>
  </si>
  <si>
    <t>E-mail:</t>
  </si>
  <si>
    <t>cadiem@cadiem.com.py</t>
  </si>
  <si>
    <t>Sitio Página Web:</t>
  </si>
  <si>
    <t>www.cadiem.com.py</t>
  </si>
  <si>
    <t>Domicilio Legal:</t>
  </si>
  <si>
    <t>2.            ANTECEDENTES DE CONSTITUCIÓN DE LA SOCIEDAD</t>
  </si>
  <si>
    <t>Escritura N°: 334 Fecha: 12/11/2003 Inscripción en Registro Público: N° 03, Serie C, Folio 28 y sgtes. Sección Contratos Fecha: 07/01/2004; Escritura N°: 001 Fecha: 02/01/2007 Inscripción en Registro Público: N° 291, Serie E, Folio 2581 y sgtes. Sección Contratos Fecha: 17/04/2007; Escritura N°: 878 Fecha: 24/10/211 Inscripción en Registro Público: N° 28, Serie F, Folio 220 y sgtes. Fecha: 06/04/2012; Escritura N°: 1486 Fecha: 28/11/2014 Inscripción en Registro Público: N° 164. Serie I, Folio 2153 Fecha: 16/02/2015; Escritura N°: 455 Fecha: 02/06/2017 Inscripción en Registro Público: N° 1. Serie Comercial, Folio 1/15 Fecha: 17/08/2017, reingreso 19/09/2017.</t>
  </si>
  <si>
    <t>3.            Administración</t>
  </si>
  <si>
    <t>CARGO</t>
  </si>
  <si>
    <t>NOMBRE Y APELLIDO</t>
  </si>
  <si>
    <t>Representantes Legales</t>
  </si>
  <si>
    <t>Presidente</t>
  </si>
  <si>
    <t>Elías Miguel Gelay</t>
  </si>
  <si>
    <t>Vice-presidente</t>
  </si>
  <si>
    <t>César Paredes Franco</t>
  </si>
  <si>
    <t>Director</t>
  </si>
  <si>
    <t>Gloria Ayala Person</t>
  </si>
  <si>
    <t>Plana Ejecutiva</t>
  </si>
  <si>
    <t>Gerente Administrativo</t>
  </si>
  <si>
    <t>Myriam Celeste Silva</t>
  </si>
  <si>
    <t>Gerente Comercial</t>
  </si>
  <si>
    <t>Natalia Trinidad</t>
  </si>
  <si>
    <t>Viviana Cabrera</t>
  </si>
  <si>
    <t>Gerente de Tecnología de la Información</t>
  </si>
  <si>
    <t>Roberto Acosta</t>
  </si>
  <si>
    <t>Gerente de Operaciones</t>
  </si>
  <si>
    <t>Contador</t>
  </si>
  <si>
    <t>Jorge Ugarte</t>
  </si>
  <si>
    <t>Gs. 18.000.000.000</t>
  </si>
  <si>
    <t>Capital Integrado</t>
  </si>
  <si>
    <t>Gs. 1.000.000</t>
  </si>
  <si>
    <t>Cuadro de Capital Integrado</t>
  </si>
  <si>
    <t>N°</t>
  </si>
  <si>
    <t>Accionista</t>
  </si>
  <si>
    <t>Voto</t>
  </si>
  <si>
    <t>Monto</t>
  </si>
  <si>
    <t>Nominativa</t>
  </si>
  <si>
    <t>TOTAL</t>
  </si>
  <si>
    <t>5.            AUDITOR EXTERNO INDEPENDIENTE</t>
  </si>
  <si>
    <t>Nombre:</t>
  </si>
  <si>
    <t>Amaral &amp; Asociados</t>
  </si>
  <si>
    <t>AE 023</t>
  </si>
  <si>
    <t>Dirección:</t>
  </si>
  <si>
    <t>25 de Mayo N° 1894 esq. Gral. Aquino</t>
  </si>
  <si>
    <t>202-760</t>
  </si>
  <si>
    <t>6.            PERSONAS Y EMPRESAS VINCULADAS</t>
  </si>
  <si>
    <t>Denominación:</t>
  </si>
  <si>
    <t>Cadiem A.F.P.I.S.A.</t>
  </si>
  <si>
    <t>Actividad Principal:</t>
  </si>
  <si>
    <t>Administradora de Fondos de Inversión</t>
  </si>
  <si>
    <t>Participación dentro del Capital:</t>
  </si>
  <si>
    <t>Votos:</t>
  </si>
  <si>
    <t>Elías Miguel Gelay:</t>
  </si>
  <si>
    <t>César Paredes Franco:</t>
  </si>
  <si>
    <t>Gloria Ayala Person:</t>
  </si>
  <si>
    <t>Liliana Meza:</t>
  </si>
  <si>
    <t>Juana Pabla Galeano:</t>
  </si>
  <si>
    <t>Síndico</t>
  </si>
  <si>
    <t>Myriam Celeste Silva:</t>
  </si>
  <si>
    <t>Gte. Administrativo</t>
  </si>
  <si>
    <t>Natalia Trinidad:</t>
  </si>
  <si>
    <t>Gte. Comercial</t>
  </si>
  <si>
    <t>Roberto Acosta:</t>
  </si>
  <si>
    <t>Gte. Tecnología de la Información</t>
  </si>
  <si>
    <t>Viviana Cabrera:</t>
  </si>
  <si>
    <t>Gte. Estructuraciones</t>
  </si>
  <si>
    <t>Jessica Pamela Díaz:</t>
  </si>
  <si>
    <t>Auditor Interno</t>
  </si>
  <si>
    <t>CADIEM CASA DE BOLSA S.A.</t>
  </si>
  <si>
    <t>EN GUARANIES</t>
  </si>
  <si>
    <t>ACTIVO</t>
  </si>
  <si>
    <t>Nota</t>
  </si>
  <si>
    <t>PASIVO</t>
  </si>
  <si>
    <t>Activo Corriente</t>
  </si>
  <si>
    <t>Pasivo Corriente</t>
  </si>
  <si>
    <t>Disponibilidades</t>
  </si>
  <si>
    <t>5.D</t>
  </si>
  <si>
    <t>Documentos y Cuentas por Pagar</t>
  </si>
  <si>
    <t>Acreedores por Intermediación</t>
  </si>
  <si>
    <t>Inversiones Temporarias</t>
  </si>
  <si>
    <t>Préstamos Financieros</t>
  </si>
  <si>
    <t>Créditos</t>
  </si>
  <si>
    <t>Intereses a Devengar</t>
  </si>
  <si>
    <t>5.E</t>
  </si>
  <si>
    <t>5.J</t>
  </si>
  <si>
    <t>Otros Pasivos</t>
  </si>
  <si>
    <t>Otros Activos</t>
  </si>
  <si>
    <t>TOTAL ACTIVO CORRIENTE</t>
  </si>
  <si>
    <t>TOTAL PASIVO CORRIENTE</t>
  </si>
  <si>
    <t>Inversiones Permanentes</t>
  </si>
  <si>
    <t>Bienes de Uso</t>
  </si>
  <si>
    <t>TOTAL PASIVO</t>
  </si>
  <si>
    <t>Licencia</t>
  </si>
  <si>
    <t>PATRIMONIO NETO</t>
  </si>
  <si>
    <t>Capital</t>
  </si>
  <si>
    <t>Valuación Acción BVPASA</t>
  </si>
  <si>
    <t>Reserva Legal</t>
  </si>
  <si>
    <t>Otros Activos No Corrientes</t>
  </si>
  <si>
    <t>Resultado Acumulado</t>
  </si>
  <si>
    <t>Resultado del Ejercicio</t>
  </si>
  <si>
    <t>TOTAL ACTIVO NO CORRIENTE</t>
  </si>
  <si>
    <t>Total Patrimonio Neto</t>
  </si>
  <si>
    <t>TOTAL ACTIVO</t>
  </si>
  <si>
    <t>TOTAL PASIVO Y PATRIMONIO NETO</t>
  </si>
  <si>
    <t>CONCEPTO</t>
  </si>
  <si>
    <t>Otros Ingresos Operativos</t>
  </si>
  <si>
    <t>Otros Gastos Operativos</t>
  </si>
  <si>
    <t>Otros Gastos de Comercialización</t>
  </si>
  <si>
    <t>Otros Gastos de Administración</t>
  </si>
  <si>
    <t>Intereses Cobrados</t>
  </si>
  <si>
    <t>Movimientos</t>
  </si>
  <si>
    <t>RESERVAS</t>
  </si>
  <si>
    <t>RESULTADOS</t>
  </si>
  <si>
    <t>Integrado</t>
  </si>
  <si>
    <t>Legal</t>
  </si>
  <si>
    <t>Facultativa</t>
  </si>
  <si>
    <t>Revalúo</t>
  </si>
  <si>
    <t>Acumulados</t>
  </si>
  <si>
    <t>Del Ejercicio</t>
  </si>
  <si>
    <t>Saldo al Inicio</t>
  </si>
  <si>
    <t>Movimientos Subsecuentes</t>
  </si>
  <si>
    <t>Dividendos a Pagar</t>
  </si>
  <si>
    <t>Valuación Acc BVPASA</t>
  </si>
  <si>
    <t>Nota 1 – Consideración de los Estados Contables.</t>
  </si>
  <si>
    <t>Nota 2 - Información básica de la empresa</t>
  </si>
  <si>
    <t>2.1 Naturaleza Jurídica de las actividades de la sociedad</t>
  </si>
  <si>
    <t>Nombre</t>
  </si>
  <si>
    <t>Nota 3 - Principales políticas y prácticas contables aplicadas</t>
  </si>
  <si>
    <t>3.2 Criterio de Valuación</t>
  </si>
  <si>
    <t>Los estados financieros fueron preparados utilizando como principal criterio de valuación el costo histórico, con las excepciones que se mencionan en los siguientes numerales de esta nota.</t>
  </si>
  <si>
    <t>3.3 Política de Constitución de Previsiones</t>
  </si>
  <si>
    <t>La entidad aplica el principio de lo devengado para el reconocimiento de los ingresos y la imputación de costos y gastos.
Los ingresos operativos representan el importe de los bienes y servicios suministrados a terceros y son reconocidos en el Estado de Resultados cuando los riesgos y beneficios significativos asociados a la propiedad de estos han sido transferidos al comprador.
La amortización de los bienes de uso es calculada según los criterios indicados en la Nota 3.4</t>
  </si>
  <si>
    <t>3.6 Definición de Fondos Adoptada para la Preparación del Estado de Flujo de Efectivo</t>
  </si>
  <si>
    <t>Para la preparación del Estado de Flujos de Efectivo se definió como fondos a las disponibilidades.</t>
  </si>
  <si>
    <t>Nota 4 – Cambios de Políticas y Procedimientos de Contabilidad</t>
  </si>
  <si>
    <t>Nota 5 – Criterios específicos de valuación</t>
  </si>
  <si>
    <t>A) Valuación en Moneda Extranjera</t>
  </si>
  <si>
    <t>Concepto</t>
  </si>
  <si>
    <t>Tipo de Cambio Comprador</t>
  </si>
  <si>
    <t>Tipo de Cambio Vendedor</t>
  </si>
  <si>
    <t>DETALLE</t>
  </si>
  <si>
    <t>Moneda Extranjera Clase</t>
  </si>
  <si>
    <t>Moneda Extranjera Monto</t>
  </si>
  <si>
    <t>USD</t>
  </si>
  <si>
    <t>Inversiones</t>
  </si>
  <si>
    <t>Activo No Corriente</t>
  </si>
  <si>
    <t>N/A</t>
  </si>
  <si>
    <t>Deudas Diversas</t>
  </si>
  <si>
    <t>Deudas Financieras</t>
  </si>
  <si>
    <t>Pasivo No Corriente</t>
  </si>
  <si>
    <t>C) Diferencia de Cambio en Moneda Extranjera</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</si>
  <si>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</si>
  <si>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</si>
  <si>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</si>
  <si>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</si>
  <si>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Cuenta Propia</t>
  </si>
  <si>
    <t>Caja Chica</t>
  </si>
  <si>
    <t>Banco Itaú Gs.</t>
  </si>
  <si>
    <t>Banco Regional Gs.</t>
  </si>
  <si>
    <t>Banco Continental Gs.</t>
  </si>
  <si>
    <t>Bancos Varios Gs.</t>
  </si>
  <si>
    <t>Banco Continental USD</t>
  </si>
  <si>
    <t>Bancos Varios USD</t>
  </si>
  <si>
    <t>Sub-Total Cuenta Propia</t>
  </si>
  <si>
    <t>Cuenta Compensadora</t>
  </si>
  <si>
    <t>Banco Itaú Operativo Gs.</t>
  </si>
  <si>
    <t>Banco Itaú Operativo USD</t>
  </si>
  <si>
    <t>TOTAL DISPONIBILIDADES</t>
  </si>
  <si>
    <t>E) Créditos</t>
  </si>
  <si>
    <t>Intermediación Negociación de Títulos.</t>
  </si>
  <si>
    <t xml:space="preserve">TOTAL  </t>
  </si>
  <si>
    <t>Comisión Colocación de Títulos</t>
  </si>
  <si>
    <t>Gestión Adm. y Reestructuración</t>
  </si>
  <si>
    <t>Mantenimiento Bursátil</t>
  </si>
  <si>
    <t>Representación Obligacionista</t>
  </si>
  <si>
    <t>Servicios Financieros</t>
  </si>
  <si>
    <t>Adelanto de Vto.</t>
  </si>
  <si>
    <t>Préstamo</t>
  </si>
  <si>
    <t>OTROS ACTIVOS CORRIENTES</t>
  </si>
  <si>
    <t>Préstamos al Personal</t>
  </si>
  <si>
    <t>Anticipo Impuesto a la Renta</t>
  </si>
  <si>
    <t>Anticipo Proveedores</t>
  </si>
  <si>
    <t>Capacitación al Personal</t>
  </si>
  <si>
    <t>OTROS ACTIVOS NO CORRIENTES</t>
  </si>
  <si>
    <t>Servicios a Pagar Gs.</t>
  </si>
  <si>
    <t>Servicios a Pagar USD</t>
  </si>
  <si>
    <t xml:space="preserve">NOMBRE </t>
  </si>
  <si>
    <t>RELACIÓN</t>
  </si>
  <si>
    <t>TIPO DE OPERACIÓN</t>
  </si>
  <si>
    <t>ANTIGUED DE LA DEUDA</t>
  </si>
  <si>
    <t>VENCIMIENTO</t>
  </si>
  <si>
    <t>Servicio</t>
  </si>
  <si>
    <t>Myriam Silva</t>
  </si>
  <si>
    <t>Auditora Interna</t>
  </si>
  <si>
    <t>TOTALES</t>
  </si>
  <si>
    <t>Tarjeta de Crédito</t>
  </si>
  <si>
    <t>Anticipo de Cliente</t>
  </si>
  <si>
    <t>NOMBRE</t>
  </si>
  <si>
    <t>Dividendo</t>
  </si>
  <si>
    <t>Crédito</t>
  </si>
  <si>
    <t>INGRESOS</t>
  </si>
  <si>
    <t>EGRESOS</t>
  </si>
  <si>
    <t xml:space="preserve">César Paredes </t>
  </si>
  <si>
    <t>Liliana Meza</t>
  </si>
  <si>
    <t>Jessica Díaz</t>
  </si>
  <si>
    <t>Juana Pabla Galeano</t>
  </si>
  <si>
    <t>Lucia Emilia Ayala Person</t>
  </si>
  <si>
    <t>SALDO AL INICIO</t>
  </si>
  <si>
    <t>AUMENTOS</t>
  </si>
  <si>
    <t>DISMINUCIÓN</t>
  </si>
  <si>
    <t>SALDO AL CIERRE</t>
  </si>
  <si>
    <t>Aporte no Capitalizado</t>
  </si>
  <si>
    <t>Reservas</t>
  </si>
  <si>
    <t>Ingresos Varios por Asesoría.</t>
  </si>
  <si>
    <t>Servicios de Representación</t>
  </si>
  <si>
    <t>Ingresos Operativos Varios</t>
  </si>
  <si>
    <t>Intereses y Gastos de Financiación</t>
  </si>
  <si>
    <t>Gastos Bursátiles</t>
  </si>
  <si>
    <t>Aranceles CNV-SEPRELAD</t>
  </si>
  <si>
    <t>Fidelización</t>
  </si>
  <si>
    <t>Gastos Varios de Comercialización</t>
  </si>
  <si>
    <t>Gastos de Consumición</t>
  </si>
  <si>
    <t>Manejo de Archivos</t>
  </si>
  <si>
    <t>Gastos Varios de Administración</t>
  </si>
  <si>
    <t>Gastos Varios</t>
  </si>
  <si>
    <t>Gastos al Personal</t>
  </si>
  <si>
    <t>Nota 6 – Información Referente a Contingencias y Compromisos</t>
  </si>
  <si>
    <t>Nota 7 – Hechos posteriores al Cierre del Ejercicio:</t>
  </si>
  <si>
    <t>Nota 8 – Limitación a la libre disponibilidad de los activos o del patrimonio y cualquier restricción al derecho de propiedad.</t>
  </si>
  <si>
    <t>La empresa no cuenta con ningún tipo de limitación a libre disposición de los activos o de patrimonio, tampoco existe restricciones al derecho de la propiedad.</t>
  </si>
  <si>
    <t>Nota 9 – Cambios Contables</t>
  </si>
  <si>
    <t>Nota 10 – Restricciones para distribución de Utilidades</t>
  </si>
  <si>
    <t>Nota 11 – Sanciones</t>
  </si>
  <si>
    <t>La empresa no cuenta con ningún tipo de sanciones a la fecha del presente informe.</t>
  </si>
  <si>
    <t>Nota 12 – Cuentas de Orden</t>
  </si>
  <si>
    <t>Juana Galeano</t>
  </si>
  <si>
    <t>Acciones</t>
  </si>
  <si>
    <t>EMISOR</t>
  </si>
  <si>
    <t>TIPO DE TÍTULO</t>
  </si>
  <si>
    <t>VALOR NOMINAL UNITARIO</t>
  </si>
  <si>
    <t>VALOR CONTABLE</t>
  </si>
  <si>
    <t>Bono Subordinado</t>
  </si>
  <si>
    <t>Bono</t>
  </si>
  <si>
    <t>SUB TOTAL GS</t>
  </si>
  <si>
    <t>Banco Basa S.A.</t>
  </si>
  <si>
    <t>SUB TOTAL USD</t>
  </si>
  <si>
    <t>TIPO DE CAMBIO</t>
  </si>
  <si>
    <t>SUB TOTAL EN GS</t>
  </si>
  <si>
    <t>CUENTAS</t>
  </si>
  <si>
    <t>VALOR DE COSTO</t>
  </si>
  <si>
    <t>Inversiones Corrientes</t>
  </si>
  <si>
    <t>Inversiones No Corrientes</t>
  </si>
  <si>
    <t xml:space="preserve">R U B R O </t>
  </si>
  <si>
    <t>VALORES ORIGINALES</t>
  </si>
  <si>
    <t>DEPRECIACIONES</t>
  </si>
  <si>
    <t>NETO RESULTANTE</t>
  </si>
  <si>
    <t>Valores al inicio</t>
  </si>
  <si>
    <t>Altas</t>
  </si>
  <si>
    <t>Bajas</t>
  </si>
  <si>
    <t>Valores al Cierre</t>
  </si>
  <si>
    <t>Acumuladas al inicio</t>
  </si>
  <si>
    <t>Acumuladas al Cierre</t>
  </si>
  <si>
    <t>Bienes de uso e intangible</t>
  </si>
  <si>
    <t>Muebles y Útiles</t>
  </si>
  <si>
    <t>Equipos de Oficina</t>
  </si>
  <si>
    <t>Equipos de Informática</t>
  </si>
  <si>
    <t>Instalaciones</t>
  </si>
  <si>
    <t>Mejoras en Predio Ajeno</t>
  </si>
  <si>
    <t>Sistema Informático</t>
  </si>
  <si>
    <t>Maquinarias y Equipos</t>
  </si>
  <si>
    <t>CAPITAL INTEGRADO</t>
  </si>
  <si>
    <t>Accionistas</t>
  </si>
  <si>
    <t>Votos</t>
  </si>
  <si>
    <t>% Participación en el Capital Integrado</t>
  </si>
  <si>
    <t>(%) Votos</t>
  </si>
  <si>
    <t>Liliana Yolanda Meza</t>
  </si>
  <si>
    <t>Jaime Hitoshi Kurosu Ishigaki</t>
  </si>
  <si>
    <t>MADIBA S.A.</t>
  </si>
  <si>
    <t>Marcos Aurelio Mañotti Gonzalez</t>
  </si>
  <si>
    <t>James Edward Clifton Spalding Hellmer</t>
  </si>
  <si>
    <t>Erasmo Luis Aguilar Delvalle</t>
  </si>
  <si>
    <t>Hugo Cesar Recalde Benitez</t>
  </si>
  <si>
    <t>Roberto Jose Blumenfeld</t>
  </si>
  <si>
    <t>Francisco Yanagida Ishikawa</t>
  </si>
  <si>
    <t>Osvaldo Serafini</t>
  </si>
  <si>
    <t>Alejandro Omar Codas Laterza</t>
  </si>
  <si>
    <t>Julio Ruben Sykora Frich</t>
  </si>
  <si>
    <t>Carlos Roberto Díaz Rossi</t>
  </si>
  <si>
    <t>Miriam Concepcion Ayala Vda. De Contreras</t>
  </si>
  <si>
    <t xml:space="preserve">Verónica Contreras Ayala </t>
  </si>
  <si>
    <t>RAS S.A.</t>
  </si>
  <si>
    <t>Federico Knaudt Orro</t>
  </si>
  <si>
    <t xml:space="preserve">Jorge Luis Roman Zaracho </t>
  </si>
  <si>
    <t xml:space="preserve">Jose Maria Mañotti Gonzalez </t>
  </si>
  <si>
    <t>Emilio Samuel Hirschkorn Skliar</t>
  </si>
  <si>
    <t>AGB Constructora S.A.</t>
  </si>
  <si>
    <t xml:space="preserve">Victor Ignacio Gonzalez Acosta </t>
  </si>
  <si>
    <t>Marcelo Andres Diaz de Vivar  Kroug</t>
  </si>
  <si>
    <t>Annuaki SA</t>
  </si>
  <si>
    <t xml:space="preserve">Carmelo Wigberto Blasco Martinez </t>
  </si>
  <si>
    <t>Roberto Fabian Elías Díaz</t>
  </si>
  <si>
    <t>Cimar S.A.</t>
  </si>
  <si>
    <t>Maria Lourdes Gamarra Marin</t>
  </si>
  <si>
    <t>Hugo Teodoro Berkemeyer Rodriguez</t>
  </si>
  <si>
    <t>Marcelo Emilio Ayala Person</t>
  </si>
  <si>
    <t>CUENTA DE ORDEN</t>
  </si>
  <si>
    <t>Cuenta de Orden</t>
  </si>
  <si>
    <t>Gerente de Estructuraciones</t>
  </si>
  <si>
    <t>Auditoría Interna</t>
  </si>
  <si>
    <t>Cuadro s/ Res. 1/19 expresado en el Anexo de Capital</t>
  </si>
  <si>
    <t>Gte. Operaciones</t>
  </si>
  <si>
    <t>Pasfin S.A.E.C.A.</t>
  </si>
  <si>
    <t>B) Posición en Moneda Extranjera</t>
  </si>
  <si>
    <t>Cadiem Casa de Bolsa S.A.</t>
  </si>
  <si>
    <t>Cambio al 31/12/2019</t>
  </si>
  <si>
    <t>Saldo al 31/12/2019
Gs.</t>
  </si>
  <si>
    <t>TOTAL 31/12/2019</t>
  </si>
  <si>
    <t>Rodrigo García</t>
  </si>
  <si>
    <t>TOTAL AL 31/12/2019</t>
  </si>
  <si>
    <t>Acciones Ordinarias</t>
  </si>
  <si>
    <t>B.V.P.A. S.A.</t>
  </si>
  <si>
    <t>CADIEM Casa de Bolsa S.A. tiene por objeto efectuar todas las actividades, operaciones y servicios que sean compatibles con la actividad de intermediación en el mercado de valores y cualquier otra actividad permitida que previamente, de manera general, lo autorice la Comisión Nacional de Valores.
Fue constituida por Escritura Pública Nro. 334, de fecha 12.11.2003, pasada ante la Escribana Pública Katia Ayala Ratti, e inscripta en los Registros Públicos de Personas Jurídicas y Asociaciones, en fecha 23.12.2003. Modificación de Estatutos: Primera modificación: En el Registro Público de Comercio No.291, Serie E, Folio 2581 y sgtes, por Escritura Pública No. 1 del 02.01.2007, Folio 2 y sgtes, pasada por el Escribano Luis Enrique Peroni. Segunda modificación: En el Registro Público de Comercio Número 688, Serie G, folio 5942 del 23/12/2011. Tercera modificación: En el Registro Público de Comercio Número 147, Serie E, folio 1652 y sgtes de fecha 16/02/2015. Cuarta modificación: En el Registro Público de Comercio Número 1, Serie Comercial, folio 1/15 de fecha 17/08/2017, reingreso 19/09/2017.
Habilitada por la Comisión Nacional de Valores para operar como Intermediaria en el Mercado de Valores, llevando la Nomenclatura CB (Casa de Bolsa) seguido de la numeración 017, por Resolución No. 754/04 Acta No. 04/04 de fecha 19.01.2004, e igualmente inscripta en la Bolsa de Valores y Productos de Asunción S.A. por Resolución No. 524/04 de fecha 26.01.2004.</t>
  </si>
  <si>
    <t>Sindico</t>
  </si>
  <si>
    <t>Myrian Concepción Ayala</t>
  </si>
  <si>
    <t xml:space="preserve">Dividendo </t>
  </si>
  <si>
    <t>Elias Miguel Gelay</t>
  </si>
  <si>
    <t>Las previsiones para cuentas de dudoso cobro se determinan anualmente sobre la base del estudio de la cartera de clientes realizado con el objeto de determinar la porción no recuperable de las cuentas por cobrar.</t>
  </si>
  <si>
    <t>3.4 Política de Bienes de Uso</t>
  </si>
  <si>
    <t>3.5 Política de Reconocimiento de Ingresos y Egresos</t>
  </si>
  <si>
    <t>Accionista - Director</t>
  </si>
  <si>
    <t>ANEXO I</t>
  </si>
  <si>
    <t>COMPOSICIÓN ACCIONARIA - ANEXO DE CAPITAL</t>
  </si>
  <si>
    <t>BIENES DE USO - ANEXO II</t>
  </si>
  <si>
    <t>CARTERA DE INVERSIONES - ANEXO I</t>
  </si>
  <si>
    <t>ANEXO II</t>
  </si>
  <si>
    <t>ANEXO DE CAPITAL</t>
  </si>
  <si>
    <r>
      <t>Acreedores Varios:</t>
    </r>
    <r>
      <rPr>
        <sz val="11"/>
        <color theme="1"/>
        <rFont val="Museo Sans 100"/>
        <family val="3"/>
      </rPr>
      <t xml:space="preserve"> La composición es la siguiente</t>
    </r>
  </si>
  <si>
    <r>
      <t xml:space="preserve">D) Disponibilidades: </t>
    </r>
    <r>
      <rPr>
        <sz val="11"/>
        <color theme="1"/>
        <rFont val="Museo Sans 100"/>
        <family val="3"/>
      </rPr>
      <t>La cuenta disponibilidades está compuesta por valores de Cuenta Propia y valores de Cuentas Compensadoras, que de detallan a continuación.</t>
    </r>
  </si>
  <si>
    <r>
      <t>Deudores por Intermediación:</t>
    </r>
    <r>
      <rPr>
        <sz val="11"/>
        <color theme="1"/>
        <rFont val="Museo Sans 100"/>
        <family val="3"/>
      </rPr>
      <t xml:space="preserve"> La composición es la siguiente</t>
    </r>
  </si>
  <si>
    <r>
      <t>Cuentas Por Cobrar a Personas y Empresas Relacionadas:</t>
    </r>
    <r>
      <rPr>
        <sz val="11"/>
        <color theme="1"/>
        <rFont val="Museo Sans 100"/>
        <family val="3"/>
      </rPr>
      <t xml:space="preserve"> La composición es la siguiente</t>
    </r>
  </si>
  <si>
    <r>
      <t>Préstamos Financieros:</t>
    </r>
    <r>
      <rPr>
        <sz val="11"/>
        <color theme="1"/>
        <rFont val="Museo Sans 100"/>
        <family val="3"/>
      </rPr>
      <t xml:space="preserve"> Préstamos a Corto Plazo</t>
    </r>
  </si>
  <si>
    <r>
      <t xml:space="preserve">6.2         </t>
    </r>
    <r>
      <rPr>
        <b/>
        <u/>
        <sz val="11"/>
        <color theme="1"/>
        <rFont val="Museo Sans 100"/>
        <family val="3"/>
      </rPr>
      <t>Personas Vinculadas</t>
    </r>
  </si>
  <si>
    <t>3.7 Política de Valuación de las Inversiones de Largo Plazo</t>
  </si>
  <si>
    <t>Rodrigo García:</t>
  </si>
  <si>
    <r>
      <t xml:space="preserve">B) Contingencias Legales: </t>
    </r>
    <r>
      <rPr>
        <sz val="11"/>
        <color theme="1"/>
        <rFont val="Museo Sans 100"/>
        <family val="3"/>
      </rPr>
      <t>La empresa no cuenta con juicios ni otras acciones que comprometa a la libre disponibilidad de sus bienes ni al libre desarrollo de sus actividades comerciales.</t>
    </r>
  </si>
  <si>
    <t>Revaluó</t>
  </si>
  <si>
    <t>Prov. p/ Pago de Gratificaciones</t>
  </si>
  <si>
    <t>Electroban S.A.E.C.A.</t>
  </si>
  <si>
    <t>LCR S.A.E.C.A.</t>
  </si>
  <si>
    <t>CDA</t>
  </si>
  <si>
    <t>Interfisa Banco S.A.E.C.A.</t>
  </si>
  <si>
    <t>Finexpar S.A.E.C.A.</t>
  </si>
  <si>
    <t>Otros Créditos</t>
  </si>
  <si>
    <t>Administrativo</t>
  </si>
  <si>
    <t>Accionista - Administrativo</t>
  </si>
  <si>
    <t>Entre la fecha de cierre del trimestre y la fecha de emisión de estos estados financieros, no han ocurrido otros hechos significativos de carácter financiero o de otra índole que afecten la situación patrimonial y financiera o los resultados de la Sociedad.</t>
  </si>
  <si>
    <t>Deudores Crédito Gs.</t>
  </si>
  <si>
    <t>Deudores Crédito USD</t>
  </si>
  <si>
    <t>Acreedor Gs.</t>
  </si>
  <si>
    <t>Acreedor USD</t>
  </si>
  <si>
    <t>1.</t>
  </si>
  <si>
    <t xml:space="preserve">FLUJO DE EFECTIVO POR LAS ACTIVIDADES OPERATIVAS </t>
  </si>
  <si>
    <t>Ingresos en Efectivo por comisiones y otros</t>
  </si>
  <si>
    <t>Efectivo pagado a empleados</t>
  </si>
  <si>
    <t>Total de Efectivo de las Actividades operativas antes de cambios en los activos de operación</t>
  </si>
  <si>
    <t>Aumento (Disminución) en pasivos operativos</t>
  </si>
  <si>
    <t>Pagos a Proveedores</t>
  </si>
  <si>
    <t xml:space="preserve">Efectivo Neto provisto de Actividades de Operación </t>
  </si>
  <si>
    <t>2.</t>
  </si>
  <si>
    <t>FLUJO DE EFECTIVO EN ACTIVIDADES DE INVERSIÓN</t>
  </si>
  <si>
    <t>Compra de Propiedad, planta y equipo</t>
  </si>
  <si>
    <t>Dividendos percibidos</t>
  </si>
  <si>
    <t xml:space="preserve">Efectivo Neto en Actividades de Inversión </t>
  </si>
  <si>
    <t>3.</t>
  </si>
  <si>
    <t>FLUJO DE EFECTIVO POR ACTIVIDADES DE FINANCIACIAMIENTO</t>
  </si>
  <si>
    <t>Proveniente de préstamos y otras deudas</t>
  </si>
  <si>
    <t>Dividendos Pagados</t>
  </si>
  <si>
    <t>Intereses Pagados</t>
  </si>
  <si>
    <t>Efecto de las variaciones en tipo de cambio</t>
  </si>
  <si>
    <t xml:space="preserve">Efectivo Neto en Actividades de Financiamiento </t>
  </si>
  <si>
    <t>Aumento (o disminución) neto de efectivo y sus equivalentes</t>
  </si>
  <si>
    <t>Efectivo y equivalentes al efectivo al comienzo del período</t>
  </si>
  <si>
    <t>Efectivo y equivalentes al efectivo al cierre del período</t>
  </si>
  <si>
    <t>INGRESOS OPERATIVOS</t>
  </si>
  <si>
    <t>Comisiones por Operación en Rueda</t>
  </si>
  <si>
    <t>Ingresos por Asesoría Financiera</t>
  </si>
  <si>
    <t>Ingresos por Intereses y Dividendos de Cartera Propia</t>
  </si>
  <si>
    <t>Ingresos por Venta de Cartera Propia</t>
  </si>
  <si>
    <t>GASTOS OPERATIVOS</t>
  </si>
  <si>
    <t>Gastos por Comisiones y Servicios</t>
  </si>
  <si>
    <t>RESULTADO OPERATIVO BRUTO</t>
  </si>
  <si>
    <t>GASTOS DE COMERCIALIZACIÓN</t>
  </si>
  <si>
    <t>Publicidad</t>
  </si>
  <si>
    <t>GASTOS DE ADMINISTRACIÓN</t>
  </si>
  <si>
    <t>Servicios Personales</t>
  </si>
  <si>
    <t>Previsión, Amortización y Depreciaciones</t>
  </si>
  <si>
    <t>Mantenimiento</t>
  </si>
  <si>
    <t>Alquileres</t>
  </si>
  <si>
    <t>Gastos Generales</t>
  </si>
  <si>
    <t>Seguros</t>
  </si>
  <si>
    <t>Multas</t>
  </si>
  <si>
    <t>Impuestos, Tasas y Contribuciones</t>
  </si>
  <si>
    <t>RESULTADO OPERATIVO NETO</t>
  </si>
  <si>
    <t>RESULTADOS FINANCIEROS</t>
  </si>
  <si>
    <t>Generados por Activos</t>
  </si>
  <si>
    <t>Generados por Pasivos</t>
  </si>
  <si>
    <t>IMPUESTO A LA RENTA</t>
  </si>
  <si>
    <t>RESULTADO DEL EJERCICIO</t>
  </si>
  <si>
    <t xml:space="preserve">Efectivo Generado (usado) por otras actividades </t>
  </si>
  <si>
    <t>(Aumento) Disminución en los activos de operación</t>
  </si>
  <si>
    <t>Fondos Colocados a corto plazo</t>
  </si>
  <si>
    <t>Efectivo neto de Actividades de Operación antes de impuestos</t>
  </si>
  <si>
    <t>Impuesto a la renta</t>
  </si>
  <si>
    <t xml:space="preserve">Inversiones en Otras Empresas </t>
  </si>
  <si>
    <t>Fondo con destino especial</t>
  </si>
  <si>
    <t>Adquisición de  Acciones y Títulos de Deuda (Cartera Propia)</t>
  </si>
  <si>
    <t>Intereses percibidos</t>
  </si>
  <si>
    <t>Aportes de Capital</t>
  </si>
  <si>
    <t>Donaciones</t>
  </si>
  <si>
    <t>Contratos Forward - Valor USD</t>
  </si>
  <si>
    <t>Gs. 17.554.000.000</t>
  </si>
  <si>
    <t>Gs. 17.110.000.000</t>
  </si>
  <si>
    <t>Recaudaciones a Depositar</t>
  </si>
  <si>
    <t>Biotec del Paraguay S.A.</t>
  </si>
  <si>
    <t>Credicentro S.A.E.C.A.</t>
  </si>
  <si>
    <t>2A Emprendimientos S.A.</t>
  </si>
  <si>
    <t>Pagaré</t>
  </si>
  <si>
    <t>Repo Invertido</t>
  </si>
  <si>
    <t>Deuda Privada</t>
  </si>
  <si>
    <t>Retención IDU</t>
  </si>
  <si>
    <t>Rodrigo Garcia</t>
  </si>
  <si>
    <t>Gastos de Viaje</t>
  </si>
  <si>
    <t>Honorarios</t>
  </si>
  <si>
    <t>Índice</t>
  </si>
  <si>
    <r>
      <t xml:space="preserve">C) Garantías Constituidas: </t>
    </r>
    <r>
      <rPr>
        <sz val="11"/>
        <rFont val="Museo Sans 100"/>
        <family val="3"/>
      </rPr>
      <t>La empresa cuenta con un Seguro de Caución “Desempeño de una Actividad o Profesión”, Póliza N°.: 007.1514.001944/000 con la Consolidada de Seguros vigente desde 09/07/2020 al 09/07/2021, por valor de Gs. 548.209.750-</t>
    </r>
  </si>
  <si>
    <t>Telefónica Celular del Paraguay S.A.E.</t>
  </si>
  <si>
    <t>Presidente con el 22,45% de los Votos - 11,26% del Capital</t>
  </si>
  <si>
    <t>Vice-Presidente con el 22,45% de los Votos – 11,26% del Capital</t>
  </si>
  <si>
    <t>Director con el 22,45% de los Votos – 11,55 % del Capital</t>
  </si>
  <si>
    <t>Accionista con el 22,51% de los Votos – 11,69 % del Capital</t>
  </si>
  <si>
    <t>Cartera de Inversiones al 31/12/2020 comparativo al 31/12/2019</t>
  </si>
  <si>
    <t>Izaguirre Barrail Inversora SAECA</t>
  </si>
  <si>
    <t>Información al 31/12/2020</t>
  </si>
  <si>
    <t>Correspondiente al 31/12/2020, presentado en forma comparativa con el ejercicio cerrado al 31/12/2019</t>
  </si>
  <si>
    <t>Corresponde al 31/12/2020 presentado de forma comparativa al 31/12/2019</t>
  </si>
  <si>
    <t>Valuación Acción
BVPASA</t>
  </si>
  <si>
    <t>Las inversiones a largo plazo se evalúan según su costo histórico más lo que resultare del VPP, exceptuando las acciones de la BVPASA que se valoriza según circular.</t>
  </si>
  <si>
    <t>Cambio al 31/12/2020</t>
  </si>
  <si>
    <t>Saldo al 31/12/2020
Gs.</t>
  </si>
  <si>
    <t>Tipo de Cambio 31/12/2020</t>
  </si>
  <si>
    <t>Monto Ajustado 31/12/2020</t>
  </si>
  <si>
    <t>Tipo de Cambio 31/12/2019</t>
  </si>
  <si>
    <t>Monto Ajustado 31/12/2019</t>
  </si>
  <si>
    <t>IVA Crédito</t>
  </si>
  <si>
    <t>Gastos a Rendir</t>
  </si>
  <si>
    <t>Gastos a Devengar</t>
  </si>
  <si>
    <t>Gte. Tecnologia</t>
  </si>
  <si>
    <t>Gte. Extructuraciones</t>
  </si>
  <si>
    <t>Ingresos a Devengar</t>
  </si>
  <si>
    <t>TOTAL 31/12/2020</t>
  </si>
  <si>
    <r>
      <t xml:space="preserve">A) Compromisos Directos: </t>
    </r>
    <r>
      <rPr>
        <sz val="11"/>
        <color theme="1"/>
        <rFont val="Museo Sans 100"/>
        <family val="3"/>
      </rPr>
      <t>Al 31 de diciembre del 2020 no existen compromisos directos relevantes que informar o detallar en la presente nota.</t>
    </r>
  </si>
  <si>
    <t>Cementos Concepcion SAE</t>
  </si>
  <si>
    <t>AUTOMAQ S.A.E.C.A.</t>
  </si>
  <si>
    <t>Dulsan Organica S.A.</t>
  </si>
  <si>
    <t>Fondo BASA</t>
  </si>
  <si>
    <t>Fondo Abierto</t>
  </si>
  <si>
    <t>TOTAL AL 31/12/2020</t>
  </si>
  <si>
    <t>Revalúo del Periódo</t>
  </si>
  <si>
    <t>Depreciación del Periódo</t>
  </si>
  <si>
    <t>Composición Accionaria al 31/12/2020</t>
  </si>
  <si>
    <t>Al 31 de diciembre de 2019 los bienes de uso se exponen a su costo histórico revaluado a partir del año siguiente al de su incorporación, de acuerdo con lo establecido en el artículo 12 de la Ley Nº 125/91, menos la correspondiente depreciación acumulada. El incremento neto por revaluación se acredita a la cuenta Reserva de Revalúo del patrimonio neto. La depreciación de los bienes de uso es calculada por el método de línea recta a partir del año siguiente de su incorporación, aplicando las tasas anuales determinadas con base en la vida útil de los bienes.
A partir del ejercicio 2020, los bienes de uso se exponen a su costo histórico, revaluado hasta el 31 de diciembre de 2019, menos la correspondiente depreciación acumulada de acuerdo con lo establecido en la Ley 6.380/19. La cuota de depreciación es calculada por el método de línea recta sobre el valor neto contable menos el valor residual de los bienes al 31 de diciembre de 2019, lo que implica un cambio en la base de cálculo de la depreciación respecto al ejercicio anterior. El valor residual es calculado sobre el valor neto contable de los bienes al 31 de diciembre de 2019.
De acuerdo con lo establecido por la Ley 6.380/19, el Poder Ejecutivo podrá establecer el revalúo obligatorio de los bienes del activo fijo, cuando la variación del Índice de Precios al Consumo determinado por el Banco Central del Paraguay alcance al menos el 20% acumulado a partir del ejercicio 2019. El reconocimiento del revalúo obligatorio formará parte de una reserva patrimonial cuyo único destino podrá ser la capitalización.</t>
  </si>
  <si>
    <r>
      <t xml:space="preserve">Los montos expuestos de las cuentas de orden como parte de la información de los estados contables corresponden a:
</t>
    </r>
    <r>
      <rPr>
        <b/>
        <sz val="11"/>
        <rFont val="Museo Sans 100"/>
        <family val="3"/>
      </rPr>
      <t xml:space="preserve">a) </t>
    </r>
    <r>
      <rPr>
        <sz val="11"/>
        <rFont val="Museo Sans 100"/>
        <family val="3"/>
      </rPr>
      <t xml:space="preserve">Títulos de Capital y Cupones de Intereses de Certificados de Depósitos de Ahorro. Estos valores se encuentran resguardados en la caja fuerte de una entidad bancaria.
</t>
    </r>
    <r>
      <rPr>
        <b/>
        <sz val="11"/>
        <rFont val="Museo Sans 100"/>
        <family val="3"/>
      </rPr>
      <t xml:space="preserve">b) </t>
    </r>
    <r>
      <rPr>
        <sz val="11"/>
        <rFont val="Museo Sans 100"/>
        <family val="3"/>
      </rPr>
      <t>Forward por Dólares Americanos 500,000 con el Banco Itaú Paraguay S.A. con fecha inicio 18/12/2020 y fin 30/03/2021 a un tipo de cambio final de Gs 6,960 por cada USD 1.</t>
    </r>
  </si>
  <si>
    <t>Myriam Concepción Ayala</t>
  </si>
  <si>
    <t>14</t>
  </si>
  <si>
    <t>INTAGIBLES - ANEXO III</t>
  </si>
  <si>
    <t>Intangible</t>
  </si>
  <si>
    <t>ANEXO III</t>
  </si>
  <si>
    <t>La empresa, una vez aprobada por asamblea y retenido el Impuesto a los Dividendos y Utilidades (IDU) según esta reglamentada en el Título II de la Ley 6380/19, distribuye sin ninguna restricción las utilidades disponibles al cierre de cada periodo.</t>
  </si>
  <si>
    <t>Los cambios de Políticas y Procedimientos de Contabilidad con relación al año anterior obedecen a la nuevas exigencias emanadas por la Ley 6380/19, específicamente en relación a la Valuación de Bienes de Uso e Intangibles.</t>
  </si>
  <si>
    <t>Capitalización de Utilidades</t>
  </si>
  <si>
    <t>Integración de Acciones</t>
  </si>
  <si>
    <t>BALANCE GENERAL CONSOLIDADO</t>
  </si>
  <si>
    <t>Cuenta con Personas Relacionadas</t>
  </si>
  <si>
    <t>5.F</t>
  </si>
  <si>
    <t>Crédito con Personas Relacionadas</t>
  </si>
  <si>
    <t>Patrimonio Neto</t>
  </si>
  <si>
    <t>5.G</t>
  </si>
  <si>
    <t>Anticipo p/ Integración de Acciones</t>
  </si>
  <si>
    <t>Activos Intangibles</t>
  </si>
  <si>
    <t>Reserva</t>
  </si>
  <si>
    <t>Resultado</t>
  </si>
  <si>
    <t>Ingresos por Administración de Fondos</t>
  </si>
  <si>
    <t>Arancel y Fondo de Garantía</t>
  </si>
  <si>
    <t>UTILIDAD O (PERDIDA)</t>
  </si>
  <si>
    <t>Atribuible a:</t>
  </si>
  <si>
    <t>Cadiem (Sociedad Controlante)</t>
  </si>
  <si>
    <t>Accionistas no Controlante</t>
  </si>
  <si>
    <t>Ajuste a Resultado Acumulado</t>
  </si>
  <si>
    <t>Aporte p/ Futura Integración</t>
  </si>
  <si>
    <t>Banco Itaú USD</t>
  </si>
  <si>
    <t>Banco Regional USD</t>
  </si>
  <si>
    <t>Banco Itaú Vto. Gs.</t>
  </si>
  <si>
    <t>Banco Itaú Vto. USD</t>
  </si>
  <si>
    <t>Sub-Total Cuenta Compesadora</t>
  </si>
  <si>
    <t>Administración de Fondos</t>
  </si>
  <si>
    <t>Otros Créditos.</t>
  </si>
  <si>
    <t>Préstamos</t>
  </si>
  <si>
    <t>Finexpar SAECA</t>
  </si>
  <si>
    <t>El Comercio SAECA</t>
  </si>
  <si>
    <t>Banco Itau Paraguay SA</t>
  </si>
  <si>
    <t>Banco BBVA SA</t>
  </si>
  <si>
    <t>Sobregiros</t>
  </si>
  <si>
    <t>Banco Basa SA</t>
  </si>
  <si>
    <t>Banco Regional SAECA</t>
  </si>
  <si>
    <t>Bancop SA</t>
  </si>
  <si>
    <t>Op Reporto</t>
  </si>
  <si>
    <t>Persona Juridica</t>
  </si>
  <si>
    <t>Impuestos</t>
  </si>
  <si>
    <t>Frederico Knaudt</t>
  </si>
  <si>
    <t>Negociación de Títulos Valores</t>
  </si>
  <si>
    <t>Rieder &amp; Cía. SACI</t>
  </si>
  <si>
    <t>CANTIDAD</t>
  </si>
  <si>
    <t>VALOR NOMINAL</t>
  </si>
  <si>
    <t>VALOR LIBRO DE ACCIÓN</t>
  </si>
  <si>
    <t>ESTADO DE RESULTADO CONSOLIDADO</t>
  </si>
  <si>
    <t>ESTADO DE VARIACIÓN DEL PATRIMONIO NETO CONSOLIDADO</t>
  </si>
  <si>
    <r>
      <t xml:space="preserve">6.1         </t>
    </r>
    <r>
      <rPr>
        <b/>
        <u/>
        <sz val="11"/>
        <color theme="1"/>
        <rFont val="Museo Sans 100"/>
        <family val="3"/>
      </rPr>
      <t>Vinculada Controlada</t>
    </r>
  </si>
  <si>
    <t xml:space="preserve">El capital social de Cadiem Casa de Bolsa S.A. se fija en Gs. 20.000.000.000 según Art. 5° de la Escritura Pública N° 455 de fecha 02/06/2017, distribuido en 20.000 acciones nominativas con Valor Nominal Gs. 1.000.000, de Clase Ordinaria Voto Múltiple (OVM) Ordinaria Simple (OS) Preferidas.
El Capital Social de Cadiem Administradora de Fondos Patrimoniales de Inversión S.A. de acuerdo con el Acta N° 25 de fecha 201/11/2020 es de Gs. 20.000.000.000 (guaraníes veinte mil millones) </t>
  </si>
  <si>
    <t>Capital Emitido Cadiem Casa de Bolsa S.A.</t>
  </si>
  <si>
    <t>Capital Emitido Cadiem AFPISA</t>
  </si>
  <si>
    <t>Gs. 10.000.000.000</t>
  </si>
  <si>
    <t>Capital Suscripto Cadiem AFPISA</t>
  </si>
  <si>
    <t>Capital Integrado Cadiem Casa de Bolsa S.A.</t>
  </si>
  <si>
    <t>Capital Integrado Cadiem AFPISA</t>
  </si>
  <si>
    <t>Capital Suscripto Cadiem Casa de Bolsa S.A.</t>
  </si>
  <si>
    <t>Gs. 5.000.000.000</t>
  </si>
  <si>
    <t>Valor Nominal Cadiem Casa de Bolsa S.A.</t>
  </si>
  <si>
    <t>Valor Nominal Cadiem AFPISA</t>
  </si>
  <si>
    <t>Gs. 100.000</t>
  </si>
  <si>
    <t>3.1 Base de Preparación de los Estados Contables Consolidados</t>
  </si>
  <si>
    <r>
      <rPr>
        <b/>
        <sz val="16"/>
        <color theme="1"/>
        <rFont val="Museo Sans 100"/>
        <family val="3"/>
      </rPr>
      <t xml:space="preserve">ESTADOS FINANCIEROS
CONSOLIDADOS
CADIEM CASA DE BOLSA S.A.
</t>
    </r>
    <r>
      <rPr>
        <u/>
        <sz val="14"/>
        <color theme="1"/>
        <rFont val="Museo Sans 100"/>
        <family val="3"/>
      </rPr>
      <t>s/ Res. N° 06/2019</t>
    </r>
  </si>
  <si>
    <t>FLUJO DE EFECTIVO CONSOLIDADO</t>
  </si>
  <si>
    <t>EVOLUCIÓN DEL PATRIMONIO NETO CONSOLIDADO</t>
  </si>
  <si>
    <t>NOTAS A LOS ESTADOS CONTABLES CONSOLIDADO - NOTA 5 (INCISO A a I)</t>
  </si>
  <si>
    <t>NOTAS A LOS ESTADOS CONTABLES CONSOLIDADO - (NOTA 1 a NOTA 4)</t>
  </si>
  <si>
    <t>NOTAS A LOS ESTADOS CONTABLES CONSOLIDADO - NOTA 5 (INCISO J)</t>
  </si>
  <si>
    <t>NOTAS A LOS ESTADOS CONTABLES - NOTA 5 (INCISO K a W)</t>
  </si>
  <si>
    <t>NOTAS A LOS ESTADOS CONTABLES CONSOLIDADO - (NOTA 6 a NOTA 12)</t>
  </si>
  <si>
    <t>Transferencia de acciones</t>
  </si>
  <si>
    <t>Los estados financieros consolidados por el ejercicio finalizado el 31 de diciembre de 2020 y 2019 han sido preparados de acuerdo con las Normas emitidas por el Consejo de Contadores Públicos del Paraguay y se presentan en Guaraníes.
Los estados financieros consolidados comprenden los estados financieros de la Sociedad y su controlada al 31 de diciembre de cada año. 
Los estados financieros de la controlada son elaborados al mismo período y aplican las políticas contables consistentes. 
Todos los saldos, ingresos y costos, ganancias y pérdidas mantenidos entre sí han sido eliminados.</t>
  </si>
  <si>
    <r>
      <t>Las 12 notas -</t>
    </r>
    <r>
      <rPr>
        <i/>
        <sz val="10"/>
        <color rgb="FFFF0000"/>
        <rFont val="Museo Sans 100"/>
        <family val="3"/>
      </rPr>
      <t xml:space="preserve"> </t>
    </r>
    <r>
      <rPr>
        <i/>
        <sz val="10"/>
        <color theme="1"/>
        <rFont val="Museo Sans 100"/>
        <family val="3"/>
      </rPr>
      <t>Anexo I - Anexo II - Anexo III - Anexo de Capital que acompañan forman parte integral de los estados financieros consolidados</t>
    </r>
  </si>
  <si>
    <t>Las 12 notas - Anexo I - Anexo II - Anexo III - Anexo de Capital que acompañan forman parte integral de los estados financieros consolidados.</t>
  </si>
  <si>
    <r>
      <t>Las 12 notas -</t>
    </r>
    <r>
      <rPr>
        <i/>
        <sz val="10"/>
        <color rgb="FFFF0000"/>
        <rFont val="Museo Sans 100"/>
        <family val="3"/>
      </rPr>
      <t xml:space="preserve"> </t>
    </r>
    <r>
      <rPr>
        <i/>
        <sz val="10"/>
        <color theme="1"/>
        <rFont val="Museo Sans 100"/>
        <family val="3"/>
      </rPr>
      <t>Anexo I - Anexo II - Anexo III - Anexo de Capital que acompañan forman parte integral de los estados financieros consolidados.</t>
    </r>
  </si>
  <si>
    <t>ESTADO DE FLUJO DE EFECTIVO CONSOLIDADO</t>
  </si>
  <si>
    <t>Notas a los Estados Contables Consolidados al 31 de diciembre de 2020</t>
  </si>
  <si>
    <t>Cuadro de Bienes de Uso Consolidado al 31 de diciembre del 2020</t>
  </si>
  <si>
    <t>Cuadro de Intangibles Consolidado por al 31 de diciembre del 2020</t>
  </si>
  <si>
    <t>4.            CAPITAL Y PROPIEDAD DE LA CONTROLANTE Y CONTROLADA</t>
  </si>
  <si>
    <t>Anexo I</t>
  </si>
  <si>
    <r>
      <t>F) Otros Activos Corrientes y No Corrientes:</t>
    </r>
    <r>
      <rPr>
        <sz val="11"/>
        <color theme="1"/>
        <rFont val="Museo Sans 100"/>
        <family val="3"/>
      </rPr>
      <t xml:space="preserve"> La composición es la siguiente</t>
    </r>
  </si>
  <si>
    <t>G) Préstamos Financieros (corto y largo plazo)</t>
  </si>
  <si>
    <t>Anexo II</t>
  </si>
  <si>
    <t>Anexo III</t>
  </si>
  <si>
    <t>H) Documentos y Cuentas por Pagar (corto y largo plazo)</t>
  </si>
  <si>
    <t>I) Cuentas por Pagar a Personas y Empresas Relacionadas (corto y largo plazo)</t>
  </si>
  <si>
    <r>
      <t>J) Otros Pasivos Corrientes y No Corrientes:</t>
    </r>
    <r>
      <rPr>
        <sz val="11"/>
        <color theme="1"/>
        <rFont val="Museo Sans 100"/>
        <family val="3"/>
      </rPr>
      <t xml:space="preserve"> La composición es la siguiente</t>
    </r>
  </si>
  <si>
    <t>K) Saldos y Transacciones con Personas y Empresas Relacionadas (Corriente y No Corriente)</t>
  </si>
  <si>
    <t>L) Resultado con Personas y Empresas Vinculadas</t>
  </si>
  <si>
    <t>M) Patrimonio</t>
  </si>
  <si>
    <t>N) Ingresos Operativos</t>
  </si>
  <si>
    <t>O) Otros Gastos Operativos, de Comercialización y de Administración</t>
  </si>
  <si>
    <t>5.H</t>
  </si>
  <si>
    <t>Los estados contables fueron aprobados por Acta de Directorio N° 163 de fecha 23/02/2021 sin ninguna información que mencionar.</t>
  </si>
  <si>
    <t>5.i</t>
  </si>
  <si>
    <t>5.N</t>
  </si>
  <si>
    <t>5.O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</si>
</sst>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0\ _€_-;\-* #,##0\ _€_-;_-* &quot;-&quot;\ _€_-;_-@_-"/>
    <numFmt numFmtId="165" formatCode="_(* #,##0_);_(* \(#,##0\);_(* &quot;-&quot;_);_(@_)"/>
    <numFmt numFmtId="166" formatCode="#,##0_);\(#,##0\);\ &quot;-&quot;_)"/>
    <numFmt numFmtId="167" formatCode="_(* #,##0.00_);_(* \(#,##0.00\);_(* &quot;-&quot;_);_(@_)"/>
    <numFmt numFmtId="168" formatCode="_ * #,##0.00_ ;_ * \-#,##0.00_ ;_ * &quot;-&quot;_ ;_ @_ "/>
    <numFmt numFmtId="169" formatCode="_-* #,##0.00\ _€_-;\-* #,##0.00\ _€_-;_-* &quot;-&quot;??\ _€_-;_-@_-"/>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name val="Verdana"/>
      <family val="2"/>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u/>
      <sz val="11"/>
      <color theme="1"/>
      <name val="Museo Sans 100"/>
      <family val="3"/>
    </font>
    <font>
      <b/>
      <sz val="11"/>
      <color theme="1"/>
      <name val="Museo Sans 100"/>
      <family val="3"/>
    </font>
    <font>
      <b/>
      <sz val="10"/>
      <color theme="1"/>
      <name val="Museo Sans 100"/>
      <family val="3"/>
    </font>
    <font>
      <sz val="10"/>
      <color theme="1"/>
      <name val="Museo Sans 100"/>
      <family val="3"/>
    </font>
    <font>
      <b/>
      <sz val="11"/>
      <color rgb="FF000000"/>
      <name val="Museo Sans 100"/>
      <family val="3"/>
    </font>
    <font>
      <b/>
      <sz val="11"/>
      <name val="Museo Sans 100"/>
      <family val="3"/>
    </font>
    <font>
      <sz val="11"/>
      <name val="Museo Sans 100"/>
      <family val="3"/>
    </font>
    <font>
      <sz val="8"/>
      <color theme="1"/>
      <name val="Museo Sans 100"/>
      <family val="3"/>
    </font>
    <font>
      <b/>
      <u/>
      <sz val="10"/>
      <color theme="1"/>
      <name val="Museo Sans 100"/>
      <family val="3"/>
    </font>
    <font>
      <b/>
      <sz val="8"/>
      <color theme="1"/>
      <name val="Museo Sans 100"/>
      <family val="3"/>
    </font>
    <font>
      <b/>
      <sz val="11"/>
      <color rgb="FFFFFFFF"/>
      <name val="Museo Sans 100"/>
      <family val="3"/>
    </font>
    <font>
      <sz val="11"/>
      <color rgb="FFFFFFFF"/>
      <name val="Museo Sans 100"/>
      <family val="3"/>
    </font>
    <font>
      <i/>
      <sz val="10"/>
      <color theme="1"/>
      <name val="Museo Sans 100"/>
      <family val="3"/>
    </font>
    <font>
      <b/>
      <i/>
      <sz val="11"/>
      <name val="Museo Sans 100"/>
      <family val="3"/>
    </font>
    <font>
      <b/>
      <sz val="11"/>
      <color indexed="8"/>
      <name val="Museo Sans 100"/>
      <family val="3"/>
    </font>
    <font>
      <sz val="11"/>
      <color indexed="8"/>
      <name val="Museo Sans 100"/>
      <family val="3"/>
    </font>
    <font>
      <b/>
      <sz val="10"/>
      <color indexed="8"/>
      <name val="Museo Sans 100"/>
      <family val="3"/>
    </font>
    <font>
      <b/>
      <u/>
      <sz val="11"/>
      <color indexed="8"/>
      <name val="Museo Sans 100"/>
      <family val="3"/>
    </font>
    <font>
      <sz val="11"/>
      <color theme="0"/>
      <name val="Museo Sans 100"/>
      <family val="3"/>
    </font>
    <font>
      <i/>
      <sz val="10"/>
      <color rgb="FFFF0000"/>
      <name val="Museo Sans 100"/>
      <family val="3"/>
    </font>
    <font>
      <sz val="11"/>
      <color rgb="FFFF0000"/>
      <name val="Museo Sans 100"/>
      <family val="3"/>
    </font>
    <font>
      <sz val="10"/>
      <color indexed="8"/>
      <name val="Arial"/>
      <family val="2"/>
    </font>
    <font>
      <sz val="8"/>
      <name val="Verdana"/>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41" fontId="1" fillId="0" borderId="0" applyFont="0" applyFill="0" applyBorder="0" applyAlignment="0" applyProtection="0"/>
    <xf numFmtId="0" fontId="4" fillId="0" borderId="0"/>
    <xf numFmtId="41" fontId="1" fillId="0" borderId="0" applyFont="0" applyFill="0" applyBorder="0" applyAlignment="0" applyProtection="0"/>
    <xf numFmtId="0" fontId="30" fillId="0" borderId="0"/>
    <xf numFmtId="0" fontId="4" fillId="0" borderId="0"/>
    <xf numFmtId="9" fontId="31" fillId="0" borderId="0" applyFont="0" applyFill="0" applyBorder="0" applyAlignment="0" applyProtection="0"/>
    <xf numFmtId="43" fontId="31" fillId="0" borderId="0" applyFont="0" applyFill="0" applyBorder="0" applyAlignment="0" applyProtection="0"/>
    <xf numFmtId="41" fontId="1" fillId="0" borderId="0" applyFont="0" applyFill="0" applyBorder="0" applyAlignment="0" applyProtection="0"/>
    <xf numFmtId="0" fontId="1" fillId="0" borderId="0"/>
    <xf numFmtId="41" fontId="1" fillId="0" borderId="0" applyFont="0" applyFill="0" applyBorder="0" applyAlignment="0" applyProtection="0"/>
    <xf numFmtId="43" fontId="3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443">
    <xf numFmtId="0" fontId="0" fillId="0" borderId="0" xfId="0"/>
    <xf numFmtId="0" fontId="8" fillId="0" borderId="0" xfId="3" applyFont="1"/>
    <xf numFmtId="0" fontId="10" fillId="0" borderId="0" xfId="0" applyFont="1"/>
    <xf numFmtId="41" fontId="5" fillId="0" borderId="0" xfId="0" applyNumberFormat="1" applyFont="1"/>
    <xf numFmtId="0" fontId="14" fillId="0" borderId="4" xfId="6" applyFont="1" applyBorder="1" applyAlignment="1">
      <alignment horizontal="center" vertical="center" wrapText="1"/>
    </xf>
    <xf numFmtId="0" fontId="14" fillId="3" borderId="0" xfId="6" applyFont="1" applyFill="1" applyAlignment="1">
      <alignment horizontal="center" vertical="center" wrapText="1"/>
    </xf>
    <xf numFmtId="0" fontId="14" fillId="0" borderId="15" xfId="5" applyFont="1" applyBorder="1" applyAlignment="1">
      <alignment vertical="center"/>
    </xf>
    <xf numFmtId="166" fontId="15" fillId="0" borderId="15" xfId="5" applyNumberFormat="1" applyFont="1" applyBorder="1" applyAlignment="1">
      <alignment horizontal="right" vertical="center"/>
    </xf>
    <xf numFmtId="0" fontId="15" fillId="0" borderId="15" xfId="5" applyFont="1" applyBorder="1" applyAlignment="1">
      <alignment vertical="center"/>
    </xf>
    <xf numFmtId="0" fontId="15" fillId="0" borderId="17" xfId="5" applyFont="1" applyBorder="1" applyAlignment="1">
      <alignment vertical="center"/>
    </xf>
    <xf numFmtId="166" fontId="15" fillId="0" borderId="17" xfId="5" applyNumberFormat="1" applyFont="1" applyBorder="1" applyAlignment="1">
      <alignment horizontal="right" vertical="center"/>
    </xf>
    <xf numFmtId="41" fontId="15" fillId="0" borderId="17" xfId="1" applyFont="1" applyBorder="1" applyAlignment="1">
      <alignment horizontal="right" vertical="center"/>
    </xf>
    <xf numFmtId="0" fontId="15" fillId="0" borderId="13" xfId="5" applyFont="1" applyBorder="1" applyAlignment="1">
      <alignment vertical="center"/>
    </xf>
    <xf numFmtId="41" fontId="15" fillId="0" borderId="13" xfId="1" applyFont="1" applyBorder="1" applyAlignment="1">
      <alignment horizontal="right" vertical="center"/>
    </xf>
    <xf numFmtId="166" fontId="15" fillId="0" borderId="13" xfId="5" applyNumberFormat="1" applyFont="1" applyBorder="1" applyAlignment="1">
      <alignment horizontal="right" vertical="center"/>
    </xf>
    <xf numFmtId="0" fontId="14" fillId="0" borderId="4" xfId="5" applyFont="1" applyBorder="1" applyAlignment="1">
      <alignment vertical="center"/>
    </xf>
    <xf numFmtId="166" fontId="14" fillId="0" borderId="4" xfId="5" applyNumberFormat="1" applyFont="1" applyBorder="1" applyAlignment="1">
      <alignment horizontal="right" vertical="center"/>
    </xf>
    <xf numFmtId="0" fontId="12" fillId="0" borderId="0" xfId="0" applyFont="1"/>
    <xf numFmtId="0" fontId="16" fillId="0" borderId="0" xfId="0" applyFont="1"/>
    <xf numFmtId="0" fontId="18" fillId="0" borderId="0" xfId="0" applyFont="1"/>
    <xf numFmtId="0" fontId="10" fillId="0" borderId="4" xfId="0" applyFont="1" applyBorder="1" applyAlignment="1">
      <alignment horizontal="center" vertical="center" wrapText="1"/>
    </xf>
    <xf numFmtId="17" fontId="13" fillId="0" borderId="4"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xf numFmtId="3" fontId="10" fillId="0" borderId="4" xfId="0" applyNumberFormat="1" applyFont="1" applyBorder="1" applyAlignment="1">
      <alignment horizontal="right"/>
    </xf>
    <xf numFmtId="0" fontId="10" fillId="0" borderId="15" xfId="0" applyFont="1" applyBorder="1"/>
    <xf numFmtId="0" fontId="5" fillId="0" borderId="17" xfId="0" applyFont="1" applyBorder="1"/>
    <xf numFmtId="0" fontId="5" fillId="0" borderId="0" xfId="0" applyFont="1" applyAlignment="1">
      <alignment wrapText="1"/>
    </xf>
    <xf numFmtId="41" fontId="5" fillId="0" borderId="17" xfId="1" applyFont="1" applyBorder="1"/>
    <xf numFmtId="41" fontId="5" fillId="0" borderId="15" xfId="1" applyFont="1" applyBorder="1"/>
    <xf numFmtId="41" fontId="5" fillId="0" borderId="13" xfId="1" applyFont="1" applyBorder="1"/>
    <xf numFmtId="3" fontId="10" fillId="0" borderId="4" xfId="0" applyNumberFormat="1" applyFont="1" applyBorder="1" applyAlignment="1">
      <alignment horizontal="left"/>
    </xf>
    <xf numFmtId="3" fontId="10" fillId="0" borderId="15" xfId="0" applyNumberFormat="1" applyFont="1" applyBorder="1" applyAlignment="1">
      <alignment horizontal="right"/>
    </xf>
    <xf numFmtId="41" fontId="10" fillId="0" borderId="4" xfId="1" applyFont="1" applyBorder="1"/>
    <xf numFmtId="41" fontId="10" fillId="0" borderId="15" xfId="1" applyFont="1" applyBorder="1"/>
    <xf numFmtId="167" fontId="5" fillId="0" borderId="17" xfId="1" applyNumberFormat="1" applyFont="1" applyBorder="1"/>
    <xf numFmtId="4" fontId="5" fillId="0" borderId="17" xfId="0" applyNumberFormat="1" applyFont="1" applyBorder="1" applyAlignment="1">
      <alignment horizontal="right"/>
    </xf>
    <xf numFmtId="4" fontId="10" fillId="0" borderId="4" xfId="0" applyNumberFormat="1" applyFont="1" applyBorder="1" applyAlignment="1">
      <alignment horizontal="right"/>
    </xf>
    <xf numFmtId="167" fontId="10" fillId="0" borderId="4" xfId="1" applyNumberFormat="1" applyFont="1" applyBorder="1"/>
    <xf numFmtId="0" fontId="10" fillId="0" borderId="13" xfId="0" applyFont="1" applyBorder="1"/>
    <xf numFmtId="0" fontId="5" fillId="0" borderId="4" xfId="0" applyFont="1" applyBorder="1"/>
    <xf numFmtId="3" fontId="5" fillId="0" borderId="4" xfId="0" applyNumberFormat="1" applyFont="1" applyBorder="1" applyAlignment="1">
      <alignment horizontal="right"/>
    </xf>
    <xf numFmtId="9" fontId="20" fillId="0" borderId="4" xfId="0" applyNumberFormat="1" applyFont="1" applyBorder="1" applyAlignment="1">
      <alignment horizontal="right"/>
    </xf>
    <xf numFmtId="0" fontId="5" fillId="0" borderId="15" xfId="0" applyFont="1" applyBorder="1"/>
    <xf numFmtId="0" fontId="5" fillId="0" borderId="13" xfId="0" applyFont="1" applyBorder="1"/>
    <xf numFmtId="3" fontId="5" fillId="0" borderId="13" xfId="0" applyNumberFormat="1" applyFont="1" applyBorder="1" applyAlignment="1">
      <alignment horizontal="left" vertical="center"/>
    </xf>
    <xf numFmtId="3" fontId="5" fillId="0" borderId="13" xfId="0" applyNumberFormat="1" applyFont="1" applyBorder="1" applyAlignment="1">
      <alignment horizontal="center" vertical="center"/>
    </xf>
    <xf numFmtId="3" fontId="10" fillId="0" borderId="4" xfId="0" applyNumberFormat="1" applyFont="1" applyBorder="1"/>
    <xf numFmtId="0" fontId="13" fillId="0" borderId="4" xfId="0" applyFont="1" applyBorder="1" applyAlignment="1">
      <alignment horizontal="center"/>
    </xf>
    <xf numFmtId="3" fontId="5" fillId="0" borderId="0" xfId="0" applyNumberFormat="1" applyFont="1" applyAlignment="1">
      <alignment horizontal="right"/>
    </xf>
    <xf numFmtId="0" fontId="10" fillId="0" borderId="11" xfId="0" applyFont="1" applyBorder="1"/>
    <xf numFmtId="3" fontId="10" fillId="0" borderId="13" xfId="0" applyNumberFormat="1" applyFont="1" applyBorder="1" applyAlignment="1">
      <alignment horizontal="right"/>
    </xf>
    <xf numFmtId="0" fontId="19" fillId="0" borderId="13" xfId="0" applyFont="1" applyBorder="1" applyAlignment="1">
      <alignment horizontal="right"/>
    </xf>
    <xf numFmtId="41" fontId="5" fillId="0" borderId="0" xfId="1" applyFont="1"/>
    <xf numFmtId="167" fontId="5" fillId="0" borderId="15" xfId="1" applyNumberFormat="1" applyFont="1" applyBorder="1"/>
    <xf numFmtId="4" fontId="5" fillId="0" borderId="15" xfId="0" applyNumberFormat="1" applyFont="1" applyBorder="1" applyAlignment="1">
      <alignment horizontal="right"/>
    </xf>
    <xf numFmtId="167" fontId="5" fillId="0" borderId="4" xfId="0" applyNumberFormat="1" applyFont="1" applyBorder="1" applyAlignment="1">
      <alignment horizontal="right"/>
    </xf>
    <xf numFmtId="3" fontId="5" fillId="0" borderId="13" xfId="0" applyNumberFormat="1" applyFont="1" applyBorder="1" applyAlignment="1">
      <alignment horizontal="right"/>
    </xf>
    <xf numFmtId="41" fontId="5" fillId="0" borderId="4" xfId="1" applyFont="1" applyBorder="1" applyAlignment="1">
      <alignment horizontal="center" vertical="center"/>
    </xf>
    <xf numFmtId="0" fontId="9" fillId="0" borderId="0" xfId="0" applyFont="1"/>
    <xf numFmtId="0" fontId="10" fillId="0" borderId="4" xfId="0" applyFont="1" applyBorder="1" applyAlignment="1">
      <alignment horizontal="center" vertical="center"/>
    </xf>
    <xf numFmtId="14" fontId="10" fillId="0" borderId="4" xfId="0" applyNumberFormat="1" applyFont="1" applyBorder="1" applyAlignment="1">
      <alignment horizontal="center" vertical="center"/>
    </xf>
    <xf numFmtId="14" fontId="14" fillId="0" borderId="4" xfId="0" applyNumberFormat="1" applyFont="1" applyBorder="1" applyAlignment="1">
      <alignment horizontal="center" vertical="center"/>
    </xf>
    <xf numFmtId="14" fontId="14" fillId="0" borderId="4" xfId="8" applyNumberFormat="1" applyFont="1" applyBorder="1" applyAlignment="1">
      <alignment horizontal="center" vertical="center"/>
    </xf>
    <xf numFmtId="41" fontId="15" fillId="0" borderId="16" xfId="1" quotePrefix="1" applyFont="1" applyBorder="1" applyAlignment="1">
      <alignment horizontal="left" vertical="center"/>
    </xf>
    <xf numFmtId="41" fontId="15" fillId="0" borderId="17" xfId="1" quotePrefix="1" applyFont="1" applyBorder="1" applyAlignment="1">
      <alignment horizontal="left" vertical="center"/>
    </xf>
    <xf numFmtId="41" fontId="15" fillId="0" borderId="17" xfId="1" applyFont="1" applyBorder="1" applyAlignment="1">
      <alignment horizontal="left" vertical="center"/>
    </xf>
    <xf numFmtId="0" fontId="10" fillId="0" borderId="1" xfId="0" applyFont="1" applyBorder="1" applyAlignment="1">
      <alignment vertical="center"/>
    </xf>
    <xf numFmtId="14" fontId="10" fillId="0" borderId="15" xfId="0" applyNumberFormat="1" applyFont="1" applyBorder="1" applyAlignment="1">
      <alignment horizontal="center" vertical="center"/>
    </xf>
    <xf numFmtId="0" fontId="5" fillId="0" borderId="16" xfId="0" applyFont="1" applyBorder="1" applyAlignment="1"/>
    <xf numFmtId="41" fontId="5" fillId="0" borderId="20" xfId="1" applyFont="1" applyBorder="1" applyAlignment="1">
      <alignment horizontal="right"/>
    </xf>
    <xf numFmtId="0" fontId="5" fillId="0" borderId="19" xfId="0" applyFont="1" applyBorder="1" applyAlignment="1"/>
    <xf numFmtId="41" fontId="5" fillId="0" borderId="9" xfId="1" applyFont="1" applyBorder="1" applyAlignment="1">
      <alignment horizontal="right"/>
    </xf>
    <xf numFmtId="0" fontId="10" fillId="0" borderId="1" xfId="0" applyFont="1" applyBorder="1" applyAlignment="1"/>
    <xf numFmtId="41" fontId="10" fillId="0" borderId="4" xfId="1" applyFont="1" applyBorder="1" applyAlignment="1">
      <alignment horizontal="right"/>
    </xf>
    <xf numFmtId="0" fontId="10" fillId="0" borderId="15" xfId="0" applyFont="1" applyBorder="1" applyAlignment="1">
      <alignment horizontal="center" vertical="center" wrapText="1"/>
    </xf>
    <xf numFmtId="3" fontId="10" fillId="0" borderId="4"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41" fontId="5" fillId="0" borderId="17" xfId="1" applyFont="1" applyBorder="1" applyAlignment="1">
      <alignment horizontal="right"/>
    </xf>
    <xf numFmtId="0" fontId="10" fillId="0" borderId="1" xfId="0" applyFont="1" applyBorder="1" applyAlignment="1">
      <alignment vertical="center" wrapText="1"/>
    </xf>
    <xf numFmtId="0" fontId="5" fillId="0" borderId="16" xfId="0" applyFont="1" applyBorder="1" applyAlignment="1">
      <alignment vertical="center"/>
    </xf>
    <xf numFmtId="41" fontId="5" fillId="0" borderId="17" xfId="1" applyFont="1" applyBorder="1" applyAlignment="1">
      <alignment vertical="center"/>
    </xf>
    <xf numFmtId="0" fontId="5" fillId="0" borderId="10" xfId="0" applyFont="1" applyBorder="1" applyAlignment="1"/>
    <xf numFmtId="41" fontId="5" fillId="0" borderId="17" xfId="1" applyFont="1" applyBorder="1" applyAlignment="1">
      <alignment horizontal="center"/>
    </xf>
    <xf numFmtId="41" fontId="10" fillId="0" borderId="4" xfId="1" applyFont="1" applyBorder="1" applyAlignment="1">
      <alignment horizontal="center" vertical="center"/>
    </xf>
    <xf numFmtId="3" fontId="5" fillId="0" borderId="0" xfId="0" applyNumberFormat="1" applyFont="1" applyAlignment="1">
      <alignment horizontal="left" vertical="center"/>
    </xf>
    <xf numFmtId="3" fontId="10" fillId="0" borderId="4" xfId="0" applyNumberFormat="1" applyFont="1" applyBorder="1" applyAlignment="1">
      <alignment horizontal="center" vertical="center"/>
    </xf>
    <xf numFmtId="41" fontId="15" fillId="0" borderId="16" xfId="1" applyFont="1" applyBorder="1" applyAlignment="1">
      <alignment vertical="center"/>
    </xf>
    <xf numFmtId="41" fontId="15" fillId="0" borderId="10" xfId="1" applyFont="1" applyBorder="1" applyAlignment="1">
      <alignment vertical="center"/>
    </xf>
    <xf numFmtId="41" fontId="15" fillId="0" borderId="10" xfId="1" quotePrefix="1" applyFont="1" applyBorder="1" applyAlignment="1">
      <alignment horizontal="left" vertical="center"/>
    </xf>
    <xf numFmtId="41" fontId="5" fillId="0" borderId="17" xfId="1" applyFont="1" applyFill="1" applyBorder="1"/>
    <xf numFmtId="41" fontId="15" fillId="0" borderId="19" xfId="1" applyFont="1" applyBorder="1" applyAlignment="1">
      <alignment vertical="center"/>
    </xf>
    <xf numFmtId="0" fontId="10" fillId="0" borderId="0" xfId="0" applyFont="1" applyAlignment="1">
      <alignment horizontal="justify" vertical="center"/>
    </xf>
    <xf numFmtId="0" fontId="14" fillId="0" borderId="1" xfId="0" applyFont="1" applyBorder="1" applyAlignment="1">
      <alignment vertical="center"/>
    </xf>
    <xf numFmtId="0" fontId="15" fillId="0" borderId="16" xfId="0" applyFont="1" applyBorder="1" applyAlignment="1"/>
    <xf numFmtId="41" fontId="15" fillId="0" borderId="15" xfId="1" applyFont="1" applyBorder="1"/>
    <xf numFmtId="0" fontId="15" fillId="0" borderId="10" xfId="0" applyFont="1" applyBorder="1" applyAlignment="1"/>
    <xf numFmtId="41" fontId="15" fillId="0" borderId="17" xfId="1" applyFont="1" applyBorder="1"/>
    <xf numFmtId="0" fontId="14" fillId="0" borderId="1" xfId="0" applyFont="1" applyBorder="1" applyAlignment="1"/>
    <xf numFmtId="41" fontId="14" fillId="0" borderId="4" xfId="1" applyFont="1" applyBorder="1" applyAlignment="1">
      <alignment horizontal="right"/>
    </xf>
    <xf numFmtId="41" fontId="14" fillId="0" borderId="4" xfId="1" applyFont="1" applyBorder="1"/>
    <xf numFmtId="0" fontId="14" fillId="0" borderId="1" xfId="8" applyFont="1" applyBorder="1" applyAlignment="1">
      <alignment vertical="center"/>
    </xf>
    <xf numFmtId="14" fontId="14" fillId="0" borderId="15" xfId="8" applyNumberFormat="1" applyFont="1" applyBorder="1" applyAlignment="1">
      <alignment horizontal="center" vertical="center"/>
    </xf>
    <xf numFmtId="0" fontId="15" fillId="0" borderId="16" xfId="8" applyFont="1" applyBorder="1" applyAlignment="1"/>
    <xf numFmtId="41" fontId="15" fillId="0" borderId="20" xfId="1" applyFont="1" applyBorder="1"/>
    <xf numFmtId="0" fontId="15" fillId="0" borderId="10" xfId="8" applyFont="1" applyBorder="1" applyAlignment="1"/>
    <xf numFmtId="41" fontId="15" fillId="0" borderId="9" xfId="1" applyFont="1" applyBorder="1"/>
    <xf numFmtId="0" fontId="14" fillId="0" borderId="1" xfId="8" applyFont="1" applyBorder="1" applyAlignment="1"/>
    <xf numFmtId="0" fontId="14" fillId="0" borderId="4" xfId="0" applyFont="1" applyBorder="1"/>
    <xf numFmtId="0" fontId="5" fillId="0" borderId="0" xfId="0" applyFont="1" applyAlignment="1">
      <alignment horizontal="center" vertical="center"/>
    </xf>
    <xf numFmtId="0" fontId="5" fillId="0" borderId="15" xfId="0" applyFont="1" applyBorder="1" applyAlignment="1">
      <alignment horizontal="center"/>
    </xf>
    <xf numFmtId="0" fontId="5" fillId="0" borderId="17" xfId="0" applyFont="1" applyBorder="1" applyAlignment="1">
      <alignment horizontal="center"/>
    </xf>
    <xf numFmtId="0" fontId="5" fillId="0" borderId="13" xfId="0" applyFont="1" applyBorder="1" applyAlignment="1">
      <alignment horizontal="center"/>
    </xf>
    <xf numFmtId="0" fontId="10" fillId="0" borderId="4" xfId="0" applyFont="1" applyBorder="1" applyAlignment="1">
      <alignment horizontal="center"/>
    </xf>
    <xf numFmtId="167" fontId="5" fillId="0" borderId="4" xfId="1" applyNumberFormat="1" applyFont="1" applyBorder="1" applyAlignment="1">
      <alignment horizontal="center" vertical="center"/>
    </xf>
    <xf numFmtId="167" fontId="5" fillId="0" borderId="16" xfId="1" applyNumberFormat="1" applyFont="1" applyBorder="1" applyAlignment="1">
      <alignment horizontal="center"/>
    </xf>
    <xf numFmtId="167" fontId="5" fillId="0" borderId="20" xfId="0" applyNumberFormat="1" applyFont="1" applyBorder="1" applyAlignment="1">
      <alignment horizontal="center"/>
    </xf>
    <xf numFmtId="167" fontId="5" fillId="0" borderId="10" xfId="1" applyNumberFormat="1" applyFont="1" applyBorder="1" applyAlignment="1">
      <alignment horizontal="center"/>
    </xf>
    <xf numFmtId="167" fontId="5" fillId="0" borderId="9" xfId="0" applyNumberFormat="1" applyFont="1" applyBorder="1" applyAlignment="1">
      <alignment horizontal="center"/>
    </xf>
    <xf numFmtId="167" fontId="5" fillId="0" borderId="13" xfId="1" applyNumberFormat="1" applyFont="1" applyBorder="1"/>
    <xf numFmtId="167" fontId="5" fillId="0" borderId="19" xfId="1" applyNumberFormat="1" applyFont="1" applyBorder="1" applyAlignment="1">
      <alignment horizontal="center"/>
    </xf>
    <xf numFmtId="167" fontId="5" fillId="0" borderId="12" xfId="0" applyNumberFormat="1" applyFont="1" applyBorder="1" applyAlignment="1">
      <alignment horizontal="center"/>
    </xf>
    <xf numFmtId="41" fontId="10" fillId="0" borderId="13" xfId="1" applyFont="1" applyBorder="1"/>
    <xf numFmtId="0" fontId="10" fillId="0" borderId="13" xfId="0" applyFont="1" applyBorder="1" applyAlignment="1">
      <alignment horizontal="center"/>
    </xf>
    <xf numFmtId="167" fontId="5" fillId="0" borderId="15" xfId="1" applyNumberFormat="1" applyFont="1" applyBorder="1" applyAlignment="1">
      <alignment horizontal="center"/>
    </xf>
    <xf numFmtId="167" fontId="5" fillId="0" borderId="13" xfId="1" applyNumberFormat="1" applyFont="1" applyBorder="1" applyAlignment="1">
      <alignment horizontal="center"/>
    </xf>
    <xf numFmtId="167" fontId="5" fillId="0" borderId="15" xfId="0" applyNumberFormat="1" applyFont="1" applyBorder="1" applyAlignment="1">
      <alignment horizontal="center"/>
    </xf>
    <xf numFmtId="167" fontId="5" fillId="0" borderId="17" xfId="1" applyNumberFormat="1" applyFont="1" applyBorder="1" applyAlignment="1">
      <alignment horizontal="center"/>
    </xf>
    <xf numFmtId="167" fontId="5" fillId="0" borderId="17" xfId="0" applyNumberFormat="1" applyFont="1" applyBorder="1" applyAlignment="1">
      <alignment horizontal="center"/>
    </xf>
    <xf numFmtId="167" fontId="5" fillId="0" borderId="13" xfId="0" applyNumberFormat="1" applyFont="1" applyBorder="1" applyAlignment="1">
      <alignment horizontal="center"/>
    </xf>
    <xf numFmtId="167" fontId="5" fillId="0" borderId="4" xfId="1" applyNumberFormat="1" applyFont="1" applyFill="1" applyBorder="1" applyAlignment="1">
      <alignment horizontal="center" vertical="center"/>
    </xf>
    <xf numFmtId="41" fontId="5" fillId="0" borderId="15" xfId="1" applyFont="1" applyBorder="1" applyAlignment="1">
      <alignment horizontal="center"/>
    </xf>
    <xf numFmtId="41" fontId="5" fillId="0" borderId="0" xfId="1" applyFont="1" applyBorder="1" applyAlignment="1">
      <alignment horizontal="center"/>
    </xf>
    <xf numFmtId="41" fontId="5" fillId="0" borderId="13" xfId="1" applyFont="1" applyBorder="1" applyAlignment="1">
      <alignment horizontal="center"/>
    </xf>
    <xf numFmtId="41" fontId="10" fillId="0" borderId="4" xfId="1" applyFont="1" applyBorder="1" applyAlignment="1">
      <alignment horizontal="center"/>
    </xf>
    <xf numFmtId="165" fontId="10" fillId="0" borderId="4" xfId="0" applyNumberFormat="1" applyFont="1" applyBorder="1" applyAlignment="1">
      <alignment horizontal="left"/>
    </xf>
    <xf numFmtId="14" fontId="10" fillId="0" borderId="13" xfId="0" applyNumberFormat="1" applyFont="1" applyBorder="1" applyAlignment="1">
      <alignment horizontal="right" vertical="center" wrapText="1"/>
    </xf>
    <xf numFmtId="0" fontId="5" fillId="0" borderId="10" xfId="0" applyFont="1" applyBorder="1" applyAlignment="1">
      <alignment vertical="center"/>
    </xf>
    <xf numFmtId="0" fontId="5" fillId="0" borderId="0" xfId="0" applyFont="1" applyFill="1" applyAlignment="1">
      <alignment wrapText="1"/>
    </xf>
    <xf numFmtId="0" fontId="10" fillId="0" borderId="0" xfId="0" applyFont="1" applyFill="1"/>
    <xf numFmtId="41" fontId="5" fillId="0" borderId="0" xfId="1" applyFont="1" applyFill="1"/>
    <xf numFmtId="41" fontId="10" fillId="0" borderId="0" xfId="1" applyFont="1" applyAlignment="1">
      <alignment horizontal="center" vertical="center"/>
    </xf>
    <xf numFmtId="164" fontId="5" fillId="0" borderId="4" xfId="1" applyNumberFormat="1" applyFont="1" applyBorder="1" applyAlignment="1">
      <alignment horizontal="center" vertical="center"/>
    </xf>
    <xf numFmtId="41" fontId="5" fillId="2" borderId="4" xfId="1" applyFont="1" applyFill="1" applyBorder="1" applyAlignment="1">
      <alignment horizontal="center" vertical="center"/>
    </xf>
    <xf numFmtId="10" fontId="5" fillId="0" borderId="0" xfId="0" applyNumberFormat="1" applyFont="1"/>
    <xf numFmtId="49" fontId="5" fillId="0" borderId="0" xfId="0" applyNumberFormat="1" applyFont="1" applyAlignment="1">
      <alignment horizontal="center" vertical="center"/>
    </xf>
    <xf numFmtId="0" fontId="8" fillId="0" borderId="0" xfId="3" applyFont="1" applyFill="1"/>
    <xf numFmtId="0" fontId="5" fillId="0" borderId="0" xfId="0" applyFont="1" applyAlignment="1"/>
    <xf numFmtId="3" fontId="5" fillId="0" borderId="9" xfId="0" applyNumberFormat="1" applyFont="1" applyBorder="1" applyAlignment="1">
      <alignment horizontal="left" vertical="center"/>
    </xf>
    <xf numFmtId="41" fontId="10" fillId="0" borderId="4" xfId="1" applyFont="1" applyBorder="1" applyAlignment="1">
      <alignment horizontal="center" vertical="center" wrapText="1"/>
    </xf>
    <xf numFmtId="41" fontId="10" fillId="0" borderId="0" xfId="1" applyFont="1" applyAlignment="1">
      <alignment horizontal="left"/>
    </xf>
    <xf numFmtId="0" fontId="5" fillId="0" borderId="17" xfId="0" applyFont="1" applyBorder="1" applyAlignment="1">
      <alignment vertical="center"/>
    </xf>
    <xf numFmtId="0" fontId="5" fillId="0" borderId="16" xfId="0" applyFont="1" applyBorder="1"/>
    <xf numFmtId="0" fontId="5" fillId="0" borderId="19" xfId="0" applyFont="1" applyBorder="1"/>
    <xf numFmtId="3" fontId="5" fillId="0" borderId="12" xfId="0" applyNumberFormat="1" applyFont="1" applyBorder="1" applyAlignment="1">
      <alignment horizontal="left" vertical="center"/>
    </xf>
    <xf numFmtId="0" fontId="15" fillId="0" borderId="17" xfId="8" applyFont="1" applyBorder="1" applyAlignment="1"/>
    <xf numFmtId="0" fontId="14" fillId="0" borderId="15" xfId="4" applyFont="1" applyFill="1" applyBorder="1" applyAlignment="1">
      <alignment horizontal="center" vertical="center"/>
    </xf>
    <xf numFmtId="17" fontId="14" fillId="0" borderId="4" xfId="4" applyNumberFormat="1" applyFont="1" applyFill="1" applyBorder="1" applyAlignment="1">
      <alignment horizontal="center" vertical="center"/>
    </xf>
    <xf numFmtId="0" fontId="14" fillId="0" borderId="4" xfId="4" applyFont="1" applyFill="1" applyBorder="1" applyAlignment="1">
      <alignment horizontal="center" vertical="center"/>
    </xf>
    <xf numFmtId="41" fontId="15" fillId="0" borderId="15" xfId="1" applyFont="1" applyFill="1" applyBorder="1" applyAlignment="1">
      <alignment vertical="center"/>
    </xf>
    <xf numFmtId="0" fontId="15" fillId="0" borderId="15" xfId="4" applyFont="1" applyFill="1" applyBorder="1" applyAlignment="1">
      <alignment vertical="center"/>
    </xf>
    <xf numFmtId="168" fontId="15" fillId="0" borderId="13" xfId="1" applyNumberFormat="1" applyFont="1" applyFill="1" applyBorder="1" applyAlignment="1">
      <alignment vertical="center"/>
    </xf>
    <xf numFmtId="41" fontId="5" fillId="0" borderId="9" xfId="1" applyFont="1" applyBorder="1"/>
    <xf numFmtId="41" fontId="5" fillId="0" borderId="15" xfId="1" applyFont="1" applyFill="1" applyBorder="1"/>
    <xf numFmtId="41" fontId="23" fillId="0" borderId="17" xfId="1" applyFont="1" applyFill="1" applyBorder="1" applyAlignment="1">
      <alignment horizontal="center"/>
    </xf>
    <xf numFmtId="0" fontId="14" fillId="0" borderId="16" xfId="0" applyFont="1" applyFill="1" applyBorder="1" applyAlignment="1">
      <alignment vertical="center" wrapText="1"/>
    </xf>
    <xf numFmtId="14" fontId="14" fillId="0" borderId="4" xfId="0" applyNumberFormat="1" applyFont="1" applyFill="1" applyBorder="1" applyAlignment="1">
      <alignment horizontal="center" vertical="center" wrapText="1"/>
    </xf>
    <xf numFmtId="0" fontId="15" fillId="0" borderId="16" xfId="0" applyFont="1" applyFill="1" applyBorder="1"/>
    <xf numFmtId="41" fontId="15" fillId="0" borderId="17" xfId="1" applyFont="1" applyFill="1" applyBorder="1" applyAlignment="1">
      <alignment horizontal="center"/>
    </xf>
    <xf numFmtId="41" fontId="15" fillId="0" borderId="20" xfId="1" applyFont="1" applyFill="1" applyBorder="1" applyAlignment="1">
      <alignment horizontal="center"/>
    </xf>
    <xf numFmtId="0" fontId="15" fillId="0" borderId="17" xfId="0" applyFont="1" applyFill="1" applyBorder="1"/>
    <xf numFmtId="41" fontId="14" fillId="0" borderId="4" xfId="1" applyFont="1" applyFill="1" applyBorder="1" applyAlignment="1">
      <alignment horizontal="center" vertical="center"/>
    </xf>
    <xf numFmtId="0" fontId="15" fillId="0" borderId="13" xfId="4" applyFont="1" applyFill="1" applyBorder="1" applyAlignment="1">
      <alignment vertical="center"/>
    </xf>
    <xf numFmtId="41" fontId="15" fillId="0" borderId="20" xfId="1" applyFont="1" applyFill="1" applyBorder="1" applyAlignment="1">
      <alignment vertical="center"/>
    </xf>
    <xf numFmtId="168" fontId="15" fillId="0" borderId="12" xfId="1" applyNumberFormat="1" applyFont="1" applyFill="1" applyBorder="1" applyAlignment="1">
      <alignment vertical="center"/>
    </xf>
    <xf numFmtId="0" fontId="14" fillId="0" borderId="4" xfId="0" applyFont="1" applyFill="1" applyBorder="1" applyAlignment="1"/>
    <xf numFmtId="41" fontId="5" fillId="0" borderId="17" xfId="1" applyFont="1" applyBorder="1" applyAlignment="1"/>
    <xf numFmtId="0" fontId="14" fillId="0" borderId="4" xfId="8" applyFont="1" applyBorder="1" applyAlignment="1"/>
    <xf numFmtId="14" fontId="10" fillId="0" borderId="0" xfId="0" applyNumberFormat="1" applyFont="1"/>
    <xf numFmtId="0" fontId="10" fillId="0" borderId="0" xfId="0" applyFont="1" applyAlignment="1">
      <alignment horizontal="right"/>
    </xf>
    <xf numFmtId="0" fontId="23" fillId="0" borderId="0" xfId="4" applyFont="1" applyAlignment="1">
      <alignment vertical="center"/>
    </xf>
    <xf numFmtId="41" fontId="10" fillId="2" borderId="0" xfId="1" applyFont="1" applyFill="1" applyAlignment="1">
      <alignment vertical="center"/>
    </xf>
    <xf numFmtId="41" fontId="14" fillId="0" borderId="4" xfId="1" applyFont="1" applyBorder="1" applyAlignment="1">
      <alignment vertical="center" wrapText="1"/>
    </xf>
    <xf numFmtId="0" fontId="14" fillId="0" borderId="4" xfId="4" applyFont="1" applyBorder="1" applyAlignment="1">
      <alignment horizontal="center" vertical="center"/>
    </xf>
    <xf numFmtId="17" fontId="23" fillId="0" borderId="4" xfId="4" applyNumberFormat="1" applyFont="1" applyBorder="1" applyAlignment="1">
      <alignment horizontal="center" vertical="center" wrapText="1"/>
    </xf>
    <xf numFmtId="166" fontId="14" fillId="0" borderId="17" xfId="4" applyNumberFormat="1" applyFont="1" applyBorder="1" applyAlignment="1">
      <alignment vertical="center"/>
    </xf>
    <xf numFmtId="166" fontId="23" fillId="0" borderId="17" xfId="4" applyNumberFormat="1" applyFont="1" applyBorder="1" applyAlignment="1">
      <alignment horizontal="center" vertical="center" wrapText="1"/>
    </xf>
    <xf numFmtId="41" fontId="10" fillId="0" borderId="17" xfId="1" applyFont="1" applyBorder="1" applyAlignment="1">
      <alignment horizontal="right" vertical="center"/>
    </xf>
    <xf numFmtId="41" fontId="10" fillId="0" borderId="17" xfId="1" applyFont="1" applyFill="1" applyBorder="1" applyAlignment="1">
      <alignment horizontal="right" vertical="center"/>
    </xf>
    <xf numFmtId="41" fontId="15" fillId="0" borderId="15" xfId="1" applyFont="1" applyBorder="1" applyAlignment="1">
      <alignment vertical="center" wrapText="1"/>
    </xf>
    <xf numFmtId="17" fontId="26" fillId="0" borderId="15" xfId="4" applyNumberFormat="1" applyFont="1" applyBorder="1" applyAlignment="1">
      <alignment horizontal="center" vertical="center" wrapText="1"/>
    </xf>
    <xf numFmtId="41" fontId="14" fillId="2" borderId="15" xfId="1" quotePrefix="1" applyFont="1" applyFill="1" applyBorder="1" applyAlignment="1">
      <alignment horizontal="center" vertical="center" wrapText="1"/>
    </xf>
    <xf numFmtId="41" fontId="5" fillId="0" borderId="17" xfId="1" applyFont="1" applyFill="1" applyBorder="1" applyAlignment="1">
      <alignment horizontal="right" vertical="center"/>
    </xf>
    <xf numFmtId="0" fontId="5" fillId="0" borderId="19" xfId="0" applyFont="1" applyBorder="1" applyAlignment="1">
      <alignment vertical="center"/>
    </xf>
    <xf numFmtId="0" fontId="5" fillId="0" borderId="12" xfId="0" applyFont="1" applyBorder="1" applyAlignment="1">
      <alignment vertical="center"/>
    </xf>
    <xf numFmtId="3" fontId="5" fillId="0" borderId="10" xfId="0" applyNumberFormat="1" applyFont="1" applyBorder="1" applyAlignment="1">
      <alignment vertical="center"/>
    </xf>
    <xf numFmtId="3" fontId="5" fillId="0" borderId="9" xfId="0" applyNumberFormat="1" applyFont="1" applyBorder="1" applyAlignment="1">
      <alignment vertical="center"/>
    </xf>
    <xf numFmtId="0" fontId="10" fillId="0" borderId="3" xfId="0" applyFont="1" applyBorder="1" applyAlignment="1"/>
    <xf numFmtId="0" fontId="5" fillId="0" borderId="9" xfId="0" applyFont="1" applyBorder="1" applyAlignment="1">
      <alignment vertical="center"/>
    </xf>
    <xf numFmtId="41" fontId="5" fillId="0" borderId="4" xfId="1" applyFont="1" applyFill="1" applyBorder="1" applyAlignment="1">
      <alignment horizontal="center" vertical="center"/>
    </xf>
    <xf numFmtId="0" fontId="15" fillId="0" borderId="17" xfId="4" applyFont="1" applyFill="1" applyBorder="1" applyAlignment="1">
      <alignment vertical="center"/>
    </xf>
    <xf numFmtId="41" fontId="15" fillId="0" borderId="17" xfId="1" applyFont="1" applyFill="1" applyBorder="1" applyAlignment="1">
      <alignment vertical="center"/>
    </xf>
    <xf numFmtId="168" fontId="15" fillId="0" borderId="17" xfId="1" applyNumberFormat="1" applyFont="1" applyFill="1" applyBorder="1" applyAlignment="1">
      <alignment vertical="center"/>
    </xf>
    <xf numFmtId="168" fontId="15" fillId="0" borderId="9" xfId="1" applyNumberFormat="1" applyFont="1" applyFill="1" applyBorder="1" applyAlignment="1">
      <alignment vertical="center"/>
    </xf>
    <xf numFmtId="14" fontId="10" fillId="0" borderId="15" xfId="0" applyNumberFormat="1" applyFont="1" applyBorder="1"/>
    <xf numFmtId="167" fontId="5" fillId="0" borderId="5" xfId="1" applyNumberFormat="1" applyFont="1" applyBorder="1" applyAlignment="1">
      <alignment horizontal="center"/>
    </xf>
    <xf numFmtId="167" fontId="5" fillId="0" borderId="20" xfId="1" applyNumberFormat="1" applyFont="1" applyBorder="1" applyAlignment="1">
      <alignment horizontal="center"/>
    </xf>
    <xf numFmtId="167" fontId="5" fillId="0" borderId="18" xfId="1" applyNumberFormat="1" applyFont="1" applyBorder="1" applyAlignment="1">
      <alignment horizontal="center"/>
    </xf>
    <xf numFmtId="167" fontId="5" fillId="0" borderId="12" xfId="1" applyNumberFormat="1" applyFont="1" applyBorder="1" applyAlignment="1">
      <alignment horizontal="center"/>
    </xf>
    <xf numFmtId="0" fontId="15" fillId="0" borderId="17" xfId="8" applyFont="1" applyBorder="1"/>
    <xf numFmtId="0" fontId="5" fillId="0" borderId="0" xfId="0" applyFont="1" applyBorder="1"/>
    <xf numFmtId="41" fontId="5" fillId="0" borderId="0" xfId="1" applyFont="1" applyFill="1" applyBorder="1"/>
    <xf numFmtId="41" fontId="10" fillId="0" borderId="0" xfId="1" applyFont="1" applyBorder="1" applyAlignment="1">
      <alignment horizontal="center" vertical="center"/>
    </xf>
    <xf numFmtId="14" fontId="10" fillId="0" borderId="4" xfId="0" applyNumberFormat="1" applyFont="1" applyBorder="1" applyAlignment="1">
      <alignment horizontal="right" vertical="center" wrapText="1"/>
    </xf>
    <xf numFmtId="0" fontId="5" fillId="0" borderId="0" xfId="0" applyFont="1" applyFill="1"/>
    <xf numFmtId="166" fontId="14" fillId="0" borderId="0" xfId="4" applyNumberFormat="1" applyFont="1" applyFill="1" applyAlignment="1">
      <alignment vertical="center"/>
    </xf>
    <xf numFmtId="166" fontId="23" fillId="0" borderId="0" xfId="4" applyNumberFormat="1" applyFont="1" applyFill="1" applyAlignment="1">
      <alignment horizontal="center" vertical="center" wrapText="1"/>
    </xf>
    <xf numFmtId="41" fontId="5" fillId="0" borderId="0" xfId="1" applyFont="1" applyFill="1" applyAlignment="1">
      <alignment horizontal="right" vertical="center"/>
    </xf>
    <xf numFmtId="41" fontId="10" fillId="0" borderId="0" xfId="1" applyFont="1" applyFill="1" applyAlignment="1">
      <alignment horizontal="center" vertical="center"/>
    </xf>
    <xf numFmtId="41" fontId="10" fillId="0" borderId="0" xfId="1" applyFont="1" applyFill="1"/>
    <xf numFmtId="41" fontId="10" fillId="0" borderId="4" xfId="1" applyFont="1" applyFill="1" applyBorder="1"/>
    <xf numFmtId="41" fontId="10" fillId="0" borderId="23" xfId="1" applyFont="1" applyFill="1" applyBorder="1"/>
    <xf numFmtId="41" fontId="5" fillId="0" borderId="15" xfId="1" applyFont="1" applyFill="1" applyBorder="1" applyAlignment="1">
      <alignment horizontal="center"/>
    </xf>
    <xf numFmtId="41" fontId="5" fillId="0" borderId="13" xfId="1" applyFont="1" applyFill="1" applyBorder="1" applyAlignment="1">
      <alignment horizontal="center"/>
    </xf>
    <xf numFmtId="0" fontId="10" fillId="0" borderId="1" xfId="0" applyFont="1" applyFill="1" applyBorder="1" applyAlignment="1"/>
    <xf numFmtId="0" fontId="15" fillId="0" borderId="10" xfId="0" applyFont="1" applyBorder="1"/>
    <xf numFmtId="41" fontId="15" fillId="0" borderId="17" xfId="1" applyFont="1" applyFill="1" applyBorder="1"/>
    <xf numFmtId="0" fontId="14" fillId="0" borderId="4" xfId="4" applyFont="1" applyBorder="1" applyAlignment="1">
      <alignment vertical="center"/>
    </xf>
    <xf numFmtId="17" fontId="23" fillId="0" borderId="4" xfId="4" quotePrefix="1" applyNumberFormat="1" applyFont="1" applyBorder="1" applyAlignment="1">
      <alignment horizontal="center" vertical="center"/>
    </xf>
    <xf numFmtId="166" fontId="23" fillId="0" borderId="4" xfId="4" applyNumberFormat="1" applyFont="1" applyBorder="1" applyAlignment="1">
      <alignment vertical="center"/>
    </xf>
    <xf numFmtId="166" fontId="23" fillId="0" borderId="4" xfId="4" applyNumberFormat="1" applyFont="1" applyBorder="1" applyAlignment="1">
      <alignment horizontal="center"/>
    </xf>
    <xf numFmtId="41" fontId="23" fillId="0" borderId="4" xfId="1" applyFont="1" applyBorder="1" applyAlignment="1">
      <alignment horizontal="center"/>
    </xf>
    <xf numFmtId="166" fontId="23" fillId="0" borderId="15" xfId="4" applyNumberFormat="1" applyFont="1" applyBorder="1" applyAlignment="1">
      <alignment vertical="center"/>
    </xf>
    <xf numFmtId="166" fontId="23" fillId="0" borderId="15" xfId="4" applyNumberFormat="1" applyFont="1" applyBorder="1" applyAlignment="1">
      <alignment horizontal="center"/>
    </xf>
    <xf numFmtId="41" fontId="23" fillId="0" borderId="15" xfId="1" applyFont="1" applyBorder="1" applyAlignment="1">
      <alignment horizontal="center"/>
    </xf>
    <xf numFmtId="166" fontId="23" fillId="0" borderId="16" xfId="4" applyNumberFormat="1" applyFont="1" applyBorder="1" applyAlignment="1">
      <alignment horizontal="center"/>
    </xf>
    <xf numFmtId="166" fontId="24" fillId="0" borderId="17" xfId="4" applyNumberFormat="1" applyFont="1" applyBorder="1" applyAlignment="1">
      <alignment vertical="center"/>
    </xf>
    <xf numFmtId="166" fontId="23" fillId="0" borderId="10" xfId="4" applyNumberFormat="1" applyFont="1" applyBorder="1" applyAlignment="1">
      <alignment horizontal="center"/>
    </xf>
    <xf numFmtId="166" fontId="23" fillId="0" borderId="17" xfId="4" applyNumberFormat="1" applyFont="1" applyBorder="1" applyAlignment="1">
      <alignment vertical="center"/>
    </xf>
    <xf numFmtId="166" fontId="24" fillId="0" borderId="13" xfId="4" applyNumberFormat="1" applyFont="1" applyBorder="1" applyAlignment="1">
      <alignment vertical="center"/>
    </xf>
    <xf numFmtId="166" fontId="23" fillId="0" borderId="19" xfId="4" applyNumberFormat="1" applyFont="1" applyBorder="1" applyAlignment="1">
      <alignment horizontal="center"/>
    </xf>
    <xf numFmtId="41" fontId="10" fillId="0" borderId="0" xfId="1" applyFont="1"/>
    <xf numFmtId="9" fontId="5" fillId="0" borderId="0" xfId="2" applyFont="1"/>
    <xf numFmtId="165" fontId="27" fillId="0" borderId="0" xfId="0" applyNumberFormat="1" applyFont="1" applyAlignment="1">
      <alignment horizontal="left"/>
    </xf>
    <xf numFmtId="41" fontId="5" fillId="0" borderId="17" xfId="1" applyFont="1" applyBorder="1" applyAlignment="1">
      <alignment horizontal="right" vertical="center"/>
    </xf>
    <xf numFmtId="14" fontId="10" fillId="2" borderId="4" xfId="0" applyNumberFormat="1" applyFont="1" applyFill="1" applyBorder="1" applyAlignment="1">
      <alignment horizontal="center" vertical="center" wrapText="1"/>
    </xf>
    <xf numFmtId="41" fontId="5" fillId="2" borderId="17" xfId="1" applyFont="1" applyFill="1" applyBorder="1"/>
    <xf numFmtId="41" fontId="10" fillId="2" borderId="4" xfId="1" applyFont="1" applyFill="1" applyBorder="1"/>
    <xf numFmtId="41" fontId="10" fillId="0" borderId="4" xfId="1" applyFont="1" applyFill="1" applyBorder="1" applyAlignment="1">
      <alignment horizontal="right"/>
    </xf>
    <xf numFmtId="0" fontId="10"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xf numFmtId="0" fontId="21" fillId="0" borderId="0" xfId="0" applyFont="1" applyAlignment="1">
      <alignment horizontal="left"/>
    </xf>
    <xf numFmtId="0" fontId="5" fillId="0" borderId="0" xfId="0" applyFont="1"/>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4" fillId="3" borderId="15" xfId="6" applyFont="1" applyFill="1" applyBorder="1" applyAlignment="1">
      <alignment horizontal="center" vertical="center" wrapText="1"/>
    </xf>
    <xf numFmtId="0" fontId="14" fillId="3" borderId="4" xfId="6" applyFont="1" applyFill="1" applyBorder="1" applyAlignment="1">
      <alignment horizontal="center" vertical="center" wrapText="1"/>
    </xf>
    <xf numFmtId="166" fontId="5" fillId="0" borderId="0" xfId="0" applyNumberFormat="1" applyFont="1" applyAlignment="1"/>
    <xf numFmtId="41" fontId="5" fillId="0" borderId="0" xfId="0" applyNumberFormat="1" applyFont="1" applyAlignment="1"/>
    <xf numFmtId="0" fontId="10" fillId="0" borderId="4" xfId="0" applyFont="1" applyBorder="1" applyAlignment="1"/>
    <xf numFmtId="41" fontId="5" fillId="0" borderId="17" xfId="1" applyFont="1" applyBorder="1" applyAlignment="1">
      <alignment horizontal="left"/>
    </xf>
    <xf numFmtId="0" fontId="5" fillId="0" borderId="0" xfId="0" applyFont="1" applyAlignment="1">
      <alignment horizontal="left"/>
    </xf>
    <xf numFmtId="0" fontId="10" fillId="0" borderId="0" xfId="0" applyFont="1" applyAlignment="1">
      <alignment horizontal="center"/>
    </xf>
    <xf numFmtId="0" fontId="10" fillId="0" borderId="0" xfId="0" applyFont="1" applyAlignment="1">
      <alignment horizontal="left" vertical="center" wrapText="1"/>
    </xf>
    <xf numFmtId="0" fontId="25" fillId="0" borderId="0" xfId="4" applyFont="1" applyAlignment="1">
      <alignment horizontal="center"/>
    </xf>
    <xf numFmtId="0" fontId="5" fillId="0" borderId="0" xfId="0" applyFont="1"/>
    <xf numFmtId="41" fontId="5" fillId="0" borderId="4" xfId="1" applyFont="1" applyFill="1" applyBorder="1"/>
    <xf numFmtId="0" fontId="5" fillId="0" borderId="0" xfId="0" applyFont="1"/>
    <xf numFmtId="0" fontId="5" fillId="0" borderId="0" xfId="0" applyFont="1" applyAlignment="1">
      <alignment horizontal="left" vertical="center"/>
    </xf>
    <xf numFmtId="0" fontId="15" fillId="0" borderId="0" xfId="4" applyFont="1" applyAlignment="1">
      <alignment vertical="center"/>
    </xf>
    <xf numFmtId="41" fontId="15" fillId="0" borderId="0" xfId="1" applyFont="1" applyAlignment="1">
      <alignment vertical="center"/>
    </xf>
    <xf numFmtId="166" fontId="24" fillId="0" borderId="15" xfId="4" applyNumberFormat="1" applyFont="1" applyBorder="1" applyAlignment="1">
      <alignment vertical="center"/>
    </xf>
    <xf numFmtId="166" fontId="23" fillId="0" borderId="0" xfId="4" applyNumberFormat="1" applyFont="1" applyAlignment="1">
      <alignment horizontal="center"/>
    </xf>
    <xf numFmtId="41" fontId="24" fillId="0" borderId="15" xfId="1" applyFont="1" applyFill="1" applyBorder="1" applyAlignment="1">
      <alignment horizontal="center"/>
    </xf>
    <xf numFmtId="41" fontId="24" fillId="0" borderId="9" xfId="1" applyFont="1" applyFill="1" applyBorder="1" applyAlignment="1">
      <alignment horizontal="center"/>
    </xf>
    <xf numFmtId="41" fontId="24" fillId="0" borderId="17" xfId="1" applyFont="1" applyFill="1" applyBorder="1" applyAlignment="1">
      <alignment horizontal="center"/>
    </xf>
    <xf numFmtId="166" fontId="23" fillId="0" borderId="17" xfId="4" applyNumberFormat="1" applyFont="1" applyBorder="1" applyAlignment="1">
      <alignment horizontal="right"/>
    </xf>
    <xf numFmtId="41" fontId="23" fillId="0" borderId="9" xfId="1" applyFont="1" applyFill="1" applyBorder="1" applyAlignment="1">
      <alignment horizontal="center"/>
    </xf>
    <xf numFmtId="166" fontId="23" fillId="0" borderId="4" xfId="4" applyNumberFormat="1" applyFont="1" applyBorder="1" applyAlignment="1">
      <alignment horizontal="right"/>
    </xf>
    <xf numFmtId="41" fontId="23" fillId="0" borderId="4" xfId="1" applyFont="1" applyFill="1" applyBorder="1" applyAlignment="1">
      <alignment horizontal="center"/>
    </xf>
    <xf numFmtId="166" fontId="24" fillId="0" borderId="17" xfId="4" applyNumberFormat="1" applyFont="1" applyBorder="1" applyAlignment="1">
      <alignment horizontal="right"/>
    </xf>
    <xf numFmtId="41" fontId="24" fillId="0" borderId="17" xfId="1" applyFont="1" applyFill="1" applyBorder="1" applyAlignment="1">
      <alignment horizontal="right"/>
    </xf>
    <xf numFmtId="166" fontId="23" fillId="0" borderId="18" xfId="4" applyNumberFormat="1" applyFont="1" applyBorder="1" applyAlignment="1">
      <alignment horizontal="center"/>
    </xf>
    <xf numFmtId="166" fontId="23" fillId="0" borderId="13" xfId="4" applyNumberFormat="1" applyFont="1" applyBorder="1" applyAlignment="1">
      <alignment horizontal="right"/>
    </xf>
    <xf numFmtId="41" fontId="24" fillId="0" borderId="12" xfId="1" applyFont="1" applyFill="1" applyBorder="1" applyAlignment="1">
      <alignment horizontal="center"/>
    </xf>
    <xf numFmtId="41" fontId="24" fillId="0" borderId="13" xfId="1" applyFont="1" applyFill="1" applyBorder="1" applyAlignment="1">
      <alignment horizontal="center"/>
    </xf>
    <xf numFmtId="0" fontId="15" fillId="0" borderId="17" xfId="0" applyFont="1" applyBorder="1"/>
    <xf numFmtId="0" fontId="14" fillId="0" borderId="17" xfId="0" applyFont="1" applyBorder="1"/>
    <xf numFmtId="166" fontId="23" fillId="0" borderId="4" xfId="4" applyNumberFormat="1" applyFont="1" applyBorder="1" applyAlignment="1">
      <alignment horizontal="center" vertical="center" wrapText="1"/>
    </xf>
    <xf numFmtId="41" fontId="10" fillId="0" borderId="4" xfId="1" applyFont="1" applyBorder="1" applyAlignment="1">
      <alignment horizontal="right" vertical="center"/>
    </xf>
    <xf numFmtId="166" fontId="14" fillId="0" borderId="4" xfId="4" applyNumberFormat="1" applyFont="1" applyBorder="1" applyAlignment="1">
      <alignment vertical="center"/>
    </xf>
    <xf numFmtId="41" fontId="10" fillId="0" borderId="23" xfId="1" applyFont="1" applyBorder="1" applyAlignment="1">
      <alignment horizontal="right" vertical="center"/>
    </xf>
    <xf numFmtId="166" fontId="14" fillId="0" borderId="0" xfId="4" applyNumberFormat="1" applyFont="1" applyAlignment="1">
      <alignment vertical="center"/>
    </xf>
    <xf numFmtId="166" fontId="23" fillId="0" borderId="0" xfId="4" applyNumberFormat="1" applyFont="1" applyAlignment="1">
      <alignment horizontal="center" vertical="center" wrapText="1"/>
    </xf>
    <xf numFmtId="41" fontId="5" fillId="2" borderId="0" xfId="1" applyFont="1" applyFill="1" applyAlignment="1">
      <alignment horizontal="right" vertical="center"/>
    </xf>
    <xf numFmtId="41" fontId="5" fillId="2" borderId="4" xfId="1" applyFont="1" applyFill="1" applyBorder="1" applyAlignment="1">
      <alignment horizontal="right" vertical="center"/>
    </xf>
    <xf numFmtId="41" fontId="10" fillId="2" borderId="4" xfId="1" applyFont="1" applyFill="1" applyBorder="1" applyAlignment="1">
      <alignment horizontal="right" vertical="center"/>
    </xf>
    <xf numFmtId="0" fontId="21" fillId="0" borderId="0" xfId="0" applyFont="1" applyAlignment="1"/>
    <xf numFmtId="0" fontId="25" fillId="0" borderId="0" xfId="4" applyFont="1" applyFill="1" applyAlignment="1">
      <alignment horizontal="center"/>
    </xf>
    <xf numFmtId="17" fontId="23" fillId="0" borderId="0" xfId="4" applyNumberFormat="1" applyFont="1" applyFill="1" applyAlignment="1">
      <alignment horizontal="center" vertical="center" wrapText="1"/>
    </xf>
    <xf numFmtId="14" fontId="10" fillId="0" borderId="0" xfId="0" applyNumberFormat="1" applyFont="1" applyFill="1"/>
    <xf numFmtId="41" fontId="5" fillId="0" borderId="0" xfId="0" applyNumberFormat="1" applyFont="1" applyFill="1"/>
    <xf numFmtId="0" fontId="10" fillId="0" borderId="0" xfId="0" applyFont="1" applyAlignment="1"/>
    <xf numFmtId="0" fontId="10" fillId="0" borderId="4" xfId="0" applyFont="1" applyBorder="1" applyAlignment="1">
      <alignment horizontal="left"/>
    </xf>
    <xf numFmtId="0" fontId="5" fillId="0" borderId="15" xfId="0" applyFont="1" applyBorder="1" applyAlignment="1">
      <alignment horizontal="left"/>
    </xf>
    <xf numFmtId="0" fontId="5" fillId="0" borderId="17" xfId="0" applyFont="1" applyBorder="1" applyAlignment="1">
      <alignment horizontal="left"/>
    </xf>
    <xf numFmtId="0" fontId="5" fillId="0" borderId="13" xfId="0" applyFont="1" applyBorder="1" applyAlignment="1">
      <alignment horizontal="left"/>
    </xf>
    <xf numFmtId="0" fontId="5" fillId="0" borderId="10" xfId="0" applyFont="1" applyBorder="1" applyAlignment="1">
      <alignment horizontal="left"/>
    </xf>
    <xf numFmtId="0" fontId="5" fillId="0" borderId="10" xfId="0" applyFont="1" applyBorder="1" applyAlignment="1">
      <alignment horizontal="left" vertical="center"/>
    </xf>
    <xf numFmtId="0" fontId="10" fillId="0" borderId="10" xfId="0" applyFont="1" applyBorder="1" applyAlignment="1">
      <alignment horizontal="left" vertical="center"/>
    </xf>
    <xf numFmtId="0" fontId="10" fillId="0" borderId="16" xfId="0" applyFont="1" applyBorder="1" applyAlignment="1">
      <alignment vertical="center"/>
    </xf>
    <xf numFmtId="0" fontId="10" fillId="0" borderId="10" xfId="0" applyFont="1" applyBorder="1" applyAlignment="1"/>
    <xf numFmtId="0" fontId="5" fillId="0" borderId="15" xfId="0" applyFont="1" applyBorder="1" applyAlignment="1">
      <alignment wrapText="1"/>
    </xf>
    <xf numFmtId="0" fontId="5" fillId="0" borderId="17" xfId="0" applyFont="1" applyBorder="1" applyAlignment="1">
      <alignment wrapText="1"/>
    </xf>
    <xf numFmtId="0" fontId="5" fillId="0" borderId="13" xfId="0" applyFont="1" applyBorder="1" applyAlignment="1">
      <alignment wrapText="1"/>
    </xf>
    <xf numFmtId="0" fontId="5" fillId="0" borderId="4" xfId="1" applyNumberFormat="1" applyFont="1" applyBorder="1" applyAlignment="1">
      <alignment horizontal="center" vertical="center"/>
    </xf>
    <xf numFmtId="0" fontId="5" fillId="0" borderId="24" xfId="0" applyFont="1" applyBorder="1" applyAlignment="1">
      <alignment vertical="center"/>
    </xf>
    <xf numFmtId="41" fontId="5" fillId="0" borderId="25" xfId="1" applyFont="1" applyFill="1" applyBorder="1" applyAlignment="1">
      <alignment horizontal="center" vertical="center"/>
    </xf>
    <xf numFmtId="41" fontId="5" fillId="0" borderId="25" xfId="1" applyFont="1" applyFill="1" applyBorder="1" applyAlignment="1">
      <alignment vertical="center"/>
    </xf>
    <xf numFmtId="10" fontId="5" fillId="0" borderId="25" xfId="2" applyNumberFormat="1" applyFont="1" applyFill="1" applyBorder="1" applyAlignment="1">
      <alignment vertical="center"/>
    </xf>
    <xf numFmtId="10" fontId="5" fillId="0" borderId="26" xfId="2" applyNumberFormat="1" applyFont="1" applyFill="1" applyBorder="1" applyAlignment="1">
      <alignment vertical="center"/>
    </xf>
    <xf numFmtId="0" fontId="5" fillId="0" borderId="27" xfId="0" applyFont="1" applyBorder="1" applyAlignment="1">
      <alignment vertical="center"/>
    </xf>
    <xf numFmtId="41" fontId="5" fillId="0" borderId="4" xfId="1" applyFont="1" applyFill="1" applyBorder="1" applyAlignment="1">
      <alignment vertical="center"/>
    </xf>
    <xf numFmtId="10" fontId="5" fillId="0" borderId="4" xfId="2" applyNumberFormat="1" applyFont="1" applyFill="1" applyBorder="1" applyAlignment="1">
      <alignment vertical="center"/>
    </xf>
    <xf numFmtId="10" fontId="5" fillId="0" borderId="14" xfId="2" applyNumberFormat="1" applyFont="1" applyFill="1" applyBorder="1" applyAlignment="1">
      <alignment vertical="center"/>
    </xf>
    <xf numFmtId="41" fontId="5" fillId="0" borderId="15" xfId="1" applyFont="1" applyFill="1" applyBorder="1" applyAlignment="1">
      <alignment vertical="center"/>
    </xf>
    <xf numFmtId="0" fontId="10" fillId="0" borderId="6" xfId="0" applyFont="1" applyBorder="1" applyAlignment="1">
      <alignment horizontal="center"/>
    </xf>
    <xf numFmtId="41" fontId="10" fillId="0" borderId="6" xfId="0" applyNumberFormat="1" applyFont="1" applyBorder="1"/>
    <xf numFmtId="41" fontId="10" fillId="0" borderId="28" xfId="1" applyFont="1" applyFill="1" applyBorder="1"/>
    <xf numFmtId="9" fontId="10" fillId="0" borderId="28" xfId="1" applyNumberFormat="1" applyFont="1" applyFill="1" applyBorder="1"/>
    <xf numFmtId="9" fontId="10" fillId="0" borderId="28" xfId="2" applyFont="1" applyFill="1" applyBorder="1"/>
    <xf numFmtId="0" fontId="11" fillId="0" borderId="0" xfId="0" applyFont="1" applyAlignment="1"/>
    <xf numFmtId="0" fontId="9" fillId="0" borderId="0" xfId="0" applyFont="1" applyAlignment="1"/>
    <xf numFmtId="0" fontId="10" fillId="2"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0" fillId="2" borderId="0" xfId="0" applyFont="1" applyFill="1" applyBorder="1" applyAlignment="1">
      <alignment vertical="center" wrapText="1"/>
    </xf>
    <xf numFmtId="0" fontId="5" fillId="0" borderId="0" xfId="0" applyFont="1"/>
    <xf numFmtId="0" fontId="21" fillId="0" borderId="0" xfId="0" applyFont="1" applyAlignment="1">
      <alignment horizontal="left"/>
    </xf>
    <xf numFmtId="0" fontId="5" fillId="0" borderId="0" xfId="0" applyFont="1"/>
    <xf numFmtId="41" fontId="10" fillId="0" borderId="4" xfId="1" applyFont="1" applyBorder="1" applyAlignment="1">
      <alignment horizontal="right" vertical="center"/>
    </xf>
    <xf numFmtId="41" fontId="10" fillId="0" borderId="17" xfId="1" applyFont="1" applyBorder="1" applyAlignment="1">
      <alignment horizontal="right" vertical="center"/>
    </xf>
    <xf numFmtId="41" fontId="10" fillId="0" borderId="4" xfId="1" applyFont="1" applyBorder="1"/>
    <xf numFmtId="41" fontId="5" fillId="0" borderId="4" xfId="1" applyFont="1" applyFill="1" applyBorder="1"/>
    <xf numFmtId="0" fontId="5" fillId="0" borderId="0" xfId="0" applyFont="1" applyAlignment="1">
      <alignment horizontal="left" wrapText="1"/>
    </xf>
    <xf numFmtId="0" fontId="5" fillId="0" borderId="0" xfId="0" applyFont="1"/>
    <xf numFmtId="14" fontId="10" fillId="0" borderId="0" xfId="0" applyNumberFormat="1" applyFont="1" applyBorder="1" applyAlignment="1">
      <alignment horizontal="center" vertical="center"/>
    </xf>
    <xf numFmtId="41" fontId="10" fillId="0" borderId="0" xfId="1" applyFont="1" applyBorder="1"/>
    <xf numFmtId="166" fontId="23" fillId="0" borderId="4" xfId="4" applyNumberFormat="1" applyFont="1" applyBorder="1" applyAlignment="1">
      <alignment horizontal="right" vertical="center" wrapText="1"/>
    </xf>
    <xf numFmtId="41" fontId="15" fillId="0" borderId="13" xfId="1" applyFont="1" applyBorder="1"/>
    <xf numFmtId="0" fontId="29" fillId="0" borderId="0" xfId="0" applyFont="1"/>
    <xf numFmtId="0" fontId="14" fillId="0" borderId="4" xfId="0" applyFont="1" applyBorder="1" applyAlignment="1">
      <alignment horizontal="center" vertical="center" wrapText="1"/>
    </xf>
    <xf numFmtId="0" fontId="15" fillId="0" borderId="15" xfId="0" applyFont="1" applyBorder="1"/>
    <xf numFmtId="0" fontId="15" fillId="0" borderId="13" xfId="0" applyFont="1" applyBorder="1"/>
    <xf numFmtId="3" fontId="10" fillId="0" borderId="4" xfId="0" applyNumberFormat="1" applyFont="1" applyBorder="1" applyAlignment="1">
      <alignment horizontal="right"/>
    </xf>
    <xf numFmtId="3" fontId="10" fillId="0" borderId="4" xfId="0" applyNumberFormat="1" applyFont="1" applyBorder="1"/>
    <xf numFmtId="41" fontId="5" fillId="0" borderId="17" xfId="62" applyFont="1" applyBorder="1" applyAlignment="1">
      <alignment horizontal="right"/>
    </xf>
    <xf numFmtId="0" fontId="14" fillId="0" borderId="4" xfId="0" applyFont="1" applyBorder="1"/>
    <xf numFmtId="166" fontId="23" fillId="0" borderId="17" xfId="4" applyNumberFormat="1" applyFont="1" applyBorder="1" applyAlignment="1">
      <alignment horizontal="center" vertical="center" wrapText="1"/>
    </xf>
    <xf numFmtId="41" fontId="5" fillId="0" borderId="17" xfId="62" applyFont="1" applyBorder="1" applyAlignment="1">
      <alignment horizontal="left"/>
    </xf>
    <xf numFmtId="166" fontId="23" fillId="0" borderId="0" xfId="4" applyNumberFormat="1" applyFont="1" applyAlignment="1">
      <alignment horizontal="center"/>
    </xf>
    <xf numFmtId="0" fontId="15" fillId="0" borderId="17" xfId="0" applyFont="1" applyBorder="1"/>
    <xf numFmtId="0" fontId="5" fillId="0" borderId="10" xfId="0" applyFont="1" applyBorder="1" applyAlignment="1">
      <alignment horizontal="left" vertical="center"/>
    </xf>
    <xf numFmtId="0" fontId="5" fillId="5" borderId="16"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0" xfId="0" applyFont="1" applyFill="1" applyAlignment="1">
      <alignment horizontal="center" vertical="center"/>
    </xf>
    <xf numFmtId="0" fontId="5" fillId="5" borderId="9"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2" xfId="0" applyFont="1" applyFill="1" applyBorder="1" applyAlignment="1">
      <alignment horizontal="center" vertical="center"/>
    </xf>
    <xf numFmtId="0" fontId="10" fillId="4" borderId="0" xfId="0" applyFont="1" applyFill="1" applyAlignment="1">
      <alignment horizontal="center"/>
    </xf>
    <xf numFmtId="0" fontId="9" fillId="0" borderId="0" xfId="0" applyFont="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vertical="center" wrapText="1"/>
    </xf>
    <xf numFmtId="0" fontId="10" fillId="0" borderId="0" xfId="0" applyFont="1" applyAlignment="1">
      <alignment horizontal="center"/>
    </xf>
    <xf numFmtId="0" fontId="5" fillId="0" borderId="0" xfId="0" applyFont="1" applyAlignment="1">
      <alignment horizontal="left" vertical="center"/>
    </xf>
    <xf numFmtId="0" fontId="10" fillId="2" borderId="4" xfId="0" applyFont="1" applyFill="1" applyBorder="1" applyAlignment="1">
      <alignment horizontal="center" vertical="center" wrapText="1"/>
    </xf>
    <xf numFmtId="0" fontId="8" fillId="0" borderId="5" xfId="3" applyFont="1" applyBorder="1" applyAlignment="1">
      <alignment horizontal="left"/>
    </xf>
    <xf numFmtId="164" fontId="10" fillId="0" borderId="1" xfId="1" applyNumberFormat="1" applyFont="1" applyBorder="1" applyAlignment="1">
      <alignment horizontal="center"/>
    </xf>
    <xf numFmtId="164" fontId="10" fillId="0" borderId="3" xfId="1" applyNumberFormat="1" applyFont="1" applyBorder="1" applyAlignment="1">
      <alignment horizontal="center"/>
    </xf>
    <xf numFmtId="0" fontId="22" fillId="0" borderId="0" xfId="4" applyFont="1" applyAlignment="1">
      <alignment horizontal="center"/>
    </xf>
    <xf numFmtId="0" fontId="23" fillId="0" borderId="0" xfId="4" applyFont="1" applyAlignment="1">
      <alignment horizontal="center"/>
    </xf>
    <xf numFmtId="0" fontId="8" fillId="0" borderId="15"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13" xfId="3" applyFont="1" applyFill="1" applyBorder="1" applyAlignment="1">
      <alignment horizontal="center" vertical="center"/>
    </xf>
    <xf numFmtId="0" fontId="21" fillId="0" borderId="0" xfId="0" applyFont="1" applyFill="1" applyAlignment="1">
      <alignment horizontal="left"/>
    </xf>
    <xf numFmtId="0" fontId="22" fillId="2" borderId="0" xfId="5" applyFont="1" applyFill="1" applyAlignment="1">
      <alignment horizontal="center" vertical="center"/>
    </xf>
    <xf numFmtId="0" fontId="23" fillId="0" borderId="0" xfId="4" applyFont="1" applyAlignment="1">
      <alignment horizontal="center" vertical="top"/>
    </xf>
    <xf numFmtId="0" fontId="25" fillId="0" borderId="0" xfId="4" applyFont="1" applyAlignment="1">
      <alignment horizontal="center"/>
    </xf>
    <xf numFmtId="0" fontId="5" fillId="0" borderId="0" xfId="0" applyFont="1"/>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21" fillId="0" borderId="0" xfId="0" applyFont="1" applyAlignment="1">
      <alignment horizontal="left"/>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15" fillId="0" borderId="0" xfId="0" applyFont="1" applyAlignment="1">
      <alignment horizontal="left" wrapText="1"/>
    </xf>
    <xf numFmtId="0" fontId="29" fillId="0" borderId="0" xfId="0" applyFont="1" applyAlignment="1">
      <alignment horizontal="left" wrapText="1"/>
    </xf>
    <xf numFmtId="0" fontId="5" fillId="0" borderId="0" xfId="0" applyFont="1" applyAlignment="1">
      <alignment horizontal="left" vertical="center" wrapText="1"/>
    </xf>
    <xf numFmtId="0" fontId="5" fillId="0" borderId="0" xfId="0" applyFont="1" applyFill="1" applyAlignment="1">
      <alignment horizontal="left" wrapText="1"/>
    </xf>
    <xf numFmtId="0" fontId="10" fillId="0" borderId="0" xfId="0" applyFont="1" applyAlignment="1">
      <alignment horizontal="center" vertical="center"/>
    </xf>
    <xf numFmtId="0" fontId="15" fillId="0" borderId="0" xfId="0" applyFont="1" applyFill="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17" fontId="13" fillId="0" borderId="1" xfId="0" applyNumberFormat="1" applyFont="1" applyBorder="1" applyAlignment="1">
      <alignment horizontal="center" vertical="center" wrapText="1"/>
    </xf>
    <xf numFmtId="17" fontId="13" fillId="0" borderId="3" xfId="0" applyNumberFormat="1" applyFont="1" applyBorder="1" applyAlignment="1">
      <alignment horizontal="center" vertical="center" wrapText="1"/>
    </xf>
    <xf numFmtId="0" fontId="14" fillId="0" borderId="0" xfId="0" applyFont="1" applyFill="1" applyAlignment="1">
      <alignment horizontal="left" wrapText="1"/>
    </xf>
    <xf numFmtId="0" fontId="10" fillId="0" borderId="0" xfId="0" applyFont="1" applyFill="1" applyAlignment="1">
      <alignment horizontal="left" vertical="center" wrapText="1"/>
    </xf>
    <xf numFmtId="0" fontId="17" fillId="0" borderId="0" xfId="0" applyFont="1" applyAlignment="1">
      <alignment horizontal="center" vertical="center"/>
    </xf>
    <xf numFmtId="0" fontId="9" fillId="0" borderId="0" xfId="0" applyFont="1" applyAlignment="1">
      <alignment horizontal="center"/>
    </xf>
    <xf numFmtId="0" fontId="13" fillId="0" borderId="0" xfId="4" applyFont="1" applyAlignment="1">
      <alignment horizontal="center" vertical="top"/>
    </xf>
    <xf numFmtId="0" fontId="13" fillId="0" borderId="0" xfId="4" applyFont="1" applyAlignment="1">
      <alignment horizontal="center" vertical="center"/>
    </xf>
    <xf numFmtId="0" fontId="14" fillId="3" borderId="15" xfId="6" applyFont="1" applyFill="1" applyBorder="1" applyAlignment="1">
      <alignment horizontal="center" vertical="center" wrapText="1"/>
    </xf>
    <xf numFmtId="0" fontId="14" fillId="3" borderId="13" xfId="6" applyFont="1" applyFill="1" applyBorder="1" applyAlignment="1">
      <alignment horizontal="center" vertical="center" wrapText="1"/>
    </xf>
    <xf numFmtId="0" fontId="14" fillId="3" borderId="4" xfId="6" applyFont="1" applyFill="1" applyBorder="1" applyAlignment="1">
      <alignment horizontal="center" vertical="center" wrapText="1"/>
    </xf>
    <xf numFmtId="0" fontId="14" fillId="0" borderId="15" xfId="6" applyFont="1" applyBorder="1" applyAlignment="1">
      <alignment horizontal="center" vertical="center" wrapText="1"/>
    </xf>
    <xf numFmtId="0" fontId="14" fillId="0" borderId="13" xfId="6" applyFont="1" applyBorder="1" applyAlignment="1">
      <alignment horizontal="center" vertical="center" wrapText="1"/>
    </xf>
    <xf numFmtId="0" fontId="11" fillId="0" borderId="0" xfId="0" applyFont="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cellXfs>
  <cellStyles count="65">
    <cellStyle name="Hipervínculo" xfId="3" builtinId="8"/>
    <cellStyle name="Millares [0]" xfId="1" builtinId="6"/>
    <cellStyle name="Millares [0] 10" xfId="46" xr:uid="{E5F8A1A2-30AD-4B24-B072-DF1F4E6F0AD8}"/>
    <cellStyle name="Millares [0] 10 2 2" xfId="47" xr:uid="{5299886F-CF94-4974-9A05-12FEFD3C680E}"/>
    <cellStyle name="Millares [0] 11" xfId="43" xr:uid="{0A03221E-B5A0-4007-A0DD-312168D85E45}"/>
    <cellStyle name="Millares [0] 12" xfId="50" xr:uid="{5E65231F-54F0-4E7C-8FD1-56C2513E9B9D}"/>
    <cellStyle name="Millares [0] 13" xfId="51" xr:uid="{B0DAEB6F-F272-4D92-B66A-6BD52E968898}"/>
    <cellStyle name="Millares [0] 14" xfId="52" xr:uid="{27E9A604-7C0C-4C8E-9205-DBD06AD6312F}"/>
    <cellStyle name="Millares [0] 15" xfId="53" xr:uid="{5123A58E-78DB-40D0-9524-81EA956ADD41}"/>
    <cellStyle name="Millares [0] 16" xfId="54" xr:uid="{47F34E79-B130-4493-9EB9-90C4D941E213}"/>
    <cellStyle name="Millares [0] 17" xfId="55" xr:uid="{77292887-D17C-444D-9216-46788B3886F2}"/>
    <cellStyle name="Millares [0] 18" xfId="56" xr:uid="{332DF69D-A7B1-4B7D-8625-A1610496AB47}"/>
    <cellStyle name="Millares [0] 19" xfId="57" xr:uid="{B8FED65B-E8AC-459D-AB3F-F7F45735DB09}"/>
    <cellStyle name="Millares [0] 2" xfId="7" xr:uid="{4FCDB0C6-56ED-4598-9F9B-48FFB5487A21}"/>
    <cellStyle name="Millares [0] 2 2" xfId="28" xr:uid="{6EF11576-5934-4EC8-8601-B0B12047912D}"/>
    <cellStyle name="Millares [0] 2 2 2" xfId="37" xr:uid="{E051A059-CBD7-42A1-AE28-BC42F632746A}"/>
    <cellStyle name="Millares [0] 2 3" xfId="30" xr:uid="{9D85E5F6-DF44-43B3-94C0-E941B9478B30}"/>
    <cellStyle name="Millares [0] 2 3 2" xfId="40" xr:uid="{6CB0CB0A-EE2C-4E6A-9F88-D6D543A74602}"/>
    <cellStyle name="Millares [0] 2 4" xfId="35" xr:uid="{218B7299-4794-4C98-983D-71E1D054D6D6}"/>
    <cellStyle name="Millares [0] 2 5" xfId="48" xr:uid="{5332FC71-51F0-4141-9E15-2A5452A5D847}"/>
    <cellStyle name="Millares [0] 2 6" xfId="24" xr:uid="{F2CB3F66-D1DE-4224-B7F5-1ED1EA861EB2}"/>
    <cellStyle name="Millares [0] 2 7" xfId="14" xr:uid="{9BA27C07-72C1-4F76-A444-835DF0848592}"/>
    <cellStyle name="Millares [0] 2 8" xfId="63" xr:uid="{D1FA6309-A72A-4AF8-ACAB-52F3C1568945}"/>
    <cellStyle name="Millares [0] 20" xfId="58" xr:uid="{68157233-8FAC-4340-8BEA-4F72AC460934}"/>
    <cellStyle name="Millares [0] 21" xfId="59" xr:uid="{CA6A6B3D-3175-40A5-BEE4-1EDCEE5D6346}"/>
    <cellStyle name="Millares [0] 22" xfId="60" xr:uid="{A432FD0A-D030-4361-87F3-F6ACD90E418D}"/>
    <cellStyle name="Millares [0] 23" xfId="61" xr:uid="{4354FCFF-57A5-43E1-B410-6F43A1FB8CF8}"/>
    <cellStyle name="Millares [0] 24" xfId="62" xr:uid="{72B0C039-1D34-4112-A6BE-202605A8A5DC}"/>
    <cellStyle name="Millares [0] 3" xfId="9" xr:uid="{94A78992-E17E-45AF-A370-3C611600E824}"/>
    <cellStyle name="Millares [0] 3 2" xfId="36" xr:uid="{9C1FA259-838F-476A-B90B-0DFC0B4E3C3C}"/>
    <cellStyle name="Millares [0] 3 3" xfId="49" xr:uid="{F530BBB0-F3CE-4F70-A34C-E1A28A610DC5}"/>
    <cellStyle name="Millares [0] 3 4" xfId="25" xr:uid="{1F3EBDCA-F59B-4EBE-8FBF-CDDF08F9E614}"/>
    <cellStyle name="Millares [0] 3 5" xfId="16" xr:uid="{C57343AA-8A52-4CA6-AB55-758DB4A6E9F4}"/>
    <cellStyle name="Millares [0] 3 6" xfId="64" xr:uid="{413479CB-4530-4833-901A-2324DDC90802}"/>
    <cellStyle name="Millares [0] 4" xfId="18" xr:uid="{0D411B6D-0423-4F94-A254-64874BF8395F}"/>
    <cellStyle name="Millares [0] 4 2" xfId="38" xr:uid="{A3EEA71C-11E2-4A09-B5CE-33520A50EB7E}"/>
    <cellStyle name="Millares [0] 4 3" xfId="45" xr:uid="{788E3506-5BD4-42F3-BEFE-CD6FD636368C}"/>
    <cellStyle name="Millares [0] 4 4" xfId="26" xr:uid="{ED96A575-8E06-41B3-B2B5-C9C6E563A7D4}"/>
    <cellStyle name="Millares [0] 5" xfId="19" xr:uid="{5AF3881B-50A6-42B1-A4D1-582BCA73492F}"/>
    <cellStyle name="Millares [0] 5 2" xfId="39" xr:uid="{ACF76A78-C33F-4B24-B2E7-AC2CF56F531D}"/>
    <cellStyle name="Millares [0] 5 3" xfId="44" xr:uid="{ADFE18E8-A964-45EC-ADDB-B52EAFF6B515}"/>
    <cellStyle name="Millares [0] 5 4" xfId="27" xr:uid="{94DF1D68-438F-4426-81E8-D1163B3F2C44}"/>
    <cellStyle name="Millares [0] 6" xfId="20" xr:uid="{82C2CE4A-1FD4-46F7-B24E-7B795C0ACD44}"/>
    <cellStyle name="Millares [0] 6 2" xfId="41" xr:uid="{BABA950D-2FCC-477A-BCD5-E7C44E8FDFBB}"/>
    <cellStyle name="Millares [0] 6 3" xfId="29" xr:uid="{091EFD48-2E71-426C-B65B-52D0DF850D83}"/>
    <cellStyle name="Millares [0] 7" xfId="22" xr:uid="{8C0F7598-AD4C-4119-A8C2-3A8152B1616E}"/>
    <cellStyle name="Millares [0] 7 2" xfId="42" xr:uid="{362C4F50-B156-4F03-9ADE-7D44868D34E4}"/>
    <cellStyle name="Millares [0] 7 3" xfId="31" xr:uid="{02821CE3-7930-46AC-B464-C13CED0AE0F1}"/>
    <cellStyle name="Millares [0] 8" xfId="32" xr:uid="{582F44ED-2C98-4B3D-9AB9-F6753C140F77}"/>
    <cellStyle name="Millares [0] 9" xfId="33" xr:uid="{08DE5B42-6F0A-41A3-9AC5-DF1ECA996CDF}"/>
    <cellStyle name="Millares 2" xfId="13" xr:uid="{66409CF5-6974-4AFF-8911-D60CE27F7599}"/>
    <cellStyle name="Millares 2 2" xfId="17" xr:uid="{A838528D-B9D0-40FB-AD5E-D8A97771ACE3}"/>
    <cellStyle name="Millares 2 2 2" xfId="34" xr:uid="{61A81EE9-944D-4B5F-B06E-E7AA68DA4733}"/>
    <cellStyle name="Millares 2 3" xfId="23" xr:uid="{6DCE2069-7909-4A68-B4F1-D2E6E571E074}"/>
    <cellStyle name="Millares 6 2" xfId="21" xr:uid="{5CBDBCE9-6ADE-447A-AEA4-FFA9293ECE05}"/>
    <cellStyle name="Normal" xfId="0" builtinId="0"/>
    <cellStyle name="Normal 10" xfId="10" xr:uid="{AB356128-E710-4548-A8EA-EB6D48B357CA}"/>
    <cellStyle name="Normal 11" xfId="8" xr:uid="{B2D3326E-D752-4163-B813-ABF9E6EFD4C9}"/>
    <cellStyle name="Normal 12" xfId="15" xr:uid="{B454EC76-A232-4BE3-A1F9-B399DD55D7F4}"/>
    <cellStyle name="Normal 3" xfId="11" xr:uid="{19BA9C9E-06EF-41D9-98DF-FECA2F935EC4}"/>
    <cellStyle name="Normal_cuadro de AF NG" xfId="6" xr:uid="{2B709FB0-37AC-4483-9487-02FAB74F2A83}"/>
    <cellStyle name="Normal_FANAPEL INDIVIDUAL" xfId="5" xr:uid="{731C2E61-5A80-464C-AAEE-5C6BB68C6DEA}"/>
    <cellStyle name="Normal_informe1" xfId="4" xr:uid="{7CDC33FF-7B8F-48E6-B7AD-0CDDAD609DE4}"/>
    <cellStyle name="Porcentaje" xfId="2" builtinId="5"/>
    <cellStyle name="Porcentaje 2" xfId="12" xr:uid="{49458934-7CD7-4E94-886E-9AFBD62F60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Armado%20Informe%20Brightstar%20Py%20-%20prelimin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mparativo"/>
      <sheetName val="ESP"/>
      <sheetName val="ER"/>
      <sheetName val="EOAF"/>
      <sheetName val="EEP"/>
      <sheetName val="EEAF"/>
      <sheetName val="1"/>
      <sheetName val="2"/>
      <sheetName val="3"/>
      <sheetName val="4"/>
      <sheetName val="5"/>
      <sheetName val="6"/>
      <sheetName val="7"/>
      <sheetName val="8"/>
      <sheetName val="9"/>
      <sheetName val="10"/>
    </sheetNames>
    <sheetDataSet>
      <sheetData sheetId="0" refreshError="1"/>
      <sheetData sheetId="1" refreshError="1"/>
      <sheetData sheetId="2" refreshError="1"/>
      <sheetData sheetId="3" refreshError="1"/>
      <sheetData sheetId="4" refreshError="1"/>
      <sheetData sheetId="5" refreshError="1">
        <row r="10">
          <cell r="A10" t="str">
            <v>(En Guaraníes)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persons/person.xml><?xml version="1.0" encoding="utf-8"?>
<personList xmlns="http://schemas.microsoft.com/office/spreadsheetml/2018/threadedcomments" xmlns:x="http://schemas.openxmlformats.org/spreadsheetml/2006/main">
  <person displayName="Jorge Ugarte" id="{D4142E4E-7777-46F6-A2E0-04B219F2E9EA}" userId="S::jugarte@cadiem.com.py::68b4043e-ae24-4690-9a65-a2378390b6e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9" dT="2021-03-24T13:28:49.18" personId="{D4142E4E-7777-46F6-A2E0-04B219F2E9EA}" id="{7CB288A4-E908-4C73-BEC5-FEE9BB1B6775}">
    <text>Saco del Resultado Gs. 1.351.400.000 que corresponde a la valuacion de ñas acciones dentro de CB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24"/>
  <sheetViews>
    <sheetView showGridLines="0" topLeftCell="A2" zoomScaleNormal="100" workbookViewId="0">
      <selection activeCell="I7" sqref="I7"/>
    </sheetView>
  </sheetViews>
  <sheetFormatPr baseColWidth="10" defaultColWidth="9.140625" defaultRowHeight="15" x14ac:dyDescent="0.25"/>
  <cols>
    <col min="1" max="1" width="2.85546875" style="256" customWidth="1"/>
    <col min="2" max="6" width="23" style="256" customWidth="1"/>
    <col min="7" max="7" width="2.85546875" style="256" customWidth="1"/>
    <col min="8" max="16384" width="9.140625" style="256"/>
  </cols>
  <sheetData>
    <row r="2" spans="2:6" x14ac:dyDescent="0.25">
      <c r="B2" s="367" t="s">
        <v>566</v>
      </c>
      <c r="C2" s="368"/>
      <c r="D2" s="368"/>
      <c r="E2" s="368"/>
      <c r="F2" s="369"/>
    </row>
    <row r="3" spans="2:6" x14ac:dyDescent="0.25">
      <c r="B3" s="370"/>
      <c r="C3" s="371"/>
      <c r="D3" s="371"/>
      <c r="E3" s="371"/>
      <c r="F3" s="372"/>
    </row>
    <row r="4" spans="2:6" x14ac:dyDescent="0.25">
      <c r="B4" s="370"/>
      <c r="C4" s="371"/>
      <c r="D4" s="371"/>
      <c r="E4" s="371"/>
      <c r="F4" s="372"/>
    </row>
    <row r="5" spans="2:6" x14ac:dyDescent="0.25">
      <c r="B5" s="370"/>
      <c r="C5" s="371"/>
      <c r="D5" s="371"/>
      <c r="E5" s="371"/>
      <c r="F5" s="372"/>
    </row>
    <row r="6" spans="2:6" x14ac:dyDescent="0.25">
      <c r="B6" s="370"/>
      <c r="C6" s="371"/>
      <c r="D6" s="371"/>
      <c r="E6" s="371"/>
      <c r="F6" s="372"/>
    </row>
    <row r="7" spans="2:6" x14ac:dyDescent="0.25">
      <c r="B7" s="370"/>
      <c r="C7" s="371"/>
      <c r="D7" s="371"/>
      <c r="E7" s="371"/>
      <c r="F7" s="372"/>
    </row>
    <row r="8" spans="2:6" x14ac:dyDescent="0.25">
      <c r="B8" s="370"/>
      <c r="C8" s="371"/>
      <c r="D8" s="371"/>
      <c r="E8" s="371"/>
      <c r="F8" s="372"/>
    </row>
    <row r="9" spans="2:6" x14ac:dyDescent="0.25">
      <c r="B9" s="370"/>
      <c r="C9" s="371"/>
      <c r="D9" s="371"/>
      <c r="E9" s="371"/>
      <c r="F9" s="372"/>
    </row>
    <row r="10" spans="2:6" x14ac:dyDescent="0.25">
      <c r="B10" s="370"/>
      <c r="C10" s="371"/>
      <c r="D10" s="371"/>
      <c r="E10" s="371"/>
      <c r="F10" s="372"/>
    </row>
    <row r="11" spans="2:6" x14ac:dyDescent="0.25">
      <c r="B11" s="370"/>
      <c r="C11" s="371"/>
      <c r="D11" s="371"/>
      <c r="E11" s="371"/>
      <c r="F11" s="372"/>
    </row>
    <row r="12" spans="2:6" x14ac:dyDescent="0.25">
      <c r="B12" s="370"/>
      <c r="C12" s="371"/>
      <c r="D12" s="371"/>
      <c r="E12" s="371"/>
      <c r="F12" s="372"/>
    </row>
    <row r="13" spans="2:6" x14ac:dyDescent="0.25">
      <c r="B13" s="370"/>
      <c r="C13" s="371"/>
      <c r="D13" s="371"/>
      <c r="E13" s="371"/>
      <c r="F13" s="372"/>
    </row>
    <row r="14" spans="2:6" x14ac:dyDescent="0.25">
      <c r="B14" s="370"/>
      <c r="C14" s="371"/>
      <c r="D14" s="371"/>
      <c r="E14" s="371"/>
      <c r="F14" s="372"/>
    </row>
    <row r="15" spans="2:6" x14ac:dyDescent="0.25">
      <c r="B15" s="370"/>
      <c r="C15" s="371"/>
      <c r="D15" s="371"/>
      <c r="E15" s="371"/>
      <c r="F15" s="372"/>
    </row>
    <row r="16" spans="2:6" x14ac:dyDescent="0.25">
      <c r="B16" s="370"/>
      <c r="C16" s="371"/>
      <c r="D16" s="371"/>
      <c r="E16" s="371"/>
      <c r="F16" s="372"/>
    </row>
    <row r="17" spans="2:6" x14ac:dyDescent="0.25">
      <c r="B17" s="370"/>
      <c r="C17" s="371"/>
      <c r="D17" s="371"/>
      <c r="E17" s="371"/>
      <c r="F17" s="372"/>
    </row>
    <row r="18" spans="2:6" x14ac:dyDescent="0.25">
      <c r="B18" s="370"/>
      <c r="C18" s="371"/>
      <c r="D18" s="371"/>
      <c r="E18" s="371"/>
      <c r="F18" s="372"/>
    </row>
    <row r="19" spans="2:6" x14ac:dyDescent="0.25">
      <c r="B19" s="370"/>
      <c r="C19" s="371"/>
      <c r="D19" s="371"/>
      <c r="E19" s="371"/>
      <c r="F19" s="372"/>
    </row>
    <row r="20" spans="2:6" x14ac:dyDescent="0.25">
      <c r="B20" s="370"/>
      <c r="C20" s="371"/>
      <c r="D20" s="371"/>
      <c r="E20" s="371"/>
      <c r="F20" s="372"/>
    </row>
    <row r="21" spans="2:6" x14ac:dyDescent="0.25">
      <c r="B21" s="370"/>
      <c r="C21" s="371"/>
      <c r="D21" s="371"/>
      <c r="E21" s="371"/>
      <c r="F21" s="372"/>
    </row>
    <row r="22" spans="2:6" x14ac:dyDescent="0.25">
      <c r="B22" s="370"/>
      <c r="C22" s="371"/>
      <c r="D22" s="371"/>
      <c r="E22" s="371"/>
      <c r="F22" s="372"/>
    </row>
    <row r="23" spans="2:6" x14ac:dyDescent="0.25">
      <c r="B23" s="370"/>
      <c r="C23" s="371"/>
      <c r="D23" s="371"/>
      <c r="E23" s="371"/>
      <c r="F23" s="372"/>
    </row>
    <row r="24" spans="2:6" x14ac:dyDescent="0.25">
      <c r="B24" s="373"/>
      <c r="C24" s="374"/>
      <c r="D24" s="374"/>
      <c r="E24" s="374"/>
      <c r="F24" s="375"/>
    </row>
  </sheetData>
  <mergeCells count="1">
    <mergeCell ref="B2:F24"/>
  </mergeCells>
  <pageMargins left="0.25" right="0.25" top="0.75" bottom="0.75" header="0.3" footer="0.3"/>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CE5F8-41CF-46EF-B945-6312A873BA11}">
  <sheetPr>
    <pageSetUpPr fitToPage="1"/>
  </sheetPr>
  <dimension ref="A1:I133"/>
  <sheetViews>
    <sheetView showGridLines="0" topLeftCell="A122" zoomScaleNormal="100" workbookViewId="0">
      <selection activeCell="B48" sqref="B48"/>
    </sheetView>
  </sheetViews>
  <sheetFormatPr baseColWidth="10" defaultColWidth="11.42578125" defaultRowHeight="15" x14ac:dyDescent="0.25"/>
  <cols>
    <col min="1" max="1" width="7.140625" style="256" bestFit="1" customWidth="1"/>
    <col min="2" max="2" width="47.42578125" style="256" customWidth="1"/>
    <col min="3" max="3" width="27.140625" style="256" bestFit="1" customWidth="1"/>
    <col min="4" max="4" width="21.7109375" style="256" customWidth="1"/>
    <col min="5" max="5" width="22.42578125" style="256" customWidth="1"/>
    <col min="6" max="6" width="24.42578125" style="256" customWidth="1"/>
    <col min="7" max="7" width="23.5703125" style="256" customWidth="1"/>
    <col min="8" max="8" width="18.7109375" style="256" customWidth="1"/>
    <col min="9" max="9" width="22.5703125" style="256" customWidth="1"/>
    <col min="10" max="10" width="2.85546875" style="256" customWidth="1"/>
    <col min="11" max="11" width="17" style="256" bestFit="1" customWidth="1"/>
    <col min="12" max="16384" width="11.42578125" style="256"/>
  </cols>
  <sheetData>
    <row r="1" spans="1:8" x14ac:dyDescent="0.25">
      <c r="A1" s="1" t="s">
        <v>459</v>
      </c>
    </row>
    <row r="2" spans="1:8" x14ac:dyDescent="0.25">
      <c r="B2" s="385" t="s">
        <v>94</v>
      </c>
      <c r="C2" s="385"/>
      <c r="D2" s="385"/>
      <c r="E2" s="385"/>
      <c r="F2" s="385"/>
      <c r="G2" s="385"/>
      <c r="H2" s="385"/>
    </row>
    <row r="3" spans="1:8" x14ac:dyDescent="0.25">
      <c r="B3" s="411" t="s">
        <v>580</v>
      </c>
      <c r="C3" s="411"/>
      <c r="D3" s="411"/>
      <c r="E3" s="411"/>
      <c r="F3" s="411"/>
      <c r="G3" s="411"/>
      <c r="H3" s="411"/>
    </row>
    <row r="4" spans="1:8" x14ac:dyDescent="0.25">
      <c r="B4" s="259"/>
      <c r="C4" s="259"/>
      <c r="D4" s="259"/>
      <c r="E4" s="259"/>
      <c r="F4" s="259"/>
      <c r="G4" s="259"/>
      <c r="H4" s="259"/>
    </row>
    <row r="5" spans="1:8" x14ac:dyDescent="0.25">
      <c r="B5" s="382" t="s">
        <v>161</v>
      </c>
      <c r="C5" s="382"/>
      <c r="D5" s="382"/>
      <c r="E5" s="382"/>
      <c r="F5" s="382"/>
      <c r="G5" s="382"/>
      <c r="H5" s="382"/>
    </row>
    <row r="7" spans="1:8" x14ac:dyDescent="0.25">
      <c r="B7" s="379" t="s">
        <v>589</v>
      </c>
      <c r="C7" s="379"/>
      <c r="D7" s="379"/>
      <c r="E7" s="379"/>
      <c r="F7" s="379"/>
      <c r="G7" s="379"/>
      <c r="H7" s="379"/>
    </row>
    <row r="9" spans="1:8" x14ac:dyDescent="0.25">
      <c r="B9" s="379" t="s">
        <v>362</v>
      </c>
      <c r="C9" s="379"/>
      <c r="D9" s="379"/>
      <c r="E9" s="379"/>
      <c r="F9" s="379"/>
      <c r="G9" s="379"/>
      <c r="H9" s="379"/>
    </row>
    <row r="11" spans="1:8" x14ac:dyDescent="0.25">
      <c r="B11" s="67" t="s">
        <v>130</v>
      </c>
      <c r="C11" s="68">
        <f>+'07'!C44</f>
        <v>44196</v>
      </c>
      <c r="D11" s="68">
        <f>+'07'!D44</f>
        <v>43830</v>
      </c>
    </row>
    <row r="12" spans="1:8" x14ac:dyDescent="0.25">
      <c r="B12" s="69" t="s">
        <v>210</v>
      </c>
      <c r="C12" s="29">
        <v>2539396465</v>
      </c>
      <c r="D12" s="70">
        <v>1800649201</v>
      </c>
    </row>
    <row r="13" spans="1:8" x14ac:dyDescent="0.25">
      <c r="B13" s="71" t="s">
        <v>211</v>
      </c>
      <c r="C13" s="28">
        <v>739836871.26154983</v>
      </c>
      <c r="D13" s="72">
        <v>782450204</v>
      </c>
    </row>
    <row r="14" spans="1:8" x14ac:dyDescent="0.25">
      <c r="B14" s="73" t="s">
        <v>63</v>
      </c>
      <c r="C14" s="74">
        <f>SUM(C12:C13)</f>
        <v>3279233336.2615499</v>
      </c>
      <c r="D14" s="74">
        <f>SUM(D12:D13)</f>
        <v>2583099405</v>
      </c>
    </row>
    <row r="16" spans="1:8" x14ac:dyDescent="0.25">
      <c r="B16" s="382" t="s">
        <v>590</v>
      </c>
      <c r="C16" s="382"/>
      <c r="D16" s="382"/>
      <c r="E16" s="382"/>
      <c r="F16" s="382"/>
      <c r="G16" s="382"/>
      <c r="H16" s="382"/>
    </row>
    <row r="18" spans="2:9" ht="30" x14ac:dyDescent="0.25">
      <c r="B18" s="75" t="s">
        <v>212</v>
      </c>
      <c r="C18" s="422" t="s">
        <v>213</v>
      </c>
      <c r="D18" s="423"/>
      <c r="E18" s="20" t="s">
        <v>214</v>
      </c>
      <c r="F18" s="76" t="s">
        <v>215</v>
      </c>
      <c r="G18" s="20" t="s">
        <v>216</v>
      </c>
      <c r="H18" s="77">
        <f>+C11</f>
        <v>44196</v>
      </c>
      <c r="I18" s="77">
        <f>+D11</f>
        <v>43830</v>
      </c>
    </row>
    <row r="19" spans="2:9" x14ac:dyDescent="0.25">
      <c r="B19" s="26" t="s">
        <v>498</v>
      </c>
      <c r="C19" s="195" t="s">
        <v>59</v>
      </c>
      <c r="D19" s="196"/>
      <c r="E19" s="26" t="s">
        <v>224</v>
      </c>
      <c r="F19" s="78">
        <v>0</v>
      </c>
      <c r="G19" s="28">
        <v>0</v>
      </c>
      <c r="H19" s="90">
        <v>0</v>
      </c>
      <c r="I19" s="28">
        <v>24562656</v>
      </c>
    </row>
    <row r="20" spans="2:9" x14ac:dyDescent="0.25">
      <c r="B20" s="26" t="s">
        <v>229</v>
      </c>
      <c r="C20" s="195" t="s">
        <v>59</v>
      </c>
      <c r="D20" s="196"/>
      <c r="E20" s="26" t="s">
        <v>350</v>
      </c>
      <c r="F20" s="78">
        <v>0</v>
      </c>
      <c r="G20" s="28">
        <v>0</v>
      </c>
      <c r="H20" s="90">
        <v>0</v>
      </c>
      <c r="I20" s="28">
        <v>1249262</v>
      </c>
    </row>
    <row r="21" spans="2:9" x14ac:dyDescent="0.25">
      <c r="B21" s="26" t="s">
        <v>53</v>
      </c>
      <c r="C21" s="195" t="s">
        <v>52</v>
      </c>
      <c r="D21" s="196"/>
      <c r="E21" s="26" t="s">
        <v>217</v>
      </c>
      <c r="F21" s="78">
        <v>0</v>
      </c>
      <c r="G21" s="28">
        <v>0</v>
      </c>
      <c r="H21" s="90">
        <v>15750000</v>
      </c>
      <c r="I21" s="28">
        <v>9000000</v>
      </c>
    </row>
    <row r="22" spans="2:9" x14ac:dyDescent="0.25">
      <c r="B22" s="26" t="s">
        <v>456</v>
      </c>
      <c r="C22" s="195" t="s">
        <v>336</v>
      </c>
      <c r="D22" s="196"/>
      <c r="E22" s="26" t="s">
        <v>217</v>
      </c>
      <c r="F22" s="78">
        <v>0</v>
      </c>
      <c r="G22" s="28">
        <v>0</v>
      </c>
      <c r="H22" s="90">
        <v>12250000</v>
      </c>
      <c r="I22" s="28">
        <v>7000000</v>
      </c>
    </row>
    <row r="23" spans="2:9" x14ac:dyDescent="0.25">
      <c r="B23" s="26" t="s">
        <v>47</v>
      </c>
      <c r="C23" s="137" t="s">
        <v>87</v>
      </c>
      <c r="D23" s="198"/>
      <c r="E23" s="26" t="s">
        <v>217</v>
      </c>
      <c r="F23" s="28">
        <v>0</v>
      </c>
      <c r="G23" s="28">
        <v>0</v>
      </c>
      <c r="H23" s="90">
        <v>44271692</v>
      </c>
      <c r="I23" s="28">
        <v>29721925</v>
      </c>
    </row>
    <row r="24" spans="2:9" x14ac:dyDescent="0.25">
      <c r="B24" s="26" t="s">
        <v>218</v>
      </c>
      <c r="C24" s="137" t="s">
        <v>85</v>
      </c>
      <c r="D24" s="198"/>
      <c r="E24" s="26" t="s">
        <v>217</v>
      </c>
      <c r="F24" s="28">
        <v>0</v>
      </c>
      <c r="G24" s="28">
        <v>0</v>
      </c>
      <c r="H24" s="90">
        <v>21000000</v>
      </c>
      <c r="I24" s="28">
        <v>12000000</v>
      </c>
    </row>
    <row r="25" spans="2:9" x14ac:dyDescent="0.25">
      <c r="B25" s="26" t="s">
        <v>50</v>
      </c>
      <c r="C25" s="137" t="s">
        <v>482</v>
      </c>
      <c r="D25" s="198"/>
      <c r="E25" s="26" t="s">
        <v>217</v>
      </c>
      <c r="F25" s="28">
        <v>0</v>
      </c>
      <c r="G25" s="28">
        <v>0</v>
      </c>
      <c r="H25" s="90">
        <v>26250000</v>
      </c>
      <c r="I25" s="28">
        <v>15000000</v>
      </c>
    </row>
    <row r="26" spans="2:9" x14ac:dyDescent="0.25">
      <c r="B26" s="26" t="s">
        <v>48</v>
      </c>
      <c r="C26" s="137" t="s">
        <v>483</v>
      </c>
      <c r="D26" s="198"/>
      <c r="E26" s="26" t="s">
        <v>217</v>
      </c>
      <c r="F26" s="28">
        <v>0</v>
      </c>
      <c r="G26" s="28">
        <v>0</v>
      </c>
      <c r="H26" s="90">
        <v>3261465</v>
      </c>
      <c r="I26" s="28">
        <v>14470130</v>
      </c>
    </row>
    <row r="27" spans="2:9" x14ac:dyDescent="0.25">
      <c r="B27" s="26" t="s">
        <v>230</v>
      </c>
      <c r="C27" s="193" t="s">
        <v>219</v>
      </c>
      <c r="D27" s="194"/>
      <c r="E27" s="26" t="s">
        <v>217</v>
      </c>
      <c r="F27" s="28">
        <v>0</v>
      </c>
      <c r="G27" s="28">
        <v>0</v>
      </c>
      <c r="H27" s="90">
        <v>16362500</v>
      </c>
      <c r="I27" s="28">
        <v>9350000</v>
      </c>
    </row>
    <row r="28" spans="2:9" x14ac:dyDescent="0.25">
      <c r="B28" s="23" t="s">
        <v>220</v>
      </c>
      <c r="C28" s="73"/>
      <c r="D28" s="197"/>
      <c r="E28" s="23"/>
      <c r="F28" s="23"/>
      <c r="G28" s="23"/>
      <c r="H28" s="220">
        <f>SUM(H19:H27)</f>
        <v>139145657</v>
      </c>
      <c r="I28" s="33">
        <f>SUM(I19:I27)</f>
        <v>122353973</v>
      </c>
    </row>
    <row r="30" spans="2:9" x14ac:dyDescent="0.25">
      <c r="B30" s="379" t="s">
        <v>591</v>
      </c>
      <c r="C30" s="379"/>
      <c r="D30" s="379"/>
      <c r="E30" s="379"/>
      <c r="F30" s="379"/>
      <c r="G30" s="379"/>
      <c r="H30" s="379"/>
    </row>
    <row r="32" spans="2:9" x14ac:dyDescent="0.25">
      <c r="B32" s="2" t="s">
        <v>100</v>
      </c>
    </row>
    <row r="33" spans="2:8" x14ac:dyDescent="0.25">
      <c r="B33" s="79" t="s">
        <v>130</v>
      </c>
      <c r="C33" s="77">
        <f>+H18</f>
        <v>44196</v>
      </c>
      <c r="D33" s="77">
        <f>+I18</f>
        <v>43830</v>
      </c>
    </row>
    <row r="34" spans="2:8" x14ac:dyDescent="0.25">
      <c r="B34" s="80" t="s">
        <v>221</v>
      </c>
      <c r="C34" s="81">
        <v>9371710</v>
      </c>
      <c r="D34" s="81">
        <v>1325802</v>
      </c>
    </row>
    <row r="35" spans="2:8" x14ac:dyDescent="0.25">
      <c r="B35" s="82" t="s">
        <v>372</v>
      </c>
      <c r="C35" s="81">
        <v>415929318</v>
      </c>
      <c r="D35" s="83">
        <v>227766939</v>
      </c>
    </row>
    <row r="36" spans="2:8" s="270" customFormat="1" x14ac:dyDescent="0.25">
      <c r="B36" s="82" t="s">
        <v>543</v>
      </c>
      <c r="C36" s="81">
        <v>368991450</v>
      </c>
      <c r="D36" s="83">
        <v>668606305</v>
      </c>
    </row>
    <row r="37" spans="2:8" x14ac:dyDescent="0.25">
      <c r="B37" s="82" t="s">
        <v>484</v>
      </c>
      <c r="C37" s="81">
        <v>37453092</v>
      </c>
      <c r="D37" s="83">
        <v>0</v>
      </c>
    </row>
    <row r="38" spans="2:8" x14ac:dyDescent="0.25">
      <c r="B38" s="82" t="s">
        <v>222</v>
      </c>
      <c r="C38" s="81">
        <v>54274120</v>
      </c>
      <c r="D38" s="83">
        <v>46406831</v>
      </c>
    </row>
    <row r="39" spans="2:8" x14ac:dyDescent="0.25">
      <c r="B39" s="73" t="s">
        <v>196</v>
      </c>
      <c r="C39" s="84">
        <f>SUM(C34:C38)</f>
        <v>886019690</v>
      </c>
      <c r="D39" s="84">
        <f>SUM(D34:D38)</f>
        <v>944105877</v>
      </c>
    </row>
    <row r="41" spans="2:8" x14ac:dyDescent="0.25">
      <c r="B41" s="382" t="s">
        <v>592</v>
      </c>
      <c r="C41" s="382"/>
      <c r="D41" s="382"/>
      <c r="E41" s="382"/>
      <c r="F41" s="382"/>
      <c r="G41" s="382"/>
      <c r="H41" s="382"/>
    </row>
    <row r="43" spans="2:8" s="27" customFormat="1" ht="30" x14ac:dyDescent="0.25">
      <c r="B43" s="20" t="s">
        <v>223</v>
      </c>
      <c r="C43" s="424" t="s">
        <v>213</v>
      </c>
      <c r="D43" s="425"/>
      <c r="E43" s="20" t="s">
        <v>214</v>
      </c>
      <c r="F43" s="245">
        <f>+C33</f>
        <v>44196</v>
      </c>
      <c r="G43" s="77">
        <f>+D33</f>
        <v>43830</v>
      </c>
    </row>
    <row r="44" spans="2:8" x14ac:dyDescent="0.25">
      <c r="B44" s="26" t="s">
        <v>349</v>
      </c>
      <c r="C44" s="85" t="s">
        <v>59</v>
      </c>
      <c r="D44" s="85"/>
      <c r="E44" s="26" t="s">
        <v>217</v>
      </c>
      <c r="F44" s="246">
        <v>0</v>
      </c>
      <c r="G44" s="78">
        <v>-24562656</v>
      </c>
    </row>
    <row r="45" spans="2:8" x14ac:dyDescent="0.25">
      <c r="B45" s="26" t="s">
        <v>38</v>
      </c>
      <c r="C45" s="85" t="s">
        <v>355</v>
      </c>
      <c r="D45" s="85"/>
      <c r="E45" s="26" t="s">
        <v>225</v>
      </c>
      <c r="F45" s="246">
        <v>5579145</v>
      </c>
      <c r="G45" s="78">
        <v>0</v>
      </c>
    </row>
    <row r="46" spans="2:8" x14ac:dyDescent="0.25">
      <c r="B46" s="26" t="s">
        <v>40</v>
      </c>
      <c r="C46" s="85" t="s">
        <v>355</v>
      </c>
      <c r="D46" s="85"/>
      <c r="E46" s="26" t="s">
        <v>225</v>
      </c>
      <c r="F46" s="246">
        <v>6199126</v>
      </c>
      <c r="G46" s="78">
        <v>0</v>
      </c>
    </row>
    <row r="47" spans="2:8" x14ac:dyDescent="0.25">
      <c r="B47" s="26" t="s">
        <v>229</v>
      </c>
      <c r="C47" s="85" t="s">
        <v>59</v>
      </c>
      <c r="D47" s="85"/>
      <c r="E47" s="26" t="s">
        <v>217</v>
      </c>
      <c r="F47" s="246">
        <v>0</v>
      </c>
      <c r="G47" s="78">
        <v>-1249262</v>
      </c>
    </row>
    <row r="48" spans="2:8" x14ac:dyDescent="0.25">
      <c r="B48" s="26" t="s">
        <v>53</v>
      </c>
      <c r="C48" s="85" t="s">
        <v>52</v>
      </c>
      <c r="D48" s="85"/>
      <c r="E48" s="26" t="s">
        <v>217</v>
      </c>
      <c r="F48" s="246">
        <v>-15750000</v>
      </c>
      <c r="G48" s="78">
        <v>-9000000</v>
      </c>
    </row>
    <row r="49" spans="2:7" x14ac:dyDescent="0.25">
      <c r="B49" s="26" t="s">
        <v>47</v>
      </c>
      <c r="C49" s="85" t="s">
        <v>379</v>
      </c>
      <c r="D49" s="85"/>
      <c r="E49" s="26" t="s">
        <v>217</v>
      </c>
      <c r="F49" s="246">
        <v>-44271692</v>
      </c>
      <c r="G49" s="78">
        <v>-29721925</v>
      </c>
    </row>
    <row r="50" spans="2:7" x14ac:dyDescent="0.25">
      <c r="B50" s="26" t="s">
        <v>218</v>
      </c>
      <c r="C50" s="85" t="s">
        <v>380</v>
      </c>
      <c r="D50" s="85"/>
      <c r="E50" s="26" t="s">
        <v>217</v>
      </c>
      <c r="F50" s="246">
        <v>-21000000</v>
      </c>
      <c r="G50" s="78">
        <v>-12000000</v>
      </c>
    </row>
    <row r="51" spans="2:7" x14ac:dyDescent="0.25">
      <c r="B51" s="26" t="s">
        <v>50</v>
      </c>
      <c r="C51" s="85" t="s">
        <v>380</v>
      </c>
      <c r="D51" s="85"/>
      <c r="E51" s="26" t="s">
        <v>217</v>
      </c>
      <c r="F51" s="246">
        <v>-26250000</v>
      </c>
      <c r="G51" s="78">
        <v>-15000000</v>
      </c>
    </row>
    <row r="52" spans="2:7" x14ac:dyDescent="0.25">
      <c r="B52" s="26" t="s">
        <v>48</v>
      </c>
      <c r="C52" s="85" t="s">
        <v>380</v>
      </c>
      <c r="D52" s="85"/>
      <c r="E52" s="26" t="s">
        <v>217</v>
      </c>
      <c r="F52" s="246">
        <v>0</v>
      </c>
      <c r="G52" s="78">
        <v>-14470130</v>
      </c>
    </row>
    <row r="53" spans="2:7" x14ac:dyDescent="0.25">
      <c r="B53" s="26" t="s">
        <v>230</v>
      </c>
      <c r="C53" s="85" t="s">
        <v>219</v>
      </c>
      <c r="D53" s="85"/>
      <c r="E53" s="26" t="s">
        <v>217</v>
      </c>
      <c r="F53" s="246">
        <v>-16362500</v>
      </c>
      <c r="G53" s="78">
        <v>-9350000</v>
      </c>
    </row>
    <row r="54" spans="2:7" x14ac:dyDescent="0.25">
      <c r="B54" s="26" t="s">
        <v>456</v>
      </c>
      <c r="C54" s="85" t="s">
        <v>336</v>
      </c>
      <c r="D54" s="85"/>
      <c r="E54" s="26" t="s">
        <v>217</v>
      </c>
      <c r="F54" s="246">
        <v>-12250000</v>
      </c>
      <c r="G54" s="78">
        <v>-7000000</v>
      </c>
    </row>
    <row r="55" spans="2:7" x14ac:dyDescent="0.25">
      <c r="B55" s="26" t="s">
        <v>42</v>
      </c>
      <c r="C55" s="85" t="s">
        <v>355</v>
      </c>
      <c r="D55" s="85"/>
      <c r="E55" s="26" t="s">
        <v>225</v>
      </c>
      <c r="F55" s="246">
        <v>8768151</v>
      </c>
      <c r="G55" s="78">
        <v>1277440</v>
      </c>
    </row>
    <row r="56" spans="2:7" x14ac:dyDescent="0.25">
      <c r="B56" s="26" t="s">
        <v>47</v>
      </c>
      <c r="C56" s="85" t="s">
        <v>379</v>
      </c>
      <c r="D56" s="85"/>
      <c r="E56" s="26" t="s">
        <v>225</v>
      </c>
      <c r="F56" s="246">
        <v>6675340</v>
      </c>
      <c r="G56" s="78">
        <v>1030725</v>
      </c>
    </row>
    <row r="57" spans="2:7" x14ac:dyDescent="0.25">
      <c r="B57" s="26" t="s">
        <v>218</v>
      </c>
      <c r="C57" s="85" t="s">
        <v>380</v>
      </c>
      <c r="D57" s="85"/>
      <c r="E57" s="26" t="s">
        <v>225</v>
      </c>
      <c r="F57" s="246">
        <v>13051100</v>
      </c>
      <c r="G57" s="78">
        <v>12217000</v>
      </c>
    </row>
    <row r="58" spans="2:7" x14ac:dyDescent="0.25">
      <c r="B58" s="26" t="s">
        <v>48</v>
      </c>
      <c r="C58" s="85" t="s">
        <v>380</v>
      </c>
      <c r="D58" s="148"/>
      <c r="E58" s="176" t="s">
        <v>225</v>
      </c>
      <c r="F58" s="246">
        <v>-3261465</v>
      </c>
      <c r="G58" s="78">
        <v>452080</v>
      </c>
    </row>
    <row r="59" spans="2:7" s="270" customFormat="1" x14ac:dyDescent="0.25">
      <c r="B59" s="26" t="s">
        <v>544</v>
      </c>
      <c r="C59" s="85" t="s">
        <v>380</v>
      </c>
      <c r="D59" s="148"/>
      <c r="E59" s="176" t="s">
        <v>225</v>
      </c>
      <c r="F59" s="246">
        <v>4126600</v>
      </c>
      <c r="G59" s="78">
        <v>0</v>
      </c>
    </row>
    <row r="60" spans="2:7" x14ac:dyDescent="0.25">
      <c r="B60" s="26" t="s">
        <v>50</v>
      </c>
      <c r="C60" s="85" t="s">
        <v>380</v>
      </c>
      <c r="D60" s="148"/>
      <c r="E60" s="176" t="s">
        <v>225</v>
      </c>
      <c r="F60" s="246">
        <v>0</v>
      </c>
      <c r="G60" s="78">
        <v>24263095</v>
      </c>
    </row>
    <row r="61" spans="2:7" x14ac:dyDescent="0.25">
      <c r="B61" s="26" t="s">
        <v>230</v>
      </c>
      <c r="C61" s="85" t="s">
        <v>219</v>
      </c>
      <c r="D61" s="148"/>
      <c r="E61" s="176" t="s">
        <v>225</v>
      </c>
      <c r="F61" s="246">
        <v>4770000</v>
      </c>
      <c r="G61" s="78">
        <v>13295513</v>
      </c>
    </row>
    <row r="62" spans="2:7" x14ac:dyDescent="0.25">
      <c r="B62" s="26" t="s">
        <v>456</v>
      </c>
      <c r="C62" s="85" t="s">
        <v>336</v>
      </c>
      <c r="D62" s="154"/>
      <c r="E62" s="176" t="s">
        <v>225</v>
      </c>
      <c r="F62" s="246">
        <v>0</v>
      </c>
      <c r="G62" s="78">
        <v>10549906</v>
      </c>
    </row>
    <row r="63" spans="2:7" x14ac:dyDescent="0.25">
      <c r="B63" s="416" t="s">
        <v>220</v>
      </c>
      <c r="C63" s="417"/>
      <c r="D63" s="417"/>
      <c r="E63" s="418"/>
      <c r="F63" s="247">
        <f>SUM(F44:F62)</f>
        <v>-89976195</v>
      </c>
      <c r="G63" s="33">
        <f>SUM(G44:G62)</f>
        <v>-59268214</v>
      </c>
    </row>
    <row r="65" spans="2:8" x14ac:dyDescent="0.25">
      <c r="B65" s="379" t="s">
        <v>593</v>
      </c>
      <c r="C65" s="379"/>
      <c r="D65" s="379"/>
      <c r="E65" s="379"/>
      <c r="F65" s="379"/>
      <c r="G65" s="379"/>
      <c r="H65" s="379"/>
    </row>
    <row r="67" spans="2:8" x14ac:dyDescent="0.25">
      <c r="B67" s="258" t="s">
        <v>223</v>
      </c>
      <c r="C67" s="86" t="s">
        <v>226</v>
      </c>
      <c r="D67" s="60" t="s">
        <v>227</v>
      </c>
    </row>
    <row r="68" spans="2:8" x14ac:dyDescent="0.25">
      <c r="B68" s="87" t="s">
        <v>351</v>
      </c>
      <c r="C68" s="64">
        <v>151680</v>
      </c>
      <c r="D68" s="29">
        <v>644352884</v>
      </c>
    </row>
    <row r="69" spans="2:8" x14ac:dyDescent="0.25">
      <c r="B69" s="88" t="s">
        <v>228</v>
      </c>
      <c r="C69" s="89">
        <v>62500</v>
      </c>
      <c r="D69" s="28">
        <v>644916503</v>
      </c>
    </row>
    <row r="70" spans="2:8" x14ac:dyDescent="0.25">
      <c r="B70" s="88" t="s">
        <v>229</v>
      </c>
      <c r="C70" s="89">
        <v>1578643</v>
      </c>
      <c r="D70" s="65">
        <v>30792672</v>
      </c>
    </row>
    <row r="71" spans="2:8" x14ac:dyDescent="0.25">
      <c r="B71" s="88" t="s">
        <v>42</v>
      </c>
      <c r="C71" s="89">
        <v>31509</v>
      </c>
      <c r="D71" s="65">
        <v>335881903</v>
      </c>
    </row>
    <row r="72" spans="2:8" x14ac:dyDescent="0.25">
      <c r="B72" s="88" t="s">
        <v>218</v>
      </c>
      <c r="C72" s="89">
        <v>109355</v>
      </c>
      <c r="D72" s="65">
        <v>331031818</v>
      </c>
    </row>
    <row r="73" spans="2:8" x14ac:dyDescent="0.25">
      <c r="B73" s="88" t="s">
        <v>544</v>
      </c>
      <c r="C73" s="89">
        <v>0</v>
      </c>
      <c r="D73" s="65">
        <v>823037390</v>
      </c>
    </row>
    <row r="74" spans="2:8" x14ac:dyDescent="0.25">
      <c r="B74" s="88" t="s">
        <v>47</v>
      </c>
      <c r="C74" s="66">
        <v>9053</v>
      </c>
      <c r="D74" s="28">
        <v>862635545</v>
      </c>
    </row>
    <row r="75" spans="2:8" x14ac:dyDescent="0.25">
      <c r="B75" s="88" t="s">
        <v>48</v>
      </c>
      <c r="C75" s="66">
        <v>22543</v>
      </c>
      <c r="D75" s="28">
        <v>264309372</v>
      </c>
    </row>
    <row r="76" spans="2:8" x14ac:dyDescent="0.25">
      <c r="B76" s="88" t="s">
        <v>50</v>
      </c>
      <c r="C76" s="66">
        <v>804069</v>
      </c>
      <c r="D76" s="90">
        <v>404562500</v>
      </c>
    </row>
    <row r="77" spans="2:8" x14ac:dyDescent="0.25">
      <c r="B77" s="88" t="s">
        <v>53</v>
      </c>
      <c r="C77" s="66">
        <v>9274000</v>
      </c>
      <c r="D77" s="28">
        <v>247387500</v>
      </c>
    </row>
    <row r="78" spans="2:8" x14ac:dyDescent="0.25">
      <c r="B78" s="88" t="s">
        <v>230</v>
      </c>
      <c r="C78" s="66">
        <v>395195</v>
      </c>
      <c r="D78" s="28">
        <v>170832292</v>
      </c>
    </row>
    <row r="79" spans="2:8" x14ac:dyDescent="0.25">
      <c r="B79" s="88" t="s">
        <v>343</v>
      </c>
      <c r="C79" s="66">
        <v>167431</v>
      </c>
      <c r="D79" s="28">
        <v>127895833</v>
      </c>
    </row>
    <row r="80" spans="2:8" x14ac:dyDescent="0.25">
      <c r="B80" s="88" t="s">
        <v>231</v>
      </c>
      <c r="C80" s="66">
        <v>0</v>
      </c>
      <c r="D80" s="28">
        <v>25718181</v>
      </c>
    </row>
    <row r="81" spans="2:8" x14ac:dyDescent="0.25">
      <c r="B81" s="91" t="s">
        <v>232</v>
      </c>
      <c r="C81" s="66">
        <v>612668</v>
      </c>
      <c r="D81" s="30">
        <v>0</v>
      </c>
    </row>
    <row r="82" spans="2:8" x14ac:dyDescent="0.25">
      <c r="B82" s="224" t="s">
        <v>485</v>
      </c>
      <c r="C82" s="74">
        <f>SUM(C68:C81)</f>
        <v>13218646</v>
      </c>
      <c r="D82" s="74">
        <f>SUM(D68:D81)</f>
        <v>4913354393</v>
      </c>
    </row>
    <row r="83" spans="2:8" x14ac:dyDescent="0.25">
      <c r="B83" s="73" t="s">
        <v>342</v>
      </c>
      <c r="C83" s="248">
        <v>159672371</v>
      </c>
      <c r="D83" s="33">
        <v>3235240952.5274701</v>
      </c>
    </row>
    <row r="85" spans="2:8" x14ac:dyDescent="0.25">
      <c r="B85" s="92" t="s">
        <v>594</v>
      </c>
    </row>
    <row r="87" spans="2:8" x14ac:dyDescent="0.25">
      <c r="B87" s="355" t="s">
        <v>130</v>
      </c>
      <c r="C87" s="355" t="s">
        <v>233</v>
      </c>
      <c r="D87" s="355" t="s">
        <v>234</v>
      </c>
      <c r="E87" s="355" t="s">
        <v>235</v>
      </c>
      <c r="F87" s="355" t="s">
        <v>236</v>
      </c>
    </row>
    <row r="88" spans="2:8" x14ac:dyDescent="0.25">
      <c r="B88" s="356" t="s">
        <v>55</v>
      </c>
      <c r="C88" s="95">
        <f>+'05'!C9</f>
        <v>15408100000</v>
      </c>
      <c r="D88" s="95">
        <f>+SUM('05'!C11:C13)</f>
        <v>2618700000</v>
      </c>
      <c r="E88" s="95">
        <v>0</v>
      </c>
      <c r="F88" s="95">
        <f>+SUM(C88:E88)</f>
        <v>18026800000</v>
      </c>
    </row>
    <row r="89" spans="2:8" x14ac:dyDescent="0.25">
      <c r="B89" s="365" t="s">
        <v>237</v>
      </c>
      <c r="C89" s="97">
        <v>0</v>
      </c>
      <c r="D89" s="97">
        <f>+'05'!C14</f>
        <v>123100000</v>
      </c>
      <c r="E89" s="97">
        <v>0</v>
      </c>
      <c r="F89" s="97">
        <f t="shared" ref="F89:F93" si="0">+SUM(C89:E89)</f>
        <v>123100000</v>
      </c>
    </row>
    <row r="90" spans="2:8" x14ac:dyDescent="0.25">
      <c r="B90" s="365" t="s">
        <v>238</v>
      </c>
      <c r="C90" s="97">
        <f>+'05'!E9+'05'!G9</f>
        <v>1267802463</v>
      </c>
      <c r="D90" s="97">
        <f>+'05'!E16</f>
        <v>289197533</v>
      </c>
      <c r="E90" s="97">
        <v>0</v>
      </c>
      <c r="F90" s="97">
        <f t="shared" si="0"/>
        <v>1556999996</v>
      </c>
    </row>
    <row r="91" spans="2:8" x14ac:dyDescent="0.25">
      <c r="B91" s="365" t="s">
        <v>148</v>
      </c>
      <c r="C91" s="97">
        <v>735500000</v>
      </c>
      <c r="D91" s="97">
        <v>101000000</v>
      </c>
      <c r="E91" s="97">
        <v>0</v>
      </c>
      <c r="F91" s="97">
        <f t="shared" si="0"/>
        <v>836500000</v>
      </c>
    </row>
    <row r="92" spans="2:8" x14ac:dyDescent="0.25">
      <c r="B92" s="365" t="s">
        <v>124</v>
      </c>
      <c r="C92" s="97">
        <v>0</v>
      </c>
      <c r="D92" s="97">
        <f>+C93</f>
        <v>4432450493</v>
      </c>
      <c r="E92" s="97">
        <f>-D92</f>
        <v>-4432450493</v>
      </c>
      <c r="F92" s="97">
        <f t="shared" si="0"/>
        <v>0</v>
      </c>
    </row>
    <row r="93" spans="2:8" x14ac:dyDescent="0.25">
      <c r="B93" s="357" t="s">
        <v>125</v>
      </c>
      <c r="C93" s="353">
        <f>+'05'!I9</f>
        <v>4432450493</v>
      </c>
      <c r="D93" s="353">
        <f>+'03'!D43</f>
        <v>9278241928</v>
      </c>
      <c r="E93" s="97">
        <f>-C93</f>
        <v>-4432450493</v>
      </c>
      <c r="F93" s="353">
        <f t="shared" si="0"/>
        <v>9278241928</v>
      </c>
    </row>
    <row r="94" spans="2:8" x14ac:dyDescent="0.25">
      <c r="B94" s="361" t="s">
        <v>63</v>
      </c>
      <c r="C94" s="100">
        <f>+SUM(C88:C93)</f>
        <v>21843852956</v>
      </c>
      <c r="D94" s="100">
        <f t="shared" ref="D94:F94" si="1">+SUM(D88:D93)</f>
        <v>16842689954</v>
      </c>
      <c r="E94" s="100">
        <f t="shared" si="1"/>
        <v>-8864900986</v>
      </c>
      <c r="F94" s="100">
        <f t="shared" si="1"/>
        <v>29821641924</v>
      </c>
    </row>
    <row r="96" spans="2:8" x14ac:dyDescent="0.25">
      <c r="B96" s="379" t="s">
        <v>595</v>
      </c>
      <c r="C96" s="379"/>
      <c r="D96" s="379"/>
      <c r="E96" s="379"/>
      <c r="F96" s="379"/>
      <c r="G96" s="379"/>
      <c r="H96" s="379"/>
    </row>
    <row r="97" spans="2:8" x14ac:dyDescent="0.25">
      <c r="B97" s="249"/>
      <c r="C97" s="249"/>
      <c r="D97" s="249"/>
      <c r="E97" s="249"/>
      <c r="F97" s="249"/>
      <c r="G97" s="249"/>
      <c r="H97" s="249"/>
    </row>
    <row r="98" spans="2:8" x14ac:dyDescent="0.25">
      <c r="B98" s="379" t="s">
        <v>131</v>
      </c>
      <c r="C98" s="379"/>
      <c r="D98" s="379"/>
      <c r="E98" s="379"/>
      <c r="F98" s="379"/>
      <c r="G98" s="379"/>
      <c r="H98" s="379"/>
    </row>
    <row r="99" spans="2:8" x14ac:dyDescent="0.25">
      <c r="B99" s="93" t="s">
        <v>130</v>
      </c>
      <c r="C99" s="62">
        <f>+C33</f>
        <v>44196</v>
      </c>
      <c r="D99" s="62">
        <f>+D33</f>
        <v>43830</v>
      </c>
    </row>
    <row r="100" spans="2:8" x14ac:dyDescent="0.25">
      <c r="B100" s="94" t="s">
        <v>239</v>
      </c>
      <c r="C100" s="97">
        <v>174674800</v>
      </c>
      <c r="D100" s="97">
        <v>502301759</v>
      </c>
    </row>
    <row r="101" spans="2:8" x14ac:dyDescent="0.25">
      <c r="B101" s="96" t="s">
        <v>240</v>
      </c>
      <c r="C101" s="97">
        <v>122300000</v>
      </c>
      <c r="D101" s="97">
        <v>120050000</v>
      </c>
    </row>
    <row r="102" spans="2:8" s="270" customFormat="1" x14ac:dyDescent="0.25">
      <c r="B102" s="96" t="s">
        <v>545</v>
      </c>
      <c r="C102" s="97">
        <v>858661349</v>
      </c>
      <c r="D102" s="97">
        <v>388298972</v>
      </c>
    </row>
    <row r="103" spans="2:8" x14ac:dyDescent="0.25">
      <c r="B103" s="225" t="s">
        <v>135</v>
      </c>
      <c r="C103" s="97">
        <v>12149272</v>
      </c>
      <c r="D103" s="226">
        <v>15468015</v>
      </c>
    </row>
    <row r="104" spans="2:8" x14ac:dyDescent="0.25">
      <c r="B104" s="225" t="s">
        <v>241</v>
      </c>
      <c r="C104" s="97">
        <v>110793199</v>
      </c>
      <c r="D104" s="226">
        <v>128743097</v>
      </c>
    </row>
    <row r="105" spans="2:8" x14ac:dyDescent="0.25">
      <c r="B105" s="98" t="s">
        <v>63</v>
      </c>
      <c r="C105" s="99">
        <f>SUM(C100:C104)</f>
        <v>1278578620</v>
      </c>
      <c r="D105" s="99">
        <f>SUM(D100:D104)</f>
        <v>1154861843</v>
      </c>
    </row>
    <row r="107" spans="2:8" x14ac:dyDescent="0.25">
      <c r="B107" s="379" t="s">
        <v>596</v>
      </c>
      <c r="C107" s="379"/>
      <c r="D107" s="379"/>
      <c r="E107" s="379"/>
      <c r="F107" s="379"/>
      <c r="G107" s="379"/>
      <c r="H107" s="379"/>
    </row>
    <row r="109" spans="2:8" x14ac:dyDescent="0.25">
      <c r="B109" s="379" t="s">
        <v>132</v>
      </c>
      <c r="C109" s="379"/>
      <c r="D109" s="379"/>
      <c r="E109" s="379"/>
      <c r="F109" s="379"/>
      <c r="G109" s="379"/>
      <c r="H109" s="379"/>
    </row>
    <row r="110" spans="2:8" x14ac:dyDescent="0.25">
      <c r="B110" s="101" t="s">
        <v>130</v>
      </c>
      <c r="C110" s="102">
        <f>+C99</f>
        <v>44196</v>
      </c>
      <c r="D110" s="102">
        <f>+D99</f>
        <v>43830</v>
      </c>
    </row>
    <row r="111" spans="2:8" x14ac:dyDescent="0.25">
      <c r="B111" s="103" t="s">
        <v>242</v>
      </c>
      <c r="C111" s="95">
        <v>2687506006</v>
      </c>
      <c r="D111" s="104">
        <v>2162792800</v>
      </c>
    </row>
    <row r="112" spans="2:8" x14ac:dyDescent="0.25">
      <c r="B112" s="105" t="s">
        <v>243</v>
      </c>
      <c r="C112" s="97">
        <v>37864919</v>
      </c>
      <c r="D112" s="106">
        <v>40350463</v>
      </c>
    </row>
    <row r="113" spans="2:8" x14ac:dyDescent="0.25">
      <c r="B113" s="105" t="s">
        <v>244</v>
      </c>
      <c r="C113" s="97">
        <v>12154978</v>
      </c>
      <c r="D113" s="106">
        <v>11787946</v>
      </c>
    </row>
    <row r="114" spans="2:8" x14ac:dyDescent="0.25">
      <c r="B114" s="155" t="s">
        <v>132</v>
      </c>
      <c r="C114" s="97">
        <v>325779424</v>
      </c>
      <c r="D114" s="106">
        <v>130960882</v>
      </c>
    </row>
    <row r="115" spans="2:8" x14ac:dyDescent="0.25">
      <c r="B115" s="177" t="s">
        <v>63</v>
      </c>
      <c r="C115" s="100">
        <f>SUM(C111:C114)</f>
        <v>3063305327</v>
      </c>
      <c r="D115" s="100">
        <f>SUM(D111:D114)</f>
        <v>2345892091</v>
      </c>
    </row>
    <row r="117" spans="2:8" x14ac:dyDescent="0.25">
      <c r="B117" s="379" t="s">
        <v>133</v>
      </c>
      <c r="C117" s="379"/>
      <c r="D117" s="379"/>
      <c r="E117" s="379"/>
      <c r="F117" s="379"/>
      <c r="G117" s="379"/>
      <c r="H117" s="379"/>
    </row>
    <row r="118" spans="2:8" x14ac:dyDescent="0.25">
      <c r="B118" s="101" t="s">
        <v>130</v>
      </c>
      <c r="C118" s="63">
        <f>+C110</f>
        <v>44196</v>
      </c>
      <c r="D118" s="63">
        <f>+D110</f>
        <v>43830</v>
      </c>
    </row>
    <row r="119" spans="2:8" x14ac:dyDescent="0.25">
      <c r="B119" s="103" t="s">
        <v>245</v>
      </c>
      <c r="C119" s="95">
        <v>243658483</v>
      </c>
      <c r="D119" s="106">
        <v>180075880</v>
      </c>
    </row>
    <row r="120" spans="2:8" x14ac:dyDescent="0.25">
      <c r="B120" s="105" t="s">
        <v>246</v>
      </c>
      <c r="C120" s="97">
        <v>84791752</v>
      </c>
      <c r="D120" s="106">
        <v>7082148</v>
      </c>
    </row>
    <row r="121" spans="2:8" x14ac:dyDescent="0.25">
      <c r="B121" s="105" t="s">
        <v>457</v>
      </c>
      <c r="C121" s="97">
        <v>0</v>
      </c>
      <c r="D121" s="106">
        <v>10690292</v>
      </c>
    </row>
    <row r="122" spans="2:8" x14ac:dyDescent="0.25">
      <c r="B122" s="105" t="s">
        <v>247</v>
      </c>
      <c r="C122" s="97">
        <v>12418291</v>
      </c>
      <c r="D122" s="106">
        <v>16686488</v>
      </c>
    </row>
    <row r="123" spans="2:8" x14ac:dyDescent="0.25">
      <c r="B123" s="107" t="s">
        <v>63</v>
      </c>
      <c r="C123" s="100">
        <f>SUM(C119:C122)</f>
        <v>340868526</v>
      </c>
      <c r="D123" s="100">
        <f>SUM(D119:D122)</f>
        <v>214534808</v>
      </c>
    </row>
    <row r="125" spans="2:8" x14ac:dyDescent="0.25">
      <c r="B125" s="379" t="s">
        <v>134</v>
      </c>
      <c r="C125" s="379"/>
      <c r="D125" s="379"/>
      <c r="E125" s="379"/>
      <c r="F125" s="379"/>
      <c r="G125" s="379"/>
      <c r="H125" s="379"/>
    </row>
    <row r="126" spans="2:8" x14ac:dyDescent="0.25">
      <c r="B126" s="101" t="s">
        <v>130</v>
      </c>
      <c r="C126" s="63">
        <f>+C118</f>
        <v>44196</v>
      </c>
      <c r="D126" s="63">
        <f>+D118</f>
        <v>43830</v>
      </c>
    </row>
    <row r="127" spans="2:8" x14ac:dyDescent="0.25">
      <c r="B127" s="103" t="s">
        <v>248</v>
      </c>
      <c r="C127" s="95">
        <v>7096451</v>
      </c>
      <c r="D127" s="106">
        <v>5928002</v>
      </c>
    </row>
    <row r="128" spans="2:8" x14ac:dyDescent="0.25">
      <c r="B128" s="105" t="s">
        <v>249</v>
      </c>
      <c r="C128" s="97">
        <v>108688880</v>
      </c>
      <c r="D128" s="106">
        <v>208154666</v>
      </c>
    </row>
    <row r="129" spans="2:4" x14ac:dyDescent="0.25">
      <c r="B129" s="105" t="s">
        <v>250</v>
      </c>
      <c r="C129" s="97">
        <v>576432240</v>
      </c>
      <c r="D129" s="106">
        <v>561814371</v>
      </c>
    </row>
    <row r="130" spans="2:4" x14ac:dyDescent="0.25">
      <c r="B130" s="209" t="s">
        <v>458</v>
      </c>
      <c r="C130" s="97">
        <v>60561153</v>
      </c>
      <c r="D130" s="106">
        <v>55899154</v>
      </c>
    </row>
    <row r="131" spans="2:4" x14ac:dyDescent="0.25">
      <c r="B131" s="105" t="s">
        <v>251</v>
      </c>
      <c r="C131" s="97">
        <v>143496878</v>
      </c>
      <c r="D131" s="106">
        <v>62398845</v>
      </c>
    </row>
    <row r="132" spans="2:4" x14ac:dyDescent="0.25">
      <c r="B132" s="105" t="s">
        <v>444</v>
      </c>
      <c r="C132" s="97">
        <v>85011686</v>
      </c>
      <c r="D132" s="106">
        <v>4853338</v>
      </c>
    </row>
    <row r="133" spans="2:4" x14ac:dyDescent="0.25">
      <c r="B133" s="107" t="s">
        <v>63</v>
      </c>
      <c r="C133" s="100">
        <f>SUM(C127:C132)</f>
        <v>981287288</v>
      </c>
      <c r="D133" s="100">
        <f>SUM(D127:D132)</f>
        <v>899048376</v>
      </c>
    </row>
  </sheetData>
  <mergeCells count="18">
    <mergeCell ref="B41:H41"/>
    <mergeCell ref="C43:D43"/>
    <mergeCell ref="B30:H30"/>
    <mergeCell ref="B96:H96"/>
    <mergeCell ref="B65:H65"/>
    <mergeCell ref="B63:E63"/>
    <mergeCell ref="B125:H125"/>
    <mergeCell ref="B117:H117"/>
    <mergeCell ref="B107:H107"/>
    <mergeCell ref="B109:H109"/>
    <mergeCell ref="B98:H98"/>
    <mergeCell ref="C18:D18"/>
    <mergeCell ref="B2:H2"/>
    <mergeCell ref="B3:H3"/>
    <mergeCell ref="B5:H5"/>
    <mergeCell ref="B16:H16"/>
    <mergeCell ref="B7:H7"/>
    <mergeCell ref="B9:H9"/>
  </mergeCells>
  <hyperlinks>
    <hyperlink ref="A1" location="ÍNDICE!A1" display="Indice" xr:uid="{66E7A292-58BA-42BC-830C-BEED80809CB1}"/>
  </hyperlinks>
  <pageMargins left="0.25" right="0.25" top="0.75" bottom="0.75" header="0.3" footer="0.3"/>
  <pageSetup paperSize="9" scale="27" orientation="portrait" r:id="rId1"/>
  <ignoredErrors>
    <ignoredError sqref="C123:D123 C133:D133 H28:I2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D4A06-AD8D-413C-BDEB-528289208AE8}">
  <sheetPr>
    <pageSetUpPr fitToPage="1"/>
  </sheetPr>
  <dimension ref="A1:H44"/>
  <sheetViews>
    <sheetView showGridLines="0" topLeftCell="A30" zoomScaleNormal="100" workbookViewId="0">
      <selection activeCell="B13" sqref="B13"/>
    </sheetView>
  </sheetViews>
  <sheetFormatPr baseColWidth="10" defaultColWidth="11.42578125" defaultRowHeight="15" x14ac:dyDescent="0.25"/>
  <cols>
    <col min="1" max="1" width="7.140625" style="256" bestFit="1" customWidth="1"/>
    <col min="2" max="2" width="70" style="256" bestFit="1" customWidth="1"/>
    <col min="3" max="4" width="17.5703125" style="256" customWidth="1"/>
    <col min="5" max="5" width="16.140625" style="256" customWidth="1"/>
    <col min="6" max="6" width="16.5703125" style="256" customWidth="1"/>
    <col min="7" max="7" width="17" style="256" customWidth="1"/>
    <col min="8" max="8" width="23.7109375" style="256" customWidth="1"/>
    <col min="9" max="9" width="14.28515625" style="256" customWidth="1"/>
    <col min="10" max="10" width="2.85546875" style="256" customWidth="1"/>
    <col min="11" max="11" width="15" style="256" customWidth="1"/>
    <col min="12" max="16384" width="11.42578125" style="256"/>
  </cols>
  <sheetData>
    <row r="1" spans="1:8" x14ac:dyDescent="0.25">
      <c r="A1" s="1" t="s">
        <v>459</v>
      </c>
    </row>
    <row r="2" spans="1:8" x14ac:dyDescent="0.25">
      <c r="B2" s="385" t="s">
        <v>94</v>
      </c>
      <c r="C2" s="385"/>
      <c r="D2" s="385"/>
      <c r="E2" s="385"/>
      <c r="F2" s="385"/>
      <c r="G2" s="385"/>
      <c r="H2" s="385"/>
    </row>
    <row r="3" spans="1:8" x14ac:dyDescent="0.25">
      <c r="B3" s="411" t="s">
        <v>580</v>
      </c>
      <c r="C3" s="411"/>
      <c r="D3" s="411"/>
      <c r="E3" s="411"/>
      <c r="F3" s="411"/>
      <c r="G3" s="411"/>
      <c r="H3" s="411"/>
    </row>
    <row r="4" spans="1:8" x14ac:dyDescent="0.25">
      <c r="B4" s="259"/>
      <c r="C4" s="259"/>
      <c r="D4" s="259"/>
      <c r="E4" s="259"/>
      <c r="F4" s="259"/>
      <c r="G4" s="259"/>
      <c r="H4" s="259"/>
    </row>
    <row r="5" spans="1:8" x14ac:dyDescent="0.25">
      <c r="B5" s="2" t="s">
        <v>252</v>
      </c>
    </row>
    <row r="7" spans="1:8" x14ac:dyDescent="0.25">
      <c r="B7" s="427" t="s">
        <v>486</v>
      </c>
      <c r="C7" s="427"/>
      <c r="D7" s="427"/>
      <c r="E7" s="427"/>
      <c r="F7" s="427"/>
      <c r="G7" s="427"/>
      <c r="H7" s="427"/>
    </row>
    <row r="8" spans="1:8" x14ac:dyDescent="0.25">
      <c r="B8" s="427"/>
      <c r="C8" s="427"/>
      <c r="D8" s="427"/>
      <c r="E8" s="427"/>
      <c r="F8" s="427"/>
      <c r="G8" s="427"/>
      <c r="H8" s="427"/>
    </row>
    <row r="9" spans="1:8" x14ac:dyDescent="0.25">
      <c r="B9" s="427" t="s">
        <v>370</v>
      </c>
      <c r="C9" s="427"/>
      <c r="D9" s="427"/>
      <c r="E9" s="427"/>
      <c r="F9" s="427"/>
      <c r="G9" s="427"/>
      <c r="H9" s="427"/>
    </row>
    <row r="10" spans="1:8" x14ac:dyDescent="0.25">
      <c r="B10" s="427"/>
      <c r="C10" s="427"/>
      <c r="D10" s="427"/>
      <c r="E10" s="427"/>
      <c r="F10" s="427"/>
      <c r="G10" s="427"/>
      <c r="H10" s="427"/>
    </row>
    <row r="11" spans="1:8" x14ac:dyDescent="0.25">
      <c r="B11" s="426" t="s">
        <v>460</v>
      </c>
      <c r="C11" s="426"/>
      <c r="D11" s="426"/>
      <c r="E11" s="426"/>
      <c r="F11" s="426"/>
      <c r="G11" s="426"/>
      <c r="H11" s="426"/>
    </row>
    <row r="12" spans="1:8" ht="20.25" customHeight="1" x14ac:dyDescent="0.25">
      <c r="B12" s="426"/>
      <c r="C12" s="426"/>
      <c r="D12" s="426"/>
      <c r="E12" s="426"/>
      <c r="F12" s="426"/>
      <c r="G12" s="426"/>
      <c r="H12" s="426"/>
    </row>
    <row r="14" spans="1:8" x14ac:dyDescent="0.25">
      <c r="B14" s="382" t="s">
        <v>253</v>
      </c>
      <c r="C14" s="382"/>
      <c r="D14" s="382"/>
      <c r="E14" s="382"/>
      <c r="F14" s="382"/>
      <c r="G14" s="382"/>
      <c r="H14" s="382"/>
    </row>
    <row r="16" spans="1:8" x14ac:dyDescent="0.25">
      <c r="B16" s="407" t="s">
        <v>381</v>
      </c>
      <c r="C16" s="381"/>
      <c r="D16" s="381"/>
      <c r="E16" s="381"/>
      <c r="F16" s="381"/>
      <c r="G16" s="381"/>
      <c r="H16" s="381"/>
    </row>
    <row r="17" spans="2:8" x14ac:dyDescent="0.25">
      <c r="B17" s="381"/>
      <c r="C17" s="381"/>
      <c r="D17" s="381"/>
      <c r="E17" s="381"/>
      <c r="F17" s="381"/>
      <c r="G17" s="381"/>
      <c r="H17" s="381"/>
    </row>
    <row r="19" spans="2:8" x14ac:dyDescent="0.25">
      <c r="B19" s="382" t="s">
        <v>254</v>
      </c>
      <c r="C19" s="382"/>
      <c r="D19" s="382"/>
      <c r="E19" s="382"/>
      <c r="F19" s="382"/>
      <c r="G19" s="382"/>
      <c r="H19" s="382"/>
    </row>
    <row r="21" spans="2:8" x14ac:dyDescent="0.25">
      <c r="B21" s="381" t="s">
        <v>255</v>
      </c>
      <c r="C21" s="381"/>
      <c r="D21" s="381"/>
      <c r="E21" s="381"/>
      <c r="F21" s="381"/>
      <c r="G21" s="381"/>
      <c r="H21" s="381"/>
    </row>
    <row r="22" spans="2:8" x14ac:dyDescent="0.25">
      <c r="B22" s="381"/>
      <c r="C22" s="381"/>
      <c r="D22" s="381"/>
      <c r="E22" s="381"/>
      <c r="F22" s="381"/>
      <c r="G22" s="381"/>
      <c r="H22" s="381"/>
    </row>
    <row r="24" spans="2:8" x14ac:dyDescent="0.25">
      <c r="B24" s="379" t="s">
        <v>256</v>
      </c>
      <c r="C24" s="379"/>
      <c r="D24" s="379"/>
      <c r="E24" s="379"/>
      <c r="F24" s="379"/>
      <c r="G24" s="379"/>
      <c r="H24" s="379"/>
    </row>
    <row r="26" spans="2:8" x14ac:dyDescent="0.25">
      <c r="B26" s="381" t="s">
        <v>504</v>
      </c>
      <c r="C26" s="381"/>
      <c r="D26" s="381"/>
      <c r="E26" s="381"/>
      <c r="F26" s="381"/>
      <c r="G26" s="381"/>
      <c r="H26" s="381"/>
    </row>
    <row r="27" spans="2:8" x14ac:dyDescent="0.25">
      <c r="B27" s="381"/>
      <c r="C27" s="381"/>
      <c r="D27" s="381"/>
      <c r="E27" s="381"/>
      <c r="F27" s="381"/>
      <c r="G27" s="381"/>
      <c r="H27" s="381"/>
    </row>
    <row r="29" spans="2:8" x14ac:dyDescent="0.25">
      <c r="B29" s="382" t="s">
        <v>257</v>
      </c>
      <c r="C29" s="382"/>
      <c r="D29" s="382"/>
      <c r="E29" s="382"/>
      <c r="F29" s="382"/>
      <c r="G29" s="382"/>
      <c r="H29" s="382"/>
    </row>
    <row r="31" spans="2:8" x14ac:dyDescent="0.25">
      <c r="B31" s="407" t="s">
        <v>503</v>
      </c>
      <c r="C31" s="407"/>
      <c r="D31" s="407"/>
      <c r="E31" s="407"/>
      <c r="F31" s="407"/>
      <c r="G31" s="407"/>
      <c r="H31" s="407"/>
    </row>
    <row r="32" spans="2:8" x14ac:dyDescent="0.25">
      <c r="B32" s="407"/>
      <c r="C32" s="407"/>
      <c r="D32" s="407"/>
      <c r="E32" s="407"/>
      <c r="F32" s="407"/>
      <c r="G32" s="407"/>
      <c r="H32" s="407"/>
    </row>
    <row r="34" spans="2:8" x14ac:dyDescent="0.25">
      <c r="B34" s="382" t="s">
        <v>258</v>
      </c>
      <c r="C34" s="382"/>
      <c r="D34" s="382"/>
      <c r="E34" s="382"/>
      <c r="F34" s="382"/>
      <c r="G34" s="382"/>
      <c r="H34" s="382"/>
    </row>
    <row r="36" spans="2:8" x14ac:dyDescent="0.25">
      <c r="B36" s="380" t="s">
        <v>259</v>
      </c>
      <c r="C36" s="380"/>
      <c r="D36" s="380"/>
      <c r="E36" s="380"/>
      <c r="F36" s="380"/>
      <c r="G36" s="380"/>
      <c r="H36" s="380"/>
    </row>
    <row r="38" spans="2:8" x14ac:dyDescent="0.25">
      <c r="B38" s="382" t="s">
        <v>260</v>
      </c>
      <c r="C38" s="382"/>
      <c r="D38" s="382"/>
      <c r="E38" s="382"/>
      <c r="F38" s="382"/>
      <c r="G38" s="382"/>
      <c r="H38" s="382"/>
    </row>
    <row r="40" spans="2:8" x14ac:dyDescent="0.25">
      <c r="B40" s="412" t="s">
        <v>497</v>
      </c>
      <c r="C40" s="412"/>
      <c r="D40" s="412"/>
      <c r="E40" s="412"/>
      <c r="F40" s="412"/>
      <c r="G40" s="412"/>
      <c r="H40" s="412"/>
    </row>
    <row r="41" spans="2:8" x14ac:dyDescent="0.25">
      <c r="B41" s="412"/>
      <c r="C41" s="412"/>
      <c r="D41" s="412"/>
      <c r="E41" s="412"/>
      <c r="F41" s="412"/>
      <c r="G41" s="412"/>
      <c r="H41" s="412"/>
    </row>
    <row r="42" spans="2:8" x14ac:dyDescent="0.25">
      <c r="B42" s="412"/>
      <c r="C42" s="412"/>
      <c r="D42" s="412"/>
      <c r="E42" s="412"/>
      <c r="F42" s="412"/>
      <c r="G42" s="412"/>
      <c r="H42" s="412"/>
    </row>
    <row r="43" spans="2:8" x14ac:dyDescent="0.25">
      <c r="B43" s="412"/>
      <c r="C43" s="412"/>
      <c r="D43" s="412"/>
      <c r="E43" s="412"/>
      <c r="F43" s="412"/>
      <c r="G43" s="412"/>
      <c r="H43" s="412"/>
    </row>
    <row r="44" spans="2:8" x14ac:dyDescent="0.25">
      <c r="B44" s="412"/>
      <c r="C44" s="412"/>
      <c r="D44" s="412"/>
      <c r="E44" s="412"/>
      <c r="F44" s="412"/>
      <c r="G44" s="412"/>
      <c r="H44" s="412"/>
    </row>
  </sheetData>
  <mergeCells count="17">
    <mergeCell ref="B40:H44"/>
    <mergeCell ref="B29:H29"/>
    <mergeCell ref="B34:H34"/>
    <mergeCell ref="B36:H36"/>
    <mergeCell ref="B38:H38"/>
    <mergeCell ref="B31:H32"/>
    <mergeCell ref="B26:H27"/>
    <mergeCell ref="B11:H12"/>
    <mergeCell ref="B2:H2"/>
    <mergeCell ref="B3:H3"/>
    <mergeCell ref="B14:H14"/>
    <mergeCell ref="B16:H17"/>
    <mergeCell ref="B19:H19"/>
    <mergeCell ref="B21:H22"/>
    <mergeCell ref="B24:H24"/>
    <mergeCell ref="B9:H10"/>
    <mergeCell ref="B7:H8"/>
  </mergeCells>
  <hyperlinks>
    <hyperlink ref="A1" location="ÍNDICE!A1" display="Indice" xr:uid="{D684F99E-B948-4AED-852F-3904D84767F2}"/>
  </hyperlinks>
  <pageMargins left="0.25" right="0.25" top="0.75" bottom="0.7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260E-DADD-47BB-908B-74B8E35DCCAC}">
  <sheetPr>
    <pageSetUpPr fitToPage="1"/>
  </sheetPr>
  <dimension ref="A1:J79"/>
  <sheetViews>
    <sheetView showGridLines="0" topLeftCell="B1" zoomScaleNormal="100" workbookViewId="0">
      <selection activeCell="D82" sqref="D82"/>
    </sheetView>
  </sheetViews>
  <sheetFormatPr baseColWidth="10" defaultColWidth="11.42578125" defaultRowHeight="12.75" x14ac:dyDescent="0.2"/>
  <cols>
    <col min="1" max="1" width="9" style="17" bestFit="1" customWidth="1"/>
    <col min="2" max="2" width="38" style="17" customWidth="1"/>
    <col min="3" max="3" width="26" style="17" bestFit="1" customWidth="1"/>
    <col min="4" max="4" width="22.140625" style="17" bestFit="1" customWidth="1"/>
    <col min="5" max="5" width="23.85546875" style="17" customWidth="1"/>
    <col min="6" max="6" width="3.85546875" style="18" customWidth="1"/>
    <col min="7" max="7" width="2.85546875" style="17" customWidth="1"/>
    <col min="8" max="8" width="11.42578125" style="17"/>
    <col min="9" max="9" width="22.85546875" style="17" customWidth="1"/>
    <col min="10" max="16384" width="11.42578125" style="17"/>
  </cols>
  <sheetData>
    <row r="1" spans="1:10" ht="15" x14ac:dyDescent="0.25">
      <c r="A1" s="1" t="s">
        <v>459</v>
      </c>
    </row>
    <row r="2" spans="1:10" ht="15" x14ac:dyDescent="0.25">
      <c r="A2" s="1"/>
      <c r="B2" s="428" t="s">
        <v>356</v>
      </c>
      <c r="C2" s="428"/>
      <c r="D2" s="428"/>
      <c r="E2" s="428"/>
    </row>
    <row r="3" spans="1:10" ht="15" x14ac:dyDescent="0.25">
      <c r="B3" s="385" t="s">
        <v>94</v>
      </c>
      <c r="C3" s="385"/>
      <c r="D3" s="385"/>
      <c r="E3" s="385"/>
    </row>
    <row r="4" spans="1:10" ht="15" x14ac:dyDescent="0.25">
      <c r="B4" s="385" t="s">
        <v>466</v>
      </c>
      <c r="C4" s="385"/>
      <c r="D4" s="385"/>
      <c r="E4" s="385"/>
    </row>
    <row r="6" spans="1:10" ht="15" customHeight="1" x14ac:dyDescent="0.25">
      <c r="B6" s="20" t="s">
        <v>263</v>
      </c>
      <c r="C6" s="21" t="s">
        <v>264</v>
      </c>
      <c r="D6" s="21" t="s">
        <v>265</v>
      </c>
      <c r="E6" s="20" t="s">
        <v>266</v>
      </c>
      <c r="F6" s="19"/>
      <c r="G6" s="2"/>
      <c r="H6" s="2"/>
      <c r="I6" s="2"/>
      <c r="J6" s="2"/>
    </row>
    <row r="7" spans="1:10" ht="15" x14ac:dyDescent="0.25">
      <c r="B7" s="23" t="s">
        <v>105</v>
      </c>
      <c r="C7" s="24"/>
      <c r="D7" s="24"/>
      <c r="E7" s="23"/>
      <c r="F7" s="22"/>
      <c r="G7" s="22"/>
      <c r="H7" s="22"/>
      <c r="I7" s="22"/>
      <c r="J7" s="22"/>
    </row>
    <row r="8" spans="1:10" ht="15" x14ac:dyDescent="0.25">
      <c r="B8" s="26" t="s">
        <v>374</v>
      </c>
      <c r="C8" s="317" t="s">
        <v>268</v>
      </c>
      <c r="D8" s="162">
        <v>1000000</v>
      </c>
      <c r="E8" s="29">
        <f>53906634+736291910</f>
        <v>790198544</v>
      </c>
      <c r="F8" s="2"/>
      <c r="G8" s="2"/>
      <c r="H8" s="2"/>
      <c r="I8" s="2"/>
      <c r="J8" s="2"/>
    </row>
    <row r="9" spans="1:10" s="256" customFormat="1" ht="15" x14ac:dyDescent="0.25">
      <c r="B9" s="26" t="s">
        <v>449</v>
      </c>
      <c r="C9" s="318" t="s">
        <v>268</v>
      </c>
      <c r="D9" s="162">
        <v>1000000</v>
      </c>
      <c r="E9" s="28">
        <v>1000356</v>
      </c>
      <c r="G9" s="139"/>
      <c r="H9" s="139"/>
      <c r="I9" s="139"/>
    </row>
    <row r="10" spans="1:10" s="256" customFormat="1" ht="15" x14ac:dyDescent="0.25">
      <c r="B10" s="26" t="s">
        <v>546</v>
      </c>
      <c r="C10" s="318" t="s">
        <v>268</v>
      </c>
      <c r="D10" s="162">
        <v>1000000</v>
      </c>
      <c r="E10" s="28">
        <v>84447770</v>
      </c>
      <c r="G10" s="139"/>
      <c r="H10" s="139"/>
      <c r="I10" s="139"/>
      <c r="J10" s="2"/>
    </row>
    <row r="11" spans="1:10" s="256" customFormat="1" ht="15" x14ac:dyDescent="0.25">
      <c r="B11" s="26" t="s">
        <v>373</v>
      </c>
      <c r="C11" s="318" t="s">
        <v>268</v>
      </c>
      <c r="D11" s="162">
        <v>1000000</v>
      </c>
      <c r="E11" s="28">
        <v>410037946</v>
      </c>
      <c r="J11" s="2"/>
    </row>
    <row r="12" spans="1:10" s="256" customFormat="1" ht="15" x14ac:dyDescent="0.25">
      <c r="B12" s="26" t="s">
        <v>373</v>
      </c>
      <c r="C12" s="318" t="s">
        <v>262</v>
      </c>
      <c r="D12" s="162">
        <v>500000</v>
      </c>
      <c r="E12" s="90">
        <f>2702006568+5044949160</f>
        <v>7746955728</v>
      </c>
      <c r="J12" s="2"/>
    </row>
    <row r="13" spans="1:10" s="256" customFormat="1" ht="15" x14ac:dyDescent="0.25">
      <c r="B13" s="26" t="s">
        <v>450</v>
      </c>
      <c r="C13" s="318" t="s">
        <v>262</v>
      </c>
      <c r="D13" s="162">
        <v>1000000</v>
      </c>
      <c r="E13" s="90">
        <v>54079866</v>
      </c>
      <c r="J13" s="2"/>
    </row>
    <row r="14" spans="1:10" s="256" customFormat="1" ht="15" x14ac:dyDescent="0.25">
      <c r="B14" s="26" t="s">
        <v>337</v>
      </c>
      <c r="C14" s="318" t="s">
        <v>262</v>
      </c>
      <c r="D14" s="162">
        <v>1000000</v>
      </c>
      <c r="E14" s="90">
        <f>1484000024+3480000025</f>
        <v>4964000049</v>
      </c>
      <c r="J14" s="2"/>
    </row>
    <row r="15" spans="1:10" s="256" customFormat="1" ht="15" x14ac:dyDescent="0.25">
      <c r="B15" s="26" t="s">
        <v>377</v>
      </c>
      <c r="C15" s="318" t="s">
        <v>375</v>
      </c>
      <c r="D15" s="162">
        <v>100000000</v>
      </c>
      <c r="E15" s="28">
        <v>2504931500</v>
      </c>
      <c r="J15" s="2"/>
    </row>
    <row r="16" spans="1:10" s="256" customFormat="1" ht="15" x14ac:dyDescent="0.25">
      <c r="B16" s="26" t="s">
        <v>467</v>
      </c>
      <c r="C16" s="318" t="s">
        <v>268</v>
      </c>
      <c r="D16" s="162">
        <v>1000000</v>
      </c>
      <c r="E16" s="28">
        <v>12261188</v>
      </c>
      <c r="J16" s="2"/>
    </row>
    <row r="17" spans="2:10" s="256" customFormat="1" ht="15" x14ac:dyDescent="0.25">
      <c r="B17" s="26" t="s">
        <v>451</v>
      </c>
      <c r="C17" s="318" t="s">
        <v>452</v>
      </c>
      <c r="D17" s="162">
        <v>2350000000</v>
      </c>
      <c r="E17" s="28">
        <v>2350000000</v>
      </c>
      <c r="J17" s="2"/>
    </row>
    <row r="18" spans="2:10" s="256" customFormat="1" ht="15" x14ac:dyDescent="0.25">
      <c r="B18" s="26" t="s">
        <v>461</v>
      </c>
      <c r="C18" s="318" t="s">
        <v>268</v>
      </c>
      <c r="D18" s="162">
        <v>1000000</v>
      </c>
      <c r="E18" s="28">
        <v>2000548</v>
      </c>
    </row>
    <row r="19" spans="2:10" s="256" customFormat="1" ht="15" x14ac:dyDescent="0.25">
      <c r="B19" s="26" t="s">
        <v>487</v>
      </c>
      <c r="C19" s="318" t="s">
        <v>268</v>
      </c>
      <c r="D19" s="162">
        <v>1000000</v>
      </c>
      <c r="E19" s="28">
        <v>2001972</v>
      </c>
      <c r="G19" s="2"/>
      <c r="H19" s="2"/>
      <c r="I19" s="2"/>
    </row>
    <row r="20" spans="2:10" s="256" customFormat="1" ht="15" x14ac:dyDescent="0.25">
      <c r="B20" s="26" t="s">
        <v>488</v>
      </c>
      <c r="C20" s="318" t="s">
        <v>268</v>
      </c>
      <c r="D20" s="162">
        <v>1000000</v>
      </c>
      <c r="E20" s="28">
        <v>18884484</v>
      </c>
    </row>
    <row r="21" spans="2:10" s="256" customFormat="1" ht="15" x14ac:dyDescent="0.25">
      <c r="B21" s="26" t="s">
        <v>376</v>
      </c>
      <c r="C21" s="318" t="s">
        <v>375</v>
      </c>
      <c r="D21" s="162">
        <v>100000000</v>
      </c>
      <c r="E21" s="28">
        <v>101802096</v>
      </c>
    </row>
    <row r="22" spans="2:10" s="256" customFormat="1" ht="15" x14ac:dyDescent="0.25">
      <c r="B22" s="26" t="s">
        <v>453</v>
      </c>
      <c r="C22" s="319" t="s">
        <v>268</v>
      </c>
      <c r="D22" s="162">
        <v>1000000</v>
      </c>
      <c r="E22" s="30">
        <v>51842654</v>
      </c>
    </row>
    <row r="23" spans="2:10" s="256" customFormat="1" ht="15" x14ac:dyDescent="0.25">
      <c r="B23" s="23" t="s">
        <v>269</v>
      </c>
      <c r="C23" s="31"/>
      <c r="D23" s="32"/>
      <c r="E23" s="33">
        <f>SUM(E8:E22)</f>
        <v>19094444701</v>
      </c>
      <c r="F23" s="2"/>
    </row>
    <row r="24" spans="2:10" s="256" customFormat="1" ht="15" x14ac:dyDescent="0.25">
      <c r="B24" s="26" t="s">
        <v>270</v>
      </c>
      <c r="C24" s="27" t="s">
        <v>268</v>
      </c>
      <c r="D24" s="55">
        <v>1000</v>
      </c>
      <c r="E24" s="54">
        <v>8080.56</v>
      </c>
    </row>
    <row r="25" spans="2:10" s="256" customFormat="1" ht="15" x14ac:dyDescent="0.25">
      <c r="B25" s="26" t="s">
        <v>377</v>
      </c>
      <c r="C25" s="27" t="s">
        <v>267</v>
      </c>
      <c r="D25" s="36">
        <v>1000</v>
      </c>
      <c r="E25" s="35">
        <f>1803140.35+136973.7</f>
        <v>1940114.05</v>
      </c>
    </row>
    <row r="26" spans="2:10" s="2" customFormat="1" ht="15" x14ac:dyDescent="0.25">
      <c r="B26" s="26" t="s">
        <v>489</v>
      </c>
      <c r="C26" s="27" t="s">
        <v>452</v>
      </c>
      <c r="D26" s="36">
        <v>252000</v>
      </c>
      <c r="E26" s="35">
        <v>251622.34</v>
      </c>
      <c r="F26" s="256"/>
      <c r="G26" s="256"/>
      <c r="H26" s="256"/>
      <c r="I26" s="256"/>
    </row>
    <row r="27" spans="2:10" s="256" customFormat="1" ht="15" x14ac:dyDescent="0.25">
      <c r="B27" s="26" t="s">
        <v>454</v>
      </c>
      <c r="C27" s="27" t="s">
        <v>452</v>
      </c>
      <c r="D27" s="36">
        <v>31318.87</v>
      </c>
      <c r="E27" s="35">
        <v>31313.87</v>
      </c>
    </row>
    <row r="28" spans="2:10" s="256" customFormat="1" ht="15" x14ac:dyDescent="0.25">
      <c r="B28" s="26" t="s">
        <v>490</v>
      </c>
      <c r="C28" s="27" t="s">
        <v>491</v>
      </c>
      <c r="D28" s="36"/>
      <c r="E28" s="35">
        <v>0.17</v>
      </c>
    </row>
    <row r="29" spans="2:10" s="256" customFormat="1" ht="15" x14ac:dyDescent="0.25">
      <c r="B29" s="23" t="s">
        <v>271</v>
      </c>
      <c r="C29" s="31"/>
      <c r="D29" s="37"/>
      <c r="E29" s="38">
        <f>SUM(E24:E28)</f>
        <v>2231130.9900000002</v>
      </c>
    </row>
    <row r="30" spans="2:10" s="256" customFormat="1" ht="15" x14ac:dyDescent="0.25">
      <c r="B30" s="23" t="s">
        <v>272</v>
      </c>
      <c r="C30" s="31"/>
      <c r="D30" s="37"/>
      <c r="E30" s="38">
        <f>+'07'!C9</f>
        <v>6891.96</v>
      </c>
      <c r="F30" s="2"/>
    </row>
    <row r="31" spans="2:10" s="256" customFormat="1" ht="15" x14ac:dyDescent="0.25">
      <c r="B31" s="23" t="s">
        <v>273</v>
      </c>
      <c r="C31" s="31"/>
      <c r="D31" s="37"/>
      <c r="E31" s="33">
        <f>+E30*E29</f>
        <v>15376865537.840401</v>
      </c>
      <c r="F31" s="2"/>
    </row>
    <row r="32" spans="2:10" s="256" customFormat="1" ht="15" x14ac:dyDescent="0.25">
      <c r="B32" s="23" t="s">
        <v>492</v>
      </c>
      <c r="C32" s="24"/>
      <c r="D32" s="24"/>
      <c r="E32" s="33">
        <f>+E31+E23</f>
        <v>34471310238.840401</v>
      </c>
      <c r="F32" s="2"/>
    </row>
    <row r="33" spans="2:10" s="256" customFormat="1" ht="15" x14ac:dyDescent="0.25">
      <c r="B33" s="23" t="s">
        <v>344</v>
      </c>
      <c r="C33" s="24"/>
      <c r="D33" s="24"/>
      <c r="E33" s="33">
        <f>69260134028+4085384761</f>
        <v>73345518789</v>
      </c>
      <c r="F33" s="2"/>
    </row>
    <row r="34" spans="2:10" s="256" customFormat="1" ht="15" x14ac:dyDescent="0.25">
      <c r="B34" s="40"/>
      <c r="C34" s="41"/>
      <c r="D34" s="41"/>
      <c r="E34" s="40"/>
      <c r="F34" s="2"/>
    </row>
    <row r="35" spans="2:10" s="256" customFormat="1" ht="15" x14ac:dyDescent="0.25">
      <c r="B35" s="23" t="s">
        <v>115</v>
      </c>
      <c r="C35" s="24"/>
      <c r="D35" s="24"/>
      <c r="E35" s="23"/>
    </row>
    <row r="36" spans="2:10" s="256" customFormat="1" ht="15" x14ac:dyDescent="0.25">
      <c r="B36" s="44" t="s">
        <v>346</v>
      </c>
      <c r="C36" s="45" t="s">
        <v>345</v>
      </c>
      <c r="D36" s="46">
        <v>200000000</v>
      </c>
      <c r="E36" s="28">
        <v>851000000</v>
      </c>
      <c r="F36" s="2"/>
    </row>
    <row r="37" spans="2:10" s="256" customFormat="1" ht="15" x14ac:dyDescent="0.25">
      <c r="B37" s="23" t="str">
        <f>+B32</f>
        <v>TOTAL AL 31/12/2020</v>
      </c>
      <c r="C37" s="23"/>
      <c r="D37" s="23"/>
      <c r="E37" s="33">
        <f>SUM(E36:E36)</f>
        <v>851000000</v>
      </c>
    </row>
    <row r="38" spans="2:10" s="256" customFormat="1" ht="15" x14ac:dyDescent="0.25">
      <c r="B38" s="23" t="str">
        <f>+B33</f>
        <v>TOTAL AL 31/12/2019</v>
      </c>
      <c r="C38" s="48"/>
      <c r="D38" s="48"/>
      <c r="E38" s="33">
        <v>750000000</v>
      </c>
    </row>
    <row r="39" spans="2:10" ht="15" x14ac:dyDescent="0.25">
      <c r="B39" s="270"/>
      <c r="C39" s="49"/>
      <c r="D39" s="49"/>
      <c r="E39" s="270"/>
      <c r="F39" s="256"/>
      <c r="G39" s="256"/>
      <c r="H39" s="256"/>
      <c r="I39" s="256"/>
      <c r="J39" s="256"/>
    </row>
    <row r="40" spans="2:10" ht="15" x14ac:dyDescent="0.25">
      <c r="B40" s="243"/>
      <c r="C40" s="243"/>
      <c r="D40" s="243"/>
      <c r="E40" s="243"/>
      <c r="F40" s="2"/>
      <c r="G40" s="256"/>
      <c r="H40" s="256"/>
      <c r="I40" s="256"/>
      <c r="J40" s="256"/>
    </row>
    <row r="41" spans="2:10" ht="15" x14ac:dyDescent="0.25">
      <c r="B41" s="270"/>
      <c r="C41" s="270"/>
      <c r="D41" s="270"/>
      <c r="E41" s="270"/>
      <c r="F41" s="2"/>
      <c r="G41" s="256"/>
      <c r="H41" s="256"/>
      <c r="I41" s="256"/>
      <c r="J41" s="256"/>
    </row>
    <row r="42" spans="2:10" ht="30" x14ac:dyDescent="0.25">
      <c r="B42" s="20" t="s">
        <v>274</v>
      </c>
      <c r="C42" s="21" t="s">
        <v>275</v>
      </c>
      <c r="D42" s="20" t="s">
        <v>266</v>
      </c>
      <c r="E42" s="21" t="s">
        <v>265</v>
      </c>
      <c r="G42" s="256"/>
      <c r="H42" s="256"/>
      <c r="I42" s="256"/>
      <c r="J42" s="256"/>
    </row>
    <row r="43" spans="2:10" ht="15" x14ac:dyDescent="0.25">
      <c r="B43" s="50" t="s">
        <v>276</v>
      </c>
      <c r="C43" s="51"/>
      <c r="D43" s="52"/>
      <c r="E43" s="51"/>
      <c r="G43" s="256"/>
      <c r="H43" s="256"/>
      <c r="I43" s="256"/>
      <c r="J43" s="256"/>
    </row>
    <row r="44" spans="2:10" ht="15" x14ac:dyDescent="0.25">
      <c r="B44" s="26" t="s">
        <v>374</v>
      </c>
      <c r="C44" s="29">
        <v>790198544</v>
      </c>
      <c r="D44" s="53">
        <v>790198544</v>
      </c>
      <c r="E44" s="29">
        <v>1000000</v>
      </c>
      <c r="G44" s="256"/>
      <c r="H44" s="256"/>
      <c r="I44" s="256"/>
      <c r="J44" s="256"/>
    </row>
    <row r="45" spans="2:10" s="256" customFormat="1" ht="15" x14ac:dyDescent="0.25">
      <c r="B45" s="26" t="s">
        <v>449</v>
      </c>
      <c r="C45" s="28">
        <v>1000356</v>
      </c>
      <c r="D45" s="53">
        <v>1000356</v>
      </c>
      <c r="E45" s="28">
        <v>1000000</v>
      </c>
    </row>
    <row r="46" spans="2:10" s="256" customFormat="1" ht="15" x14ac:dyDescent="0.25">
      <c r="B46" s="26" t="s">
        <v>546</v>
      </c>
      <c r="C46" s="28">
        <v>84447770</v>
      </c>
      <c r="D46" s="28">
        <v>84447770</v>
      </c>
      <c r="E46" s="28">
        <v>1000000</v>
      </c>
    </row>
    <row r="47" spans="2:10" s="256" customFormat="1" ht="15" x14ac:dyDescent="0.25">
      <c r="B47" s="26" t="s">
        <v>373</v>
      </c>
      <c r="C47" s="28">
        <v>410037946</v>
      </c>
      <c r="D47" s="53">
        <v>410037946</v>
      </c>
      <c r="E47" s="28">
        <v>1000000</v>
      </c>
    </row>
    <row r="48" spans="2:10" s="256" customFormat="1" ht="15" x14ac:dyDescent="0.25">
      <c r="B48" s="26" t="s">
        <v>373</v>
      </c>
      <c r="C48" s="28">
        <v>7746955728</v>
      </c>
      <c r="D48" s="53">
        <v>7746955728</v>
      </c>
      <c r="E48" s="28">
        <v>500000</v>
      </c>
    </row>
    <row r="49" spans="2:5" s="256" customFormat="1" ht="15" x14ac:dyDescent="0.25">
      <c r="B49" s="26" t="s">
        <v>450</v>
      </c>
      <c r="C49" s="28">
        <v>54079866</v>
      </c>
      <c r="D49" s="53">
        <v>54079866</v>
      </c>
      <c r="E49" s="28">
        <v>1000000</v>
      </c>
    </row>
    <row r="50" spans="2:5" s="256" customFormat="1" ht="15" x14ac:dyDescent="0.25">
      <c r="B50" s="26" t="s">
        <v>337</v>
      </c>
      <c r="C50" s="28">
        <v>4964000049</v>
      </c>
      <c r="D50" s="53">
        <v>4964000049</v>
      </c>
      <c r="E50" s="28">
        <v>1000000</v>
      </c>
    </row>
    <row r="51" spans="2:5" s="256" customFormat="1" ht="15" x14ac:dyDescent="0.25">
      <c r="B51" s="26" t="s">
        <v>377</v>
      </c>
      <c r="C51" s="28">
        <v>2504931500</v>
      </c>
      <c r="D51" s="53">
        <v>2504931500</v>
      </c>
      <c r="E51" s="28">
        <v>100000000</v>
      </c>
    </row>
    <row r="52" spans="2:5" s="256" customFormat="1" ht="15" x14ac:dyDescent="0.25">
      <c r="B52" s="26" t="s">
        <v>467</v>
      </c>
      <c r="C52" s="28">
        <v>12261188</v>
      </c>
      <c r="D52" s="53">
        <v>12261188</v>
      </c>
      <c r="E52" s="28">
        <v>1000000</v>
      </c>
    </row>
    <row r="53" spans="2:5" s="256" customFormat="1" ht="15" x14ac:dyDescent="0.25">
      <c r="B53" s="26" t="s">
        <v>451</v>
      </c>
      <c r="C53" s="28">
        <v>2350000000</v>
      </c>
      <c r="D53" s="53">
        <v>2350000000</v>
      </c>
      <c r="E53" s="28">
        <v>2350000000</v>
      </c>
    </row>
    <row r="54" spans="2:5" s="256" customFormat="1" ht="15" x14ac:dyDescent="0.25">
      <c r="B54" s="26" t="s">
        <v>461</v>
      </c>
      <c r="C54" s="28">
        <v>2000548</v>
      </c>
      <c r="D54" s="53">
        <v>2000548</v>
      </c>
      <c r="E54" s="28">
        <v>1000000</v>
      </c>
    </row>
    <row r="55" spans="2:5" s="256" customFormat="1" ht="15" x14ac:dyDescent="0.25">
      <c r="B55" s="26" t="s">
        <v>487</v>
      </c>
      <c r="C55" s="28">
        <v>2001972</v>
      </c>
      <c r="D55" s="53">
        <v>2001972</v>
      </c>
      <c r="E55" s="28">
        <v>1000000</v>
      </c>
    </row>
    <row r="56" spans="2:5" s="256" customFormat="1" ht="15" x14ac:dyDescent="0.25">
      <c r="B56" s="26" t="s">
        <v>488</v>
      </c>
      <c r="C56" s="28">
        <v>18884484</v>
      </c>
      <c r="D56" s="53">
        <v>18884484</v>
      </c>
      <c r="E56" s="28">
        <v>1000000</v>
      </c>
    </row>
    <row r="57" spans="2:5" s="256" customFormat="1" ht="15" x14ac:dyDescent="0.25">
      <c r="B57" s="26" t="s">
        <v>376</v>
      </c>
      <c r="C57" s="28">
        <v>101802096</v>
      </c>
      <c r="D57" s="53">
        <v>101802096</v>
      </c>
      <c r="E57" s="28">
        <v>100000000</v>
      </c>
    </row>
    <row r="58" spans="2:5" s="256" customFormat="1" ht="15" x14ac:dyDescent="0.25">
      <c r="B58" s="26" t="s">
        <v>453</v>
      </c>
      <c r="C58" s="30">
        <v>51842654</v>
      </c>
      <c r="D58" s="53">
        <v>51842654</v>
      </c>
      <c r="E58" s="30">
        <v>1000000</v>
      </c>
    </row>
    <row r="59" spans="2:5" s="256" customFormat="1" ht="15" x14ac:dyDescent="0.25">
      <c r="B59" s="23" t="s">
        <v>269</v>
      </c>
      <c r="C59" s="33"/>
      <c r="D59" s="33">
        <f>SUM(D44:D58)</f>
        <v>19094444701</v>
      </c>
      <c r="E59" s="41"/>
    </row>
    <row r="60" spans="2:5" s="256" customFormat="1" ht="15" x14ac:dyDescent="0.25">
      <c r="B60" s="26" t="s">
        <v>270</v>
      </c>
      <c r="C60" s="54">
        <v>8080.56</v>
      </c>
      <c r="D60" s="54">
        <v>8080.56</v>
      </c>
      <c r="E60" s="55">
        <v>1000</v>
      </c>
    </row>
    <row r="61" spans="2:5" s="256" customFormat="1" ht="15" x14ac:dyDescent="0.25">
      <c r="B61" s="26" t="s">
        <v>377</v>
      </c>
      <c r="C61" s="35">
        <v>1940114.05</v>
      </c>
      <c r="D61" s="35">
        <v>1940114.05</v>
      </c>
      <c r="E61" s="36">
        <v>1000</v>
      </c>
    </row>
    <row r="62" spans="2:5" s="256" customFormat="1" ht="15" x14ac:dyDescent="0.25">
      <c r="B62" s="26" t="s">
        <v>489</v>
      </c>
      <c r="C62" s="35">
        <v>251622.34</v>
      </c>
      <c r="D62" s="35">
        <v>251622.34</v>
      </c>
      <c r="E62" s="36">
        <v>252000</v>
      </c>
    </row>
    <row r="63" spans="2:5" s="256" customFormat="1" ht="15" x14ac:dyDescent="0.25">
      <c r="B63" s="26" t="s">
        <v>454</v>
      </c>
      <c r="C63" s="35">
        <v>31313.87</v>
      </c>
      <c r="D63" s="35">
        <v>31313.87</v>
      </c>
      <c r="E63" s="36">
        <v>31318.87</v>
      </c>
    </row>
    <row r="64" spans="2:5" s="256" customFormat="1" ht="15" x14ac:dyDescent="0.25">
      <c r="B64" s="26" t="s">
        <v>490</v>
      </c>
      <c r="C64" s="35">
        <v>0.17</v>
      </c>
      <c r="D64" s="35">
        <v>0.17</v>
      </c>
      <c r="E64" s="36">
        <v>0</v>
      </c>
    </row>
    <row r="65" spans="2:10" s="256" customFormat="1" ht="15" x14ac:dyDescent="0.25">
      <c r="B65" s="23" t="s">
        <v>271</v>
      </c>
      <c r="C65" s="38"/>
      <c r="D65" s="38">
        <f>SUM(D60:D64)</f>
        <v>2231130.9900000002</v>
      </c>
      <c r="E65" s="37"/>
    </row>
    <row r="66" spans="2:10" s="256" customFormat="1" ht="15" x14ac:dyDescent="0.25">
      <c r="B66" s="23" t="s">
        <v>272</v>
      </c>
      <c r="C66" s="38"/>
      <c r="D66" s="38">
        <f>+E30</f>
        <v>6891.96</v>
      </c>
      <c r="E66" s="56"/>
    </row>
    <row r="67" spans="2:10" s="256" customFormat="1" ht="15" x14ac:dyDescent="0.25">
      <c r="B67" s="23" t="s">
        <v>273</v>
      </c>
      <c r="C67" s="33"/>
      <c r="D67" s="33">
        <f>+D66*D65</f>
        <v>15376865537.840401</v>
      </c>
      <c r="E67" s="41"/>
    </row>
    <row r="68" spans="2:10" s="256" customFormat="1" ht="15" x14ac:dyDescent="0.25">
      <c r="B68" s="23" t="str">
        <f>+B37</f>
        <v>TOTAL AL 31/12/2020</v>
      </c>
      <c r="C68" s="24"/>
      <c r="D68" s="24">
        <f>+D67+D59</f>
        <v>34471310238.840401</v>
      </c>
      <c r="E68" s="24"/>
    </row>
    <row r="69" spans="2:10" s="256" customFormat="1" ht="15" x14ac:dyDescent="0.25">
      <c r="B69" s="23" t="str">
        <f>+B38</f>
        <v>TOTAL AL 31/12/2019</v>
      </c>
      <c r="C69" s="33"/>
      <c r="D69" s="358">
        <f>69260134028+4085384761</f>
        <v>73345518789</v>
      </c>
      <c r="E69" s="24"/>
    </row>
    <row r="70" spans="2:10" s="256" customFormat="1" ht="15" x14ac:dyDescent="0.25">
      <c r="B70" s="40"/>
      <c r="C70" s="41"/>
      <c r="D70" s="42"/>
      <c r="E70" s="41"/>
    </row>
    <row r="71" spans="2:10" s="256" customFormat="1" ht="15" x14ac:dyDescent="0.25">
      <c r="B71" s="23" t="s">
        <v>277</v>
      </c>
      <c r="C71" s="24"/>
      <c r="D71" s="23"/>
      <c r="E71" s="24"/>
      <c r="G71" s="17"/>
      <c r="H71" s="17"/>
      <c r="I71" s="17"/>
    </row>
    <row r="72" spans="2:10" s="256" customFormat="1" ht="15" x14ac:dyDescent="0.25">
      <c r="B72" s="44" t="s">
        <v>346</v>
      </c>
      <c r="C72" s="57">
        <v>851000000</v>
      </c>
      <c r="D72" s="30">
        <v>851000000</v>
      </c>
      <c r="E72" s="57">
        <v>200000000</v>
      </c>
      <c r="G72" s="17"/>
      <c r="H72" s="17"/>
      <c r="I72" s="17"/>
    </row>
    <row r="73" spans="2:10" s="256" customFormat="1" ht="15" x14ac:dyDescent="0.25">
      <c r="B73" s="23" t="str">
        <f>+B68</f>
        <v>TOTAL AL 31/12/2020</v>
      </c>
      <c r="C73" s="47">
        <f>SUM(C72:C72)</f>
        <v>851000000</v>
      </c>
      <c r="D73" s="47">
        <f>SUM(D72:D72)</f>
        <v>851000000</v>
      </c>
      <c r="E73" s="23"/>
      <c r="G73" s="17"/>
      <c r="H73" s="17"/>
      <c r="I73" s="17"/>
    </row>
    <row r="74" spans="2:10" ht="15" x14ac:dyDescent="0.25">
      <c r="B74" s="23" t="str">
        <f>+B69</f>
        <v>TOTAL AL 31/12/2019</v>
      </c>
      <c r="C74" s="359">
        <v>750000000</v>
      </c>
      <c r="D74" s="359">
        <v>750000000</v>
      </c>
      <c r="E74" s="48"/>
      <c r="J74" s="256"/>
    </row>
    <row r="75" spans="2:10" ht="15" x14ac:dyDescent="0.25">
      <c r="B75" s="270"/>
      <c r="C75" s="270"/>
      <c r="D75" s="270"/>
      <c r="E75" s="270"/>
      <c r="J75" s="256"/>
    </row>
    <row r="76" spans="2:10" ht="30" x14ac:dyDescent="0.2">
      <c r="B76" s="22"/>
      <c r="C76" s="20" t="s">
        <v>547</v>
      </c>
      <c r="D76" s="20" t="s">
        <v>548</v>
      </c>
      <c r="E76" s="20" t="s">
        <v>549</v>
      </c>
    </row>
    <row r="77" spans="2:10" ht="15" x14ac:dyDescent="0.25">
      <c r="B77" s="270"/>
      <c r="C77" s="320">
        <v>1</v>
      </c>
      <c r="D77" s="58">
        <v>200000000</v>
      </c>
      <c r="E77" s="199">
        <v>405082653</v>
      </c>
    </row>
    <row r="78" spans="2:10" ht="15" x14ac:dyDescent="0.25">
      <c r="B78" s="2"/>
      <c r="C78" s="23" t="str">
        <f>+B73</f>
        <v>TOTAL AL 31/12/2020</v>
      </c>
      <c r="D78" s="33">
        <f>+D77</f>
        <v>200000000</v>
      </c>
      <c r="E78" s="33">
        <f>+E77</f>
        <v>405082653</v>
      </c>
    </row>
    <row r="79" spans="2:10" ht="15" x14ac:dyDescent="0.25">
      <c r="B79" s="2"/>
      <c r="C79" s="23" t="str">
        <f>+B74</f>
        <v>TOTAL AL 31/12/2019</v>
      </c>
      <c r="D79" s="33">
        <v>200000000</v>
      </c>
      <c r="E79" s="33">
        <v>369164803</v>
      </c>
    </row>
  </sheetData>
  <mergeCells count="3">
    <mergeCell ref="B2:E2"/>
    <mergeCell ref="B3:E3"/>
    <mergeCell ref="B4:E4"/>
  </mergeCells>
  <hyperlinks>
    <hyperlink ref="A1" location="ÍNDICE!A1" display="Indice" xr:uid="{7A0B7356-4396-4B6E-9AE7-7158DBE129CF}"/>
  </hyperlinks>
  <pageMargins left="0.25" right="0.25" top="0.75" bottom="0.75" header="0.3" footer="0.3"/>
  <pageSetup paperSize="9" scale="4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499D-8F80-4B6B-927C-7270281210DD}">
  <sheetPr>
    <pageSetUpPr fitToPage="1"/>
  </sheetPr>
  <dimension ref="A1:M19"/>
  <sheetViews>
    <sheetView showGridLines="0" zoomScaleNormal="100" workbookViewId="0">
      <selection activeCell="F16" sqref="F16"/>
    </sheetView>
  </sheetViews>
  <sheetFormatPr baseColWidth="10" defaultColWidth="11.42578125" defaultRowHeight="15" x14ac:dyDescent="0.25"/>
  <cols>
    <col min="1" max="1" width="9" style="147" bestFit="1" customWidth="1"/>
    <col min="2" max="2" width="35.28515625" style="147" bestFit="1" customWidth="1"/>
    <col min="3" max="3" width="19.42578125" style="147" bestFit="1" customWidth="1"/>
    <col min="4" max="4" width="18.140625" style="147" bestFit="1" customWidth="1"/>
    <col min="5" max="5" width="19.85546875" style="147" customWidth="1"/>
    <col min="6" max="6" width="15.42578125" style="147" bestFit="1" customWidth="1"/>
    <col min="7" max="7" width="19.42578125" style="147" bestFit="1" customWidth="1"/>
    <col min="8" max="8" width="22.85546875" style="147" customWidth="1"/>
    <col min="9" max="9" width="6.42578125" style="147" customWidth="1"/>
    <col min="10" max="10" width="6.42578125" style="147" bestFit="1" customWidth="1"/>
    <col min="11" max="11" width="18.140625" style="147" bestFit="1" customWidth="1"/>
    <col min="12" max="13" width="20.7109375" style="147" bestFit="1" customWidth="1"/>
    <col min="14" max="14" width="2.85546875" style="147" customWidth="1"/>
    <col min="15" max="16384" width="11.42578125" style="147"/>
  </cols>
  <sheetData>
    <row r="1" spans="1:13" x14ac:dyDescent="0.25">
      <c r="A1" s="1" t="s">
        <v>459</v>
      </c>
    </row>
    <row r="2" spans="1:13" x14ac:dyDescent="0.25">
      <c r="A2" s="1"/>
      <c r="B2" s="429" t="s">
        <v>360</v>
      </c>
      <c r="C2" s="429"/>
      <c r="D2" s="429"/>
      <c r="E2" s="429"/>
      <c r="F2" s="429"/>
      <c r="G2" s="429"/>
      <c r="H2" s="429"/>
      <c r="I2" s="429"/>
      <c r="J2" s="429"/>
      <c r="K2" s="429"/>
      <c r="L2" s="429"/>
      <c r="M2" s="429"/>
    </row>
    <row r="3" spans="1:13" x14ac:dyDescent="0.25">
      <c r="B3" s="430" t="s">
        <v>94</v>
      </c>
      <c r="C3" s="430"/>
      <c r="D3" s="430"/>
      <c r="E3" s="430"/>
      <c r="F3" s="430"/>
      <c r="G3" s="430"/>
      <c r="H3" s="430"/>
      <c r="I3" s="430"/>
      <c r="J3" s="430"/>
      <c r="K3" s="430"/>
      <c r="L3" s="430"/>
      <c r="M3" s="430"/>
    </row>
    <row r="4" spans="1:13" x14ac:dyDescent="0.25">
      <c r="B4" s="430" t="s">
        <v>581</v>
      </c>
      <c r="C4" s="430"/>
      <c r="D4" s="430"/>
      <c r="E4" s="430"/>
      <c r="F4" s="430"/>
      <c r="G4" s="430"/>
      <c r="H4" s="430"/>
      <c r="I4" s="430"/>
      <c r="J4" s="430"/>
      <c r="K4" s="430"/>
      <c r="L4" s="430"/>
      <c r="M4" s="430"/>
    </row>
    <row r="5" spans="1:13" x14ac:dyDescent="0.25">
      <c r="B5" s="431" t="str">
        <f>+[1]EEP!A10</f>
        <v>(En Guaraníes)</v>
      </c>
      <c r="C5" s="431"/>
      <c r="D5" s="431"/>
      <c r="E5" s="431"/>
      <c r="F5" s="431"/>
      <c r="G5" s="431"/>
      <c r="H5" s="431"/>
      <c r="I5" s="431"/>
      <c r="J5" s="431"/>
      <c r="K5" s="431"/>
      <c r="L5" s="431"/>
      <c r="M5" s="431"/>
    </row>
    <row r="6" spans="1:13" x14ac:dyDescent="0.25">
      <c r="B6" s="432" t="s">
        <v>278</v>
      </c>
      <c r="C6" s="434" t="s">
        <v>279</v>
      </c>
      <c r="D6" s="434"/>
      <c r="E6" s="434"/>
      <c r="F6" s="434"/>
      <c r="G6" s="434"/>
      <c r="H6" s="434" t="s">
        <v>280</v>
      </c>
      <c r="I6" s="434"/>
      <c r="J6" s="434"/>
      <c r="K6" s="434"/>
      <c r="L6" s="434"/>
      <c r="M6" s="435" t="s">
        <v>281</v>
      </c>
    </row>
    <row r="7" spans="1:13" ht="30" x14ac:dyDescent="0.25">
      <c r="B7" s="433"/>
      <c r="C7" s="261" t="s">
        <v>282</v>
      </c>
      <c r="D7" s="4" t="s">
        <v>283</v>
      </c>
      <c r="E7" s="4" t="s">
        <v>284</v>
      </c>
      <c r="F7" s="261" t="s">
        <v>493</v>
      </c>
      <c r="G7" s="4" t="s">
        <v>285</v>
      </c>
      <c r="H7" s="260" t="s">
        <v>286</v>
      </c>
      <c r="I7" s="260" t="s">
        <v>283</v>
      </c>
      <c r="J7" s="5" t="s">
        <v>284</v>
      </c>
      <c r="K7" s="261" t="s">
        <v>494</v>
      </c>
      <c r="L7" s="5" t="s">
        <v>287</v>
      </c>
      <c r="M7" s="436"/>
    </row>
    <row r="8" spans="1:13" x14ac:dyDescent="0.25">
      <c r="B8" s="6" t="s">
        <v>288</v>
      </c>
      <c r="C8" s="7"/>
      <c r="D8" s="7"/>
      <c r="E8" s="7"/>
      <c r="F8" s="7"/>
      <c r="G8" s="7"/>
      <c r="H8" s="8"/>
      <c r="I8" s="7"/>
      <c r="J8" s="7"/>
      <c r="K8" s="7"/>
      <c r="L8" s="7"/>
      <c r="M8" s="7"/>
    </row>
    <row r="9" spans="1:13" x14ac:dyDescent="0.25">
      <c r="B9" s="9" t="s">
        <v>289</v>
      </c>
      <c r="C9" s="10">
        <v>488187690</v>
      </c>
      <c r="D9" s="10">
        <v>14488920</v>
      </c>
      <c r="E9" s="11">
        <v>0</v>
      </c>
      <c r="F9" s="10">
        <v>0</v>
      </c>
      <c r="G9" s="10">
        <v>502676610</v>
      </c>
      <c r="H9" s="10">
        <v>-98888339</v>
      </c>
      <c r="I9" s="11">
        <v>0</v>
      </c>
      <c r="J9" s="10">
        <v>0</v>
      </c>
      <c r="K9" s="10">
        <v>-43752172</v>
      </c>
      <c r="L9" s="10">
        <v>-142640511</v>
      </c>
      <c r="M9" s="10">
        <v>360036099</v>
      </c>
    </row>
    <row r="10" spans="1:13" x14ac:dyDescent="0.25">
      <c r="B10" s="9" t="s">
        <v>290</v>
      </c>
      <c r="C10" s="10">
        <v>396894693</v>
      </c>
      <c r="D10" s="10">
        <v>963636</v>
      </c>
      <c r="E10" s="11">
        <v>0</v>
      </c>
      <c r="F10" s="10">
        <v>0</v>
      </c>
      <c r="G10" s="10">
        <v>397858329</v>
      </c>
      <c r="H10" s="10">
        <v>-138875985</v>
      </c>
      <c r="I10" s="11">
        <v>0</v>
      </c>
      <c r="J10" s="10">
        <v>0</v>
      </c>
      <c r="K10" s="10">
        <v>-29051594</v>
      </c>
      <c r="L10" s="10">
        <v>-167927579</v>
      </c>
      <c r="M10" s="10">
        <v>229930750</v>
      </c>
    </row>
    <row r="11" spans="1:13" x14ac:dyDescent="0.25">
      <c r="B11" s="9" t="s">
        <v>291</v>
      </c>
      <c r="C11" s="10">
        <v>366851969</v>
      </c>
      <c r="D11" s="10">
        <v>75568809</v>
      </c>
      <c r="E11" s="11">
        <v>0</v>
      </c>
      <c r="F11" s="10">
        <v>0</v>
      </c>
      <c r="G11" s="10">
        <v>442420778</v>
      </c>
      <c r="H11" s="10">
        <v>-175858630</v>
      </c>
      <c r="I11" s="11">
        <v>0</v>
      </c>
      <c r="J11" s="10">
        <v>0</v>
      </c>
      <c r="K11" s="10">
        <v>-64256201</v>
      </c>
      <c r="L11" s="10">
        <v>-240114831</v>
      </c>
      <c r="M11" s="10">
        <v>202305947</v>
      </c>
    </row>
    <row r="12" spans="1:13" x14ac:dyDescent="0.25">
      <c r="B12" s="9" t="s">
        <v>292</v>
      </c>
      <c r="C12" s="10">
        <v>1140034165</v>
      </c>
      <c r="D12" s="10">
        <v>0</v>
      </c>
      <c r="E12" s="11">
        <v>0</v>
      </c>
      <c r="F12" s="10">
        <v>0</v>
      </c>
      <c r="G12" s="10">
        <v>1140034165</v>
      </c>
      <c r="H12" s="10">
        <v>-235253012</v>
      </c>
      <c r="I12" s="11">
        <v>0</v>
      </c>
      <c r="J12" s="10">
        <v>0</v>
      </c>
      <c r="K12" s="10">
        <v>-91414779</v>
      </c>
      <c r="L12" s="10">
        <v>-326667791</v>
      </c>
      <c r="M12" s="10">
        <v>813366374</v>
      </c>
    </row>
    <row r="13" spans="1:13" x14ac:dyDescent="0.25">
      <c r="B13" s="9" t="s">
        <v>293</v>
      </c>
      <c r="C13" s="10">
        <v>629617356</v>
      </c>
      <c r="D13" s="10">
        <v>0</v>
      </c>
      <c r="E13" s="11">
        <v>0</v>
      </c>
      <c r="F13" s="10">
        <v>0</v>
      </c>
      <c r="G13" s="10">
        <v>629617356</v>
      </c>
      <c r="H13" s="10">
        <v>-309478109</v>
      </c>
      <c r="I13" s="11">
        <v>0</v>
      </c>
      <c r="J13" s="10">
        <v>0</v>
      </c>
      <c r="K13" s="10">
        <v>-105981469</v>
      </c>
      <c r="L13" s="10">
        <v>-415459578</v>
      </c>
      <c r="M13" s="10">
        <v>214157778</v>
      </c>
    </row>
    <row r="14" spans="1:13" x14ac:dyDescent="0.25">
      <c r="B14" s="9" t="s">
        <v>294</v>
      </c>
      <c r="C14" s="10">
        <v>192205759</v>
      </c>
      <c r="D14" s="10">
        <v>0</v>
      </c>
      <c r="E14" s="11">
        <v>-192205759</v>
      </c>
      <c r="F14" s="10">
        <v>0</v>
      </c>
      <c r="G14" s="10">
        <v>0</v>
      </c>
      <c r="H14" s="10">
        <v>-47339666</v>
      </c>
      <c r="I14" s="11">
        <v>0</v>
      </c>
      <c r="J14" s="10">
        <v>0</v>
      </c>
      <c r="K14" s="10">
        <v>47339666</v>
      </c>
      <c r="L14" s="10">
        <v>0</v>
      </c>
      <c r="M14" s="10">
        <v>0</v>
      </c>
    </row>
    <row r="15" spans="1:13" x14ac:dyDescent="0.25">
      <c r="B15" s="9" t="s">
        <v>295</v>
      </c>
      <c r="C15" s="10">
        <v>26735570</v>
      </c>
      <c r="D15" s="10">
        <v>0</v>
      </c>
      <c r="E15" s="11">
        <v>0</v>
      </c>
      <c r="F15" s="10">
        <v>0</v>
      </c>
      <c r="G15" s="10">
        <v>26735570</v>
      </c>
      <c r="H15" s="10">
        <v>-12932613</v>
      </c>
      <c r="I15" s="11"/>
      <c r="J15" s="10"/>
      <c r="K15" s="10">
        <v>-2208473</v>
      </c>
      <c r="L15" s="10">
        <v>-15141086</v>
      </c>
      <c r="M15" s="10">
        <v>11594484</v>
      </c>
    </row>
    <row r="16" spans="1:13" x14ac:dyDescent="0.25">
      <c r="B16" s="15" t="s">
        <v>485</v>
      </c>
      <c r="C16" s="16">
        <f t="shared" ref="C16:L16" si="0">SUM(C9:C15)</f>
        <v>3240527202</v>
      </c>
      <c r="D16" s="16">
        <f t="shared" si="0"/>
        <v>91021365</v>
      </c>
      <c r="E16" s="16">
        <f t="shared" si="0"/>
        <v>-192205759</v>
      </c>
      <c r="F16" s="16">
        <f t="shared" si="0"/>
        <v>0</v>
      </c>
      <c r="G16" s="16">
        <f t="shared" si="0"/>
        <v>3139342808</v>
      </c>
      <c r="H16" s="16">
        <f t="shared" si="0"/>
        <v>-1018626354</v>
      </c>
      <c r="I16" s="16">
        <f t="shared" si="0"/>
        <v>0</v>
      </c>
      <c r="J16" s="16">
        <f t="shared" si="0"/>
        <v>0</v>
      </c>
      <c r="K16" s="16">
        <f t="shared" si="0"/>
        <v>-289325022</v>
      </c>
      <c r="L16" s="16">
        <f t="shared" si="0"/>
        <v>-1307951376</v>
      </c>
      <c r="M16" s="16">
        <f>+G16+L16</f>
        <v>1831391432</v>
      </c>
    </row>
    <row r="17" spans="2:13" x14ac:dyDescent="0.25">
      <c r="B17" s="15" t="s">
        <v>342</v>
      </c>
      <c r="C17" s="16">
        <v>3054645367</v>
      </c>
      <c r="D17" s="16">
        <v>424564533</v>
      </c>
      <c r="E17" s="16">
        <v>-2524424</v>
      </c>
      <c r="F17" s="16">
        <v>68387181</v>
      </c>
      <c r="G17" s="16">
        <v>3545072657</v>
      </c>
      <c r="H17" s="16">
        <v>-621024493</v>
      </c>
      <c r="I17" s="16">
        <v>0</v>
      </c>
      <c r="J17" s="16">
        <v>0</v>
      </c>
      <c r="K17" s="16">
        <v>-397601861</v>
      </c>
      <c r="L17" s="16">
        <v>-1018626354</v>
      </c>
      <c r="M17" s="16">
        <v>2526446303</v>
      </c>
    </row>
    <row r="18" spans="2:13" x14ac:dyDescent="0.25">
      <c r="G18" s="262"/>
      <c r="L18" s="263"/>
      <c r="M18" s="263"/>
    </row>
    <row r="19" spans="2:13" x14ac:dyDescent="0.25">
      <c r="M19" s="263"/>
    </row>
  </sheetData>
  <mergeCells count="8">
    <mergeCell ref="B2:M2"/>
    <mergeCell ref="B3:M3"/>
    <mergeCell ref="B4:M4"/>
    <mergeCell ref="B5:M5"/>
    <mergeCell ref="B6:B7"/>
    <mergeCell ref="C6:G6"/>
    <mergeCell ref="H6:L6"/>
    <mergeCell ref="M6:M7"/>
  </mergeCells>
  <hyperlinks>
    <hyperlink ref="A1" location="ÍNDICE!A1" display="Indice" xr:uid="{7E6813C3-57F3-4F8F-8ACB-7368D6E6A7AB}"/>
  </hyperlinks>
  <pageMargins left="0.25" right="0.25" top="0.75" bottom="0.75" header="0.3" footer="0.3"/>
  <pageSetup paperSize="9"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8BE9-1299-417C-B16B-715BA5683B70}">
  <sheetPr>
    <pageSetUpPr fitToPage="1"/>
  </sheetPr>
  <dimension ref="A1:M13"/>
  <sheetViews>
    <sheetView showGridLines="0" zoomScaleNormal="100" workbookViewId="0">
      <selection activeCell="H11" sqref="H11"/>
    </sheetView>
  </sheetViews>
  <sheetFormatPr baseColWidth="10" defaultColWidth="11.42578125" defaultRowHeight="15" x14ac:dyDescent="0.25"/>
  <cols>
    <col min="1" max="1" width="9" style="147" bestFit="1" customWidth="1"/>
    <col min="2" max="2" width="22.140625" style="147" bestFit="1" customWidth="1"/>
    <col min="3" max="3" width="14.140625" style="147" bestFit="1" customWidth="1"/>
    <col min="4" max="4" width="16.85546875" style="147" bestFit="1" customWidth="1"/>
    <col min="5" max="5" width="6.42578125" style="147" bestFit="1" customWidth="1"/>
    <col min="6" max="6" width="10.28515625" style="147" bestFit="1" customWidth="1"/>
    <col min="7" max="7" width="16.85546875" style="147" bestFit="1" customWidth="1"/>
    <col min="8" max="8" width="12.85546875" style="147" bestFit="1" customWidth="1"/>
    <col min="9" max="9" width="5.140625" style="147" bestFit="1" customWidth="1"/>
    <col min="10" max="10" width="6.42578125" style="147" bestFit="1" customWidth="1"/>
    <col min="11" max="11" width="19.7109375" style="147" customWidth="1"/>
    <col min="12" max="12" width="18.85546875" style="147" customWidth="1"/>
    <col min="13" max="13" width="20.7109375" style="147" bestFit="1" customWidth="1"/>
    <col min="14" max="14" width="2.85546875" style="147" customWidth="1"/>
    <col min="15" max="16384" width="11.42578125" style="147"/>
  </cols>
  <sheetData>
    <row r="1" spans="1:13" x14ac:dyDescent="0.25">
      <c r="A1" s="1" t="s">
        <v>459</v>
      </c>
    </row>
    <row r="2" spans="1:13" x14ac:dyDescent="0.25">
      <c r="A2" s="1"/>
      <c r="B2" s="429" t="s">
        <v>502</v>
      </c>
      <c r="C2" s="429"/>
      <c r="D2" s="429"/>
      <c r="E2" s="429"/>
      <c r="F2" s="429"/>
      <c r="G2" s="429"/>
      <c r="H2" s="429"/>
      <c r="I2" s="429"/>
      <c r="J2" s="429"/>
      <c r="K2" s="429"/>
      <c r="L2" s="429"/>
      <c r="M2" s="429"/>
    </row>
    <row r="3" spans="1:13" x14ac:dyDescent="0.25">
      <c r="B3" s="430" t="s">
        <v>94</v>
      </c>
      <c r="C3" s="430"/>
      <c r="D3" s="430"/>
      <c r="E3" s="430"/>
      <c r="F3" s="430"/>
      <c r="G3" s="430"/>
      <c r="H3" s="430"/>
      <c r="I3" s="430"/>
      <c r="J3" s="430"/>
      <c r="K3" s="430"/>
      <c r="L3" s="430"/>
      <c r="M3" s="430"/>
    </row>
    <row r="4" spans="1:13" x14ac:dyDescent="0.25">
      <c r="B4" s="430" t="s">
        <v>582</v>
      </c>
      <c r="C4" s="430"/>
      <c r="D4" s="430"/>
      <c r="E4" s="430"/>
      <c r="F4" s="430"/>
      <c r="G4" s="430"/>
      <c r="H4" s="430"/>
      <c r="I4" s="430"/>
      <c r="J4" s="430"/>
      <c r="K4" s="430"/>
      <c r="L4" s="430"/>
      <c r="M4" s="430"/>
    </row>
    <row r="5" spans="1:13" x14ac:dyDescent="0.25">
      <c r="B5" s="431" t="str">
        <f>+[1]EEP!A10</f>
        <v>(En Guaraníes)</v>
      </c>
      <c r="C5" s="431"/>
      <c r="D5" s="431"/>
      <c r="E5" s="431"/>
      <c r="F5" s="431"/>
      <c r="G5" s="431"/>
      <c r="H5" s="431"/>
      <c r="I5" s="431"/>
      <c r="J5" s="431"/>
      <c r="K5" s="431"/>
      <c r="L5" s="431"/>
      <c r="M5" s="431"/>
    </row>
    <row r="6" spans="1:13" x14ac:dyDescent="0.25">
      <c r="B6" s="432" t="s">
        <v>278</v>
      </c>
      <c r="C6" s="434" t="s">
        <v>279</v>
      </c>
      <c r="D6" s="434"/>
      <c r="E6" s="434"/>
      <c r="F6" s="434"/>
      <c r="G6" s="434"/>
      <c r="H6" s="434" t="s">
        <v>280</v>
      </c>
      <c r="I6" s="434"/>
      <c r="J6" s="434"/>
      <c r="K6" s="434"/>
      <c r="L6" s="434"/>
      <c r="M6" s="435" t="s">
        <v>281</v>
      </c>
    </row>
    <row r="7" spans="1:13" ht="45" x14ac:dyDescent="0.25">
      <c r="B7" s="433"/>
      <c r="C7" s="261" t="s">
        <v>282</v>
      </c>
      <c r="D7" s="4" t="s">
        <v>283</v>
      </c>
      <c r="E7" s="4" t="s">
        <v>284</v>
      </c>
      <c r="F7" s="261" t="s">
        <v>493</v>
      </c>
      <c r="G7" s="4" t="s">
        <v>285</v>
      </c>
      <c r="H7" s="260" t="s">
        <v>286</v>
      </c>
      <c r="I7" s="260" t="s">
        <v>283</v>
      </c>
      <c r="J7" s="5" t="s">
        <v>284</v>
      </c>
      <c r="K7" s="261" t="s">
        <v>494</v>
      </c>
      <c r="L7" s="5" t="s">
        <v>287</v>
      </c>
      <c r="M7" s="436"/>
    </row>
    <row r="8" spans="1:13" x14ac:dyDescent="0.25">
      <c r="B8" s="6" t="s">
        <v>501</v>
      </c>
      <c r="C8" s="7"/>
      <c r="D8" s="7"/>
      <c r="E8" s="7"/>
      <c r="F8" s="7"/>
      <c r="G8" s="7"/>
      <c r="H8" s="8"/>
      <c r="I8" s="7"/>
      <c r="J8" s="7"/>
      <c r="K8" s="7"/>
      <c r="L8" s="7"/>
      <c r="M8" s="7"/>
    </row>
    <row r="9" spans="1:13" x14ac:dyDescent="0.25">
      <c r="B9" s="12" t="s">
        <v>118</v>
      </c>
      <c r="C9" s="10">
        <v>0</v>
      </c>
      <c r="D9" s="10">
        <v>593462108</v>
      </c>
      <c r="E9" s="13">
        <v>0</v>
      </c>
      <c r="F9" s="14">
        <v>0</v>
      </c>
      <c r="G9" s="10">
        <v>593462108</v>
      </c>
      <c r="H9" s="10">
        <v>0</v>
      </c>
      <c r="I9" s="13">
        <v>0</v>
      </c>
      <c r="J9" s="14">
        <v>0</v>
      </c>
      <c r="K9" s="14">
        <v>-142882171</v>
      </c>
      <c r="L9" s="14">
        <v>-142882171</v>
      </c>
      <c r="M9" s="14">
        <v>450579937</v>
      </c>
    </row>
    <row r="10" spans="1:13" x14ac:dyDescent="0.25">
      <c r="B10" s="15" t="s">
        <v>485</v>
      </c>
      <c r="C10" s="16">
        <f t="shared" ref="C10:L10" si="0">SUM(C9:C9)</f>
        <v>0</v>
      </c>
      <c r="D10" s="16">
        <f t="shared" si="0"/>
        <v>593462108</v>
      </c>
      <c r="E10" s="16">
        <f t="shared" si="0"/>
        <v>0</v>
      </c>
      <c r="F10" s="16">
        <f t="shared" si="0"/>
        <v>0</v>
      </c>
      <c r="G10" s="16">
        <f t="shared" si="0"/>
        <v>593462108</v>
      </c>
      <c r="H10" s="16">
        <f t="shared" si="0"/>
        <v>0</v>
      </c>
      <c r="I10" s="16">
        <f t="shared" si="0"/>
        <v>0</v>
      </c>
      <c r="J10" s="16">
        <f t="shared" si="0"/>
        <v>0</v>
      </c>
      <c r="K10" s="16">
        <f t="shared" si="0"/>
        <v>-142882171</v>
      </c>
      <c r="L10" s="16">
        <f t="shared" si="0"/>
        <v>-142882171</v>
      </c>
      <c r="M10" s="16">
        <f>+G10+L10</f>
        <v>450579937</v>
      </c>
    </row>
    <row r="11" spans="1:13" x14ac:dyDescent="0.25">
      <c r="B11" s="15" t="s">
        <v>342</v>
      </c>
      <c r="C11" s="16">
        <v>0</v>
      </c>
      <c r="D11" s="16">
        <v>0</v>
      </c>
      <c r="E11" s="16">
        <v>0</v>
      </c>
      <c r="F11" s="16">
        <v>0</v>
      </c>
      <c r="G11" s="16">
        <f>+C11+D11+E11+F11</f>
        <v>0</v>
      </c>
      <c r="H11" s="16">
        <v>0</v>
      </c>
      <c r="I11" s="16">
        <v>0</v>
      </c>
      <c r="J11" s="16">
        <v>0</v>
      </c>
      <c r="K11" s="16">
        <v>0</v>
      </c>
      <c r="L11" s="16">
        <f>+H11+I11-J11+K11</f>
        <v>0</v>
      </c>
      <c r="M11" s="16">
        <f>+G11+L11</f>
        <v>0</v>
      </c>
    </row>
    <row r="13" spans="1:13" x14ac:dyDescent="0.25">
      <c r="M13" s="263"/>
    </row>
  </sheetData>
  <mergeCells count="8">
    <mergeCell ref="B2:M2"/>
    <mergeCell ref="B3:M3"/>
    <mergeCell ref="B4:M4"/>
    <mergeCell ref="B5:M5"/>
    <mergeCell ref="B6:B7"/>
    <mergeCell ref="C6:G6"/>
    <mergeCell ref="H6:L6"/>
    <mergeCell ref="M6:M7"/>
  </mergeCells>
  <hyperlinks>
    <hyperlink ref="A1" location="ÍNDICE!A1" display="Indice" xr:uid="{17D43C0D-03DD-4BE7-8401-B1E6543D4A9D}"/>
  </hyperlinks>
  <pageMargins left="0.25" right="0.25" top="0.75" bottom="0.75" header="0.3" footer="0.3"/>
  <pageSetup paperSize="9"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D4AFB-987E-49B8-A57D-C17B7484B387}">
  <sheetPr>
    <pageSetUpPr fitToPage="1"/>
  </sheetPr>
  <dimension ref="A1:N47"/>
  <sheetViews>
    <sheetView showGridLines="0" topLeftCell="A36" zoomScaleNormal="100" workbookViewId="0">
      <selection activeCell="E15" sqref="E15"/>
    </sheetView>
  </sheetViews>
  <sheetFormatPr baseColWidth="10" defaultColWidth="11.42578125" defaultRowHeight="15" x14ac:dyDescent="0.25"/>
  <cols>
    <col min="1" max="1" width="9" style="256" bestFit="1" customWidth="1"/>
    <col min="2" max="2" width="48.85546875" style="256" bestFit="1" customWidth="1"/>
    <col min="3" max="3" width="12" style="256" customWidth="1"/>
    <col min="4" max="4" width="22.42578125" style="256" customWidth="1"/>
    <col min="5" max="5" width="13" style="256" customWidth="1"/>
    <col min="6" max="6" width="11.5703125" style="256" customWidth="1"/>
    <col min="7" max="7" width="24.140625" style="256" bestFit="1" customWidth="1"/>
    <col min="8" max="8" width="6.7109375" style="256" bestFit="1" customWidth="1"/>
    <col min="9" max="9" width="19.42578125" style="256" bestFit="1" customWidth="1"/>
    <col min="10" max="10" width="10.140625" style="256" bestFit="1" customWidth="1"/>
    <col min="11" max="11" width="15.85546875" style="256" bestFit="1" customWidth="1"/>
    <col min="12" max="12" width="20.5703125" style="256" bestFit="1" customWidth="1"/>
    <col min="13" max="13" width="25" style="256" customWidth="1"/>
    <col min="14" max="14" width="11.28515625" style="256" bestFit="1" customWidth="1"/>
    <col min="15" max="15" width="2.85546875" style="256" customWidth="1"/>
    <col min="16" max="16384" width="11.42578125" style="256"/>
  </cols>
  <sheetData>
    <row r="1" spans="1:14" x14ac:dyDescent="0.25">
      <c r="A1" s="1" t="s">
        <v>459</v>
      </c>
    </row>
    <row r="2" spans="1:14" x14ac:dyDescent="0.25">
      <c r="A2" s="1"/>
      <c r="B2" s="429" t="s">
        <v>361</v>
      </c>
      <c r="C2" s="429"/>
      <c r="D2" s="429"/>
      <c r="E2" s="429"/>
      <c r="F2" s="429"/>
      <c r="G2" s="337"/>
      <c r="H2" s="337"/>
      <c r="I2" s="337"/>
      <c r="J2" s="337"/>
      <c r="K2" s="337"/>
      <c r="L2" s="337"/>
      <c r="M2" s="337"/>
      <c r="N2" s="337"/>
    </row>
    <row r="3" spans="1:14" x14ac:dyDescent="0.25">
      <c r="B3" s="385" t="s">
        <v>94</v>
      </c>
      <c r="C3" s="385"/>
      <c r="D3" s="385"/>
      <c r="E3" s="385"/>
      <c r="F3" s="385"/>
      <c r="G3" s="307"/>
      <c r="H3" s="307"/>
      <c r="I3" s="307"/>
      <c r="J3" s="307"/>
      <c r="K3" s="307"/>
      <c r="L3" s="307"/>
      <c r="M3" s="307"/>
      <c r="N3" s="307"/>
    </row>
    <row r="4" spans="1:14" x14ac:dyDescent="0.25">
      <c r="B4" s="437" t="s">
        <v>495</v>
      </c>
      <c r="C4" s="437"/>
      <c r="D4" s="437"/>
      <c r="E4" s="437"/>
      <c r="F4" s="437"/>
      <c r="G4" s="336"/>
      <c r="H4" s="336"/>
      <c r="I4" s="336"/>
      <c r="J4" s="336"/>
      <c r="K4" s="336"/>
      <c r="L4" s="336"/>
      <c r="M4" s="336"/>
      <c r="N4" s="336"/>
    </row>
    <row r="5" spans="1:14" ht="15.75" thickBot="1" x14ac:dyDescent="0.3"/>
    <row r="6" spans="1:14" ht="15.75" thickBot="1" x14ac:dyDescent="0.3">
      <c r="B6" s="438" t="s">
        <v>296</v>
      </c>
      <c r="C6" s="439"/>
      <c r="D6" s="439"/>
      <c r="E6" s="439"/>
      <c r="F6" s="440"/>
    </row>
    <row r="7" spans="1:14" x14ac:dyDescent="0.25">
      <c r="B7" s="441" t="s">
        <v>297</v>
      </c>
      <c r="C7" s="441" t="s">
        <v>298</v>
      </c>
      <c r="D7" s="441" t="s">
        <v>55</v>
      </c>
      <c r="E7" s="441" t="s">
        <v>299</v>
      </c>
      <c r="F7" s="441" t="s">
        <v>300</v>
      </c>
    </row>
    <row r="8" spans="1:14" ht="15.75" thickBot="1" x14ac:dyDescent="0.3">
      <c r="B8" s="442"/>
      <c r="C8" s="442"/>
      <c r="D8" s="442"/>
      <c r="E8" s="442"/>
      <c r="F8" s="442"/>
    </row>
    <row r="9" spans="1:14" x14ac:dyDescent="0.25">
      <c r="B9" s="321" t="s">
        <v>42</v>
      </c>
      <c r="C9" s="322">
        <v>7483</v>
      </c>
      <c r="D9" s="323">
        <v>2232600000</v>
      </c>
      <c r="E9" s="324">
        <f>+D9/$D$47</f>
        <v>0.12384893602857967</v>
      </c>
      <c r="F9" s="325">
        <f>+C9/$C$47</f>
        <v>0.22448551028979422</v>
      </c>
    </row>
    <row r="10" spans="1:14" x14ac:dyDescent="0.25">
      <c r="B10" s="326" t="s">
        <v>40</v>
      </c>
      <c r="C10" s="199">
        <v>7483</v>
      </c>
      <c r="D10" s="327">
        <f>1927000000+255600000</f>
        <v>2182600000</v>
      </c>
      <c r="E10" s="328">
        <f t="shared" ref="E10:E46" si="0">+D10/$D$47</f>
        <v>0.12107528790467526</v>
      </c>
      <c r="F10" s="329">
        <f t="shared" ref="F10:F46" si="1">+C10/$C$47</f>
        <v>0.22448551028979422</v>
      </c>
    </row>
    <row r="11" spans="1:14" x14ac:dyDescent="0.25">
      <c r="B11" s="326" t="s">
        <v>38</v>
      </c>
      <c r="C11" s="199">
        <v>7483</v>
      </c>
      <c r="D11" s="327">
        <f>1927000000+255600000</f>
        <v>2182600000</v>
      </c>
      <c r="E11" s="328">
        <f t="shared" si="0"/>
        <v>0.12107528790467526</v>
      </c>
      <c r="F11" s="329">
        <f t="shared" si="1"/>
        <v>0.22448551028979422</v>
      </c>
    </row>
    <row r="12" spans="1:14" x14ac:dyDescent="0.25">
      <c r="B12" s="326" t="s">
        <v>301</v>
      </c>
      <c r="C12" s="199">
        <v>7502</v>
      </c>
      <c r="D12" s="327">
        <v>2001000000</v>
      </c>
      <c r="E12" s="328">
        <f t="shared" si="0"/>
        <v>0.11100139791865445</v>
      </c>
      <c r="F12" s="329">
        <f t="shared" si="1"/>
        <v>0.22505549889002219</v>
      </c>
    </row>
    <row r="13" spans="1:14" x14ac:dyDescent="0.25">
      <c r="B13" s="326" t="s">
        <v>302</v>
      </c>
      <c r="C13" s="199">
        <v>181</v>
      </c>
      <c r="D13" s="327">
        <v>631000000</v>
      </c>
      <c r="E13" s="328">
        <f t="shared" si="0"/>
        <v>3.5003439323673641E-2</v>
      </c>
      <c r="F13" s="329">
        <f t="shared" si="1"/>
        <v>5.4298914021719564E-3</v>
      </c>
    </row>
    <row r="14" spans="1:14" x14ac:dyDescent="0.25">
      <c r="B14" s="326" t="s">
        <v>303</v>
      </c>
      <c r="C14" s="199">
        <v>107</v>
      </c>
      <c r="D14" s="327">
        <v>332000000</v>
      </c>
      <c r="E14" s="328">
        <f t="shared" si="0"/>
        <v>1.8417023542725276E-2</v>
      </c>
      <c r="F14" s="329">
        <f t="shared" si="1"/>
        <v>3.2099358012839742E-3</v>
      </c>
    </row>
    <row r="15" spans="1:14" x14ac:dyDescent="0.25">
      <c r="B15" s="326" t="s">
        <v>304</v>
      </c>
      <c r="C15" s="199">
        <v>263</v>
      </c>
      <c r="D15" s="327">
        <v>378000000</v>
      </c>
      <c r="E15" s="328">
        <f t="shared" si="0"/>
        <v>2.0968779816717333E-2</v>
      </c>
      <c r="F15" s="329">
        <f t="shared" si="1"/>
        <v>7.8898422031559376E-3</v>
      </c>
    </row>
    <row r="16" spans="1:14" x14ac:dyDescent="0.25">
      <c r="B16" s="326" t="s">
        <v>305</v>
      </c>
      <c r="C16" s="199">
        <v>161</v>
      </c>
      <c r="D16" s="327">
        <v>361000000</v>
      </c>
      <c r="E16" s="328">
        <f t="shared" si="0"/>
        <v>2.0025739454589832E-2</v>
      </c>
      <c r="F16" s="329">
        <f t="shared" si="1"/>
        <v>4.8299034019319616E-3</v>
      </c>
    </row>
    <row r="17" spans="2:6" x14ac:dyDescent="0.25">
      <c r="B17" s="326" t="s">
        <v>306</v>
      </c>
      <c r="C17" s="199">
        <v>260</v>
      </c>
      <c r="D17" s="327">
        <v>675000000</v>
      </c>
      <c r="E17" s="328">
        <f t="shared" si="0"/>
        <v>3.7444249672709519E-2</v>
      </c>
      <c r="F17" s="329">
        <f t="shared" si="1"/>
        <v>7.7998440031199377E-3</v>
      </c>
    </row>
    <row r="18" spans="2:6" x14ac:dyDescent="0.25">
      <c r="B18" s="326" t="s">
        <v>307</v>
      </c>
      <c r="C18" s="199">
        <v>168</v>
      </c>
      <c r="D18" s="327">
        <v>618000000</v>
      </c>
      <c r="E18" s="328">
        <f t="shared" si="0"/>
        <v>3.4282290811458498E-2</v>
      </c>
      <c r="F18" s="329">
        <f t="shared" si="1"/>
        <v>5.03989920201596E-3</v>
      </c>
    </row>
    <row r="19" spans="2:6" x14ac:dyDescent="0.25">
      <c r="B19" s="326" t="s">
        <v>308</v>
      </c>
      <c r="C19" s="199">
        <v>393</v>
      </c>
      <c r="D19" s="327">
        <v>743000000</v>
      </c>
      <c r="E19" s="328">
        <f t="shared" si="0"/>
        <v>4.1216411121219515E-2</v>
      </c>
      <c r="F19" s="329">
        <f t="shared" si="1"/>
        <v>1.1789764204715905E-2</v>
      </c>
    </row>
    <row r="20" spans="2:6" x14ac:dyDescent="0.25">
      <c r="B20" s="326" t="s">
        <v>309</v>
      </c>
      <c r="C20" s="199">
        <v>153</v>
      </c>
      <c r="D20" s="327">
        <v>403000000</v>
      </c>
      <c r="E20" s="328">
        <f t="shared" si="0"/>
        <v>2.2355603878669538E-2</v>
      </c>
      <c r="F20" s="329">
        <f t="shared" si="1"/>
        <v>4.5899082018359631E-3</v>
      </c>
    </row>
    <row r="21" spans="2:6" x14ac:dyDescent="0.25">
      <c r="B21" s="326" t="s">
        <v>47</v>
      </c>
      <c r="C21" s="199">
        <v>93</v>
      </c>
      <c r="D21" s="327">
        <v>108000000</v>
      </c>
      <c r="E21" s="328">
        <f t="shared" si="0"/>
        <v>5.9910799476335236E-3</v>
      </c>
      <c r="F21" s="329">
        <f t="shared" si="1"/>
        <v>2.7899442011159775E-3</v>
      </c>
    </row>
    <row r="22" spans="2:6" x14ac:dyDescent="0.25">
      <c r="B22" s="326" t="s">
        <v>310</v>
      </c>
      <c r="C22" s="199">
        <v>400</v>
      </c>
      <c r="D22" s="327">
        <v>610000000</v>
      </c>
      <c r="E22" s="328">
        <f t="shared" si="0"/>
        <v>3.3838507111633789E-2</v>
      </c>
      <c r="F22" s="329">
        <f t="shared" si="1"/>
        <v>1.1999760004799903E-2</v>
      </c>
    </row>
    <row r="23" spans="2:6" x14ac:dyDescent="0.25">
      <c r="B23" s="326" t="s">
        <v>311</v>
      </c>
      <c r="C23" s="199">
        <v>696</v>
      </c>
      <c r="D23" s="327">
        <v>1021000000</v>
      </c>
      <c r="E23" s="328">
        <f t="shared" si="0"/>
        <v>5.6637894690128032E-2</v>
      </c>
      <c r="F23" s="329">
        <f t="shared" si="1"/>
        <v>2.0879582408351832E-2</v>
      </c>
    </row>
    <row r="24" spans="2:6" x14ac:dyDescent="0.25">
      <c r="B24" s="326" t="s">
        <v>312</v>
      </c>
      <c r="C24" s="199">
        <v>244</v>
      </c>
      <c r="D24" s="327">
        <v>1417000000</v>
      </c>
      <c r="E24" s="328">
        <f t="shared" si="0"/>
        <v>7.8605187831450957E-2</v>
      </c>
      <c r="F24" s="329">
        <f t="shared" si="1"/>
        <v>7.3198536029279414E-3</v>
      </c>
    </row>
    <row r="25" spans="2:6" x14ac:dyDescent="0.25">
      <c r="B25" s="326" t="s">
        <v>313</v>
      </c>
      <c r="C25" s="199">
        <v>35</v>
      </c>
      <c r="D25" s="327">
        <v>105000000</v>
      </c>
      <c r="E25" s="328">
        <f t="shared" si="0"/>
        <v>5.8246610601992588E-3</v>
      </c>
      <c r="F25" s="329">
        <f t="shared" si="1"/>
        <v>1.0499790004199917E-3</v>
      </c>
    </row>
    <row r="26" spans="2:6" x14ac:dyDescent="0.25">
      <c r="B26" s="326" t="s">
        <v>218</v>
      </c>
      <c r="C26" s="199">
        <v>12</v>
      </c>
      <c r="D26" s="327">
        <v>22000000</v>
      </c>
      <c r="E26" s="328">
        <f t="shared" si="0"/>
        <v>1.22040517451794E-3</v>
      </c>
      <c r="F26" s="329">
        <f t="shared" si="1"/>
        <v>3.5999280014399713E-4</v>
      </c>
    </row>
    <row r="27" spans="2:6" x14ac:dyDescent="0.25">
      <c r="B27" s="326" t="s">
        <v>48</v>
      </c>
      <c r="C27" s="199">
        <v>12</v>
      </c>
      <c r="D27" s="327">
        <v>17000000</v>
      </c>
      <c r="E27" s="328">
        <f t="shared" si="0"/>
        <v>9.4304036212749902E-4</v>
      </c>
      <c r="F27" s="329">
        <f t="shared" si="1"/>
        <v>3.5999280014399713E-4</v>
      </c>
    </row>
    <row r="28" spans="2:6" x14ac:dyDescent="0.25">
      <c r="B28" s="326" t="s">
        <v>50</v>
      </c>
      <c r="C28" s="199">
        <v>10</v>
      </c>
      <c r="D28" s="327">
        <v>25000000</v>
      </c>
      <c r="E28" s="328">
        <f t="shared" si="0"/>
        <v>1.3868240619522045E-3</v>
      </c>
      <c r="F28" s="329">
        <f t="shared" si="1"/>
        <v>2.9999400011999759E-4</v>
      </c>
    </row>
    <row r="29" spans="2:6" x14ac:dyDescent="0.25">
      <c r="B29" s="326" t="s">
        <v>314</v>
      </c>
      <c r="C29" s="199">
        <v>41</v>
      </c>
      <c r="D29" s="327">
        <v>247000000</v>
      </c>
      <c r="E29" s="328">
        <f t="shared" si="0"/>
        <v>1.370182173208778E-2</v>
      </c>
      <c r="F29" s="329">
        <f t="shared" si="1"/>
        <v>1.2299754004919902E-3</v>
      </c>
    </row>
    <row r="30" spans="2:6" x14ac:dyDescent="0.25">
      <c r="B30" s="326" t="s">
        <v>315</v>
      </c>
      <c r="C30" s="199">
        <v>56</v>
      </c>
      <c r="D30" s="327">
        <v>125000000</v>
      </c>
      <c r="E30" s="328">
        <f t="shared" si="0"/>
        <v>6.9341203097610226E-3</v>
      </c>
      <c r="F30" s="329">
        <f t="shared" si="1"/>
        <v>1.6799664006719867E-3</v>
      </c>
    </row>
    <row r="31" spans="2:6" x14ac:dyDescent="0.25">
      <c r="B31" s="326" t="s">
        <v>316</v>
      </c>
      <c r="C31" s="199">
        <v>23</v>
      </c>
      <c r="D31" s="327">
        <v>56000000</v>
      </c>
      <c r="E31" s="328">
        <f t="shared" si="0"/>
        <v>3.106485898772938E-3</v>
      </c>
      <c r="F31" s="329">
        <f t="shared" si="1"/>
        <v>6.8998620027599443E-4</v>
      </c>
    </row>
    <row r="32" spans="2:6" x14ac:dyDescent="0.25">
      <c r="B32" s="326" t="s">
        <v>317</v>
      </c>
      <c r="C32" s="199">
        <v>75</v>
      </c>
      <c r="D32" s="327">
        <f>75000000+150000000</f>
        <v>225000000</v>
      </c>
      <c r="E32" s="328">
        <f t="shared" si="0"/>
        <v>1.248141655756984E-2</v>
      </c>
      <c r="F32" s="329">
        <f t="shared" si="1"/>
        <v>2.249955000899982E-3</v>
      </c>
    </row>
    <row r="33" spans="2:6" x14ac:dyDescent="0.25">
      <c r="B33" s="326" t="s">
        <v>318</v>
      </c>
      <c r="C33" s="199">
        <v>0</v>
      </c>
      <c r="D33" s="327">
        <v>25000000</v>
      </c>
      <c r="E33" s="328">
        <f t="shared" si="0"/>
        <v>1.3868240619522045E-3</v>
      </c>
      <c r="F33" s="329">
        <f t="shared" si="1"/>
        <v>0</v>
      </c>
    </row>
    <row r="34" spans="2:6" x14ac:dyDescent="0.25">
      <c r="B34" s="326" t="s">
        <v>319</v>
      </c>
      <c r="C34" s="199">
        <v>0</v>
      </c>
      <c r="D34" s="327">
        <v>100000000</v>
      </c>
      <c r="E34" s="328">
        <f t="shared" si="0"/>
        <v>5.5472962478088179E-3</v>
      </c>
      <c r="F34" s="329">
        <f t="shared" si="1"/>
        <v>0</v>
      </c>
    </row>
    <row r="35" spans="2:6" x14ac:dyDescent="0.25">
      <c r="B35" s="326" t="s">
        <v>320</v>
      </c>
      <c r="C35" s="199">
        <v>0</v>
      </c>
      <c r="D35" s="327">
        <v>100000000</v>
      </c>
      <c r="E35" s="328">
        <f t="shared" si="0"/>
        <v>5.5472962478088179E-3</v>
      </c>
      <c r="F35" s="329">
        <f t="shared" si="1"/>
        <v>0</v>
      </c>
    </row>
    <row r="36" spans="2:6" x14ac:dyDescent="0.25">
      <c r="B36" s="326" t="s">
        <v>321</v>
      </c>
      <c r="C36" s="199">
        <v>0</v>
      </c>
      <c r="D36" s="327">
        <v>200000000</v>
      </c>
      <c r="E36" s="328">
        <f t="shared" si="0"/>
        <v>1.1094592495617636E-2</v>
      </c>
      <c r="F36" s="329">
        <f t="shared" si="1"/>
        <v>0</v>
      </c>
    </row>
    <row r="37" spans="2:6" x14ac:dyDescent="0.25">
      <c r="B37" s="326" t="s">
        <v>322</v>
      </c>
      <c r="C37" s="199">
        <v>0</v>
      </c>
      <c r="D37" s="327">
        <v>25000000</v>
      </c>
      <c r="E37" s="328">
        <f t="shared" si="0"/>
        <v>1.3868240619522045E-3</v>
      </c>
      <c r="F37" s="329">
        <f t="shared" si="1"/>
        <v>0</v>
      </c>
    </row>
    <row r="38" spans="2:6" x14ac:dyDescent="0.25">
      <c r="B38" s="326" t="s">
        <v>323</v>
      </c>
      <c r="C38" s="199">
        <v>0</v>
      </c>
      <c r="D38" s="327">
        <v>75000000</v>
      </c>
      <c r="E38" s="328">
        <f t="shared" si="0"/>
        <v>4.1604721858566132E-3</v>
      </c>
      <c r="F38" s="329">
        <f t="shared" si="1"/>
        <v>0</v>
      </c>
    </row>
    <row r="39" spans="2:6" x14ac:dyDescent="0.25">
      <c r="B39" s="326" t="s">
        <v>324</v>
      </c>
      <c r="C39" s="199">
        <v>0</v>
      </c>
      <c r="D39" s="327">
        <v>25000000</v>
      </c>
      <c r="E39" s="328">
        <f t="shared" si="0"/>
        <v>1.3868240619522045E-3</v>
      </c>
      <c r="F39" s="329">
        <f t="shared" si="1"/>
        <v>0</v>
      </c>
    </row>
    <row r="40" spans="2:6" x14ac:dyDescent="0.25">
      <c r="B40" s="326" t="s">
        <v>325</v>
      </c>
      <c r="C40" s="199">
        <v>0</v>
      </c>
      <c r="D40" s="327">
        <v>150000000</v>
      </c>
      <c r="E40" s="328">
        <f t="shared" si="0"/>
        <v>8.3209443717132264E-3</v>
      </c>
      <c r="F40" s="329">
        <f t="shared" si="1"/>
        <v>0</v>
      </c>
    </row>
    <row r="41" spans="2:6" x14ac:dyDescent="0.25">
      <c r="B41" s="326" t="s">
        <v>326</v>
      </c>
      <c r="C41" s="199">
        <v>0</v>
      </c>
      <c r="D41" s="327">
        <v>35000000</v>
      </c>
      <c r="E41" s="328">
        <f t="shared" si="0"/>
        <v>1.9415536867330864E-3</v>
      </c>
      <c r="F41" s="329">
        <f t="shared" si="1"/>
        <v>0</v>
      </c>
    </row>
    <row r="42" spans="2:6" x14ac:dyDescent="0.25">
      <c r="B42" s="326" t="s">
        <v>327</v>
      </c>
      <c r="C42" s="199">
        <v>0</v>
      </c>
      <c r="D42" s="327">
        <v>400000000</v>
      </c>
      <c r="E42" s="328">
        <f t="shared" si="0"/>
        <v>2.2189184991235272E-2</v>
      </c>
      <c r="F42" s="329">
        <f t="shared" si="1"/>
        <v>0</v>
      </c>
    </row>
    <row r="43" spans="2:6" x14ac:dyDescent="0.25">
      <c r="B43" s="326" t="s">
        <v>328</v>
      </c>
      <c r="C43" s="199">
        <v>0</v>
      </c>
      <c r="D43" s="327">
        <v>50000000</v>
      </c>
      <c r="E43" s="328">
        <f t="shared" si="0"/>
        <v>2.773648123904409E-3</v>
      </c>
      <c r="F43" s="329">
        <f t="shared" si="1"/>
        <v>0</v>
      </c>
    </row>
    <row r="44" spans="2:6" x14ac:dyDescent="0.25">
      <c r="B44" s="326" t="s">
        <v>232</v>
      </c>
      <c r="C44" s="199">
        <v>0</v>
      </c>
      <c r="D44" s="327">
        <v>12000000</v>
      </c>
      <c r="E44" s="328">
        <f t="shared" si="0"/>
        <v>6.6567554973705819E-4</v>
      </c>
      <c r="F44" s="329">
        <f t="shared" si="1"/>
        <v>0</v>
      </c>
    </row>
    <row r="45" spans="2:6" x14ac:dyDescent="0.25">
      <c r="B45" s="326" t="s">
        <v>329</v>
      </c>
      <c r="C45" s="199">
        <v>0</v>
      </c>
      <c r="D45" s="327">
        <v>100000000</v>
      </c>
      <c r="E45" s="328">
        <f t="shared" si="0"/>
        <v>5.5472962478088179E-3</v>
      </c>
      <c r="F45" s="329">
        <f t="shared" si="1"/>
        <v>0</v>
      </c>
    </row>
    <row r="46" spans="2:6" ht="15.75" thickBot="1" x14ac:dyDescent="0.3">
      <c r="B46" s="326" t="s">
        <v>330</v>
      </c>
      <c r="C46" s="199">
        <v>0</v>
      </c>
      <c r="D46" s="330">
        <v>12000000</v>
      </c>
      <c r="E46" s="328">
        <f t="shared" si="0"/>
        <v>6.6567554973705819E-4</v>
      </c>
      <c r="F46" s="329">
        <f t="shared" si="1"/>
        <v>0</v>
      </c>
    </row>
    <row r="47" spans="2:6" ht="15.75" thickBot="1" x14ac:dyDescent="0.3">
      <c r="B47" s="331" t="s">
        <v>63</v>
      </c>
      <c r="C47" s="332">
        <f>SUM(C9:C46)</f>
        <v>33334</v>
      </c>
      <c r="D47" s="333">
        <f>SUM(D9:D46)</f>
        <v>18026800000</v>
      </c>
      <c r="E47" s="334">
        <f>SUM(E9:E46)</f>
        <v>1</v>
      </c>
      <c r="F47" s="335">
        <f>SUM(F9:F46)</f>
        <v>1.0000000000000002</v>
      </c>
    </row>
  </sheetData>
  <mergeCells count="9">
    <mergeCell ref="B2:F2"/>
    <mergeCell ref="B3:F3"/>
    <mergeCell ref="B4:F4"/>
    <mergeCell ref="B6:F6"/>
    <mergeCell ref="B7:B8"/>
    <mergeCell ref="C7:C8"/>
    <mergeCell ref="D7:D8"/>
    <mergeCell ref="E7:E8"/>
    <mergeCell ref="F7:F8"/>
  </mergeCells>
  <hyperlinks>
    <hyperlink ref="A1" location="ÍNDICE!A1" display="Indice" xr:uid="{0AE18FD8-87CE-4959-9BBD-193BDB70F061}"/>
  </hyperlinks>
  <pageMargins left="0.25" right="0.25"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D7C2-84D8-443D-ADED-6DC70F9496E7}">
  <sheetPr>
    <pageSetUpPr fitToPage="1"/>
  </sheetPr>
  <dimension ref="B2:C17"/>
  <sheetViews>
    <sheetView showGridLines="0" zoomScaleNormal="100" workbookViewId="0">
      <selection activeCell="F15" sqref="F15"/>
    </sheetView>
  </sheetViews>
  <sheetFormatPr baseColWidth="10" defaultColWidth="11.42578125" defaultRowHeight="15" x14ac:dyDescent="0.25"/>
  <cols>
    <col min="1" max="1" width="2.85546875" style="256" customWidth="1"/>
    <col min="2" max="2" width="86.28515625" style="256" customWidth="1"/>
    <col min="3" max="3" width="11.42578125" style="256"/>
    <col min="4" max="4" width="2.85546875" style="256" customWidth="1"/>
    <col min="5" max="16384" width="11.42578125" style="256"/>
  </cols>
  <sheetData>
    <row r="2" spans="2:3" x14ac:dyDescent="0.25">
      <c r="B2" s="376" t="s">
        <v>0</v>
      </c>
      <c r="C2" s="376"/>
    </row>
    <row r="3" spans="2:3" x14ac:dyDescent="0.25">
      <c r="B3" s="139"/>
    </row>
    <row r="4" spans="2:3" x14ac:dyDescent="0.25">
      <c r="B4" s="1" t="s">
        <v>1</v>
      </c>
      <c r="C4" s="145" t="s">
        <v>2</v>
      </c>
    </row>
    <row r="5" spans="2:3" x14ac:dyDescent="0.25">
      <c r="B5" s="1" t="s">
        <v>507</v>
      </c>
      <c r="C5" s="145" t="s">
        <v>3</v>
      </c>
    </row>
    <row r="6" spans="2:3" x14ac:dyDescent="0.25">
      <c r="B6" s="1" t="s">
        <v>550</v>
      </c>
      <c r="C6" s="145" t="s">
        <v>4</v>
      </c>
    </row>
    <row r="7" spans="2:3" x14ac:dyDescent="0.25">
      <c r="B7" s="1" t="s">
        <v>567</v>
      </c>
      <c r="C7" s="145" t="s">
        <v>5</v>
      </c>
    </row>
    <row r="8" spans="2:3" x14ac:dyDescent="0.25">
      <c r="B8" s="1" t="s">
        <v>568</v>
      </c>
      <c r="C8" s="145" t="s">
        <v>6</v>
      </c>
    </row>
    <row r="9" spans="2:3" x14ac:dyDescent="0.25">
      <c r="B9" s="146" t="s">
        <v>570</v>
      </c>
      <c r="C9" s="145" t="s">
        <v>7</v>
      </c>
    </row>
    <row r="10" spans="2:3" x14ac:dyDescent="0.25">
      <c r="B10" s="146" t="s">
        <v>569</v>
      </c>
      <c r="C10" s="145" t="s">
        <v>8</v>
      </c>
    </row>
    <row r="11" spans="2:3" x14ac:dyDescent="0.25">
      <c r="B11" s="146" t="s">
        <v>571</v>
      </c>
      <c r="C11" s="145" t="s">
        <v>9</v>
      </c>
    </row>
    <row r="12" spans="2:3" x14ac:dyDescent="0.25">
      <c r="B12" s="146" t="s">
        <v>572</v>
      </c>
      <c r="C12" s="145" t="s">
        <v>10</v>
      </c>
    </row>
    <row r="13" spans="2:3" x14ac:dyDescent="0.25">
      <c r="B13" s="146" t="s">
        <v>573</v>
      </c>
      <c r="C13" s="145" t="s">
        <v>11</v>
      </c>
    </row>
    <row r="14" spans="2:3" x14ac:dyDescent="0.25">
      <c r="B14" s="146" t="s">
        <v>359</v>
      </c>
      <c r="C14" s="145" t="s">
        <v>12</v>
      </c>
    </row>
    <row r="15" spans="2:3" x14ac:dyDescent="0.25">
      <c r="B15" s="146" t="s">
        <v>358</v>
      </c>
      <c r="C15" s="145" t="s">
        <v>13</v>
      </c>
    </row>
    <row r="16" spans="2:3" x14ac:dyDescent="0.25">
      <c r="B16" s="146" t="s">
        <v>500</v>
      </c>
      <c r="C16" s="145" t="s">
        <v>14</v>
      </c>
    </row>
    <row r="17" spans="2:3" x14ac:dyDescent="0.25">
      <c r="B17" s="146" t="s">
        <v>357</v>
      </c>
      <c r="C17" s="145" t="s">
        <v>499</v>
      </c>
    </row>
  </sheetData>
  <mergeCells count="1">
    <mergeCell ref="B2:C2"/>
  </mergeCells>
  <hyperlinks>
    <hyperlink ref="B4" location="'01'!A1" display="INFORMACIÓN GENERAL DE LA ENTIDAD" xr:uid="{26B9E2BD-767D-4606-9BF1-F5E8F2CE311C}"/>
    <hyperlink ref="B5" location="'02'!A1" display="BALANCE GENERAL" xr:uid="{D3020F31-60B1-4DB6-BF4E-0B987120D268}"/>
    <hyperlink ref="B6" location="'03'!A1" display="ESTADO DE RESULTADO" xr:uid="{402EA977-F9FD-4263-ACC4-6696DE36DE1D}"/>
    <hyperlink ref="B7" location="'04'!A1" display="FLUJO DE CAJA" xr:uid="{D206098C-A661-474F-8C3E-3629BE7D8A99}"/>
    <hyperlink ref="B8" location="'05'!A1" display="EVOLUCIÓN DEL PATRIMONIO NETO" xr:uid="{5ADDA97C-DB5E-4AA3-BA18-DD17EE1CBEC0}"/>
    <hyperlink ref="B9" location="'06'!A1" display="NOTAS A LOS ESTADOS CONRABLES (NOTA 1 A NOTA 4)" xr:uid="{0D3166B4-A42C-4CF7-9E6F-817BD1FC07AF}"/>
    <hyperlink ref="B10" location="'07'!A1" display="NOTAS A LOS ESTADOS CONRABLES NOTA 5 (INCISO A A I)" xr:uid="{AAE48104-1575-4D8B-89F6-451AA6ADBC3A}"/>
    <hyperlink ref="B11" location="'08'!A1" display="NOTAS A LOS ESTADOS CONRABLES NOTA 5 (INCISO J)" xr:uid="{76B7F85D-6E98-4A40-AD2C-AC560975EB36}"/>
    <hyperlink ref="B12" location="'09'!A1" display="NOTAS A LOS ESTADOS CONRABLES NOTA 5 (INCISO K A W)" xr:uid="{89E94D3F-F68E-4EA0-93D9-43C3FC8B7CA0}"/>
    <hyperlink ref="B13" location="'10'!A1" display="NOTAS A LOS ESTADOS CONRABLES (NOTA 6 A NOTA 13)" xr:uid="{EE5E2D2D-A13E-4DBD-B60F-91AB3E0AEF75}"/>
    <hyperlink ref="B14" location="'11'!A1" display="CARTERA DE INVERSIONES - ANEXO I" xr:uid="{28E56AC8-4DC2-406D-9B4E-4ADF11FCB415}"/>
    <hyperlink ref="B15" location="'12'!A1" display="BIENES DE USO - ANEXO II" xr:uid="{E3CB6384-E84F-4249-8B26-E0C0040999A3}"/>
    <hyperlink ref="B17" location="'13'!A1" display="COMPOSICIÓN ACCIONARIA - ANEXO DE CAPITAL" xr:uid="{26C64653-22D6-4F6A-A507-E02858869B25}"/>
    <hyperlink ref="B16" location="'13'!A1" display="INTAGIBLES - ANEXO III" xr:uid="{89BB330E-76B0-4F90-B73F-C9611B8AA26D}"/>
  </hyperlinks>
  <pageMargins left="0.25" right="0.25" top="0.75" bottom="0.75" header="0.3" footer="0.3"/>
  <pageSetup paperSize="9" orientation="portrait" r:id="rId1"/>
  <ignoredErrors>
    <ignoredError sqref="C4: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A059F-0E00-4A15-9F03-7D9E0B7FE5D7}">
  <sheetPr>
    <pageSetUpPr fitToPage="1"/>
  </sheetPr>
  <dimension ref="B1:T85"/>
  <sheetViews>
    <sheetView showGridLines="0" topLeftCell="A83" zoomScaleNormal="100" workbookViewId="0">
      <selection activeCell="D93" sqref="D93"/>
    </sheetView>
  </sheetViews>
  <sheetFormatPr baseColWidth="10" defaultColWidth="11.42578125" defaultRowHeight="15" x14ac:dyDescent="0.25"/>
  <cols>
    <col min="1" max="1" width="2.85546875" style="256" customWidth="1"/>
    <col min="2" max="2" width="8.28515625" style="256" customWidth="1"/>
    <col min="3" max="3" width="23.140625" style="256" customWidth="1"/>
    <col min="4" max="4" width="26.42578125" style="256" customWidth="1"/>
    <col min="5" max="8" width="22.5703125" style="256" customWidth="1"/>
    <col min="9" max="9" width="2.7109375" style="256" customWidth="1"/>
    <col min="10" max="16384" width="11.42578125" style="256"/>
  </cols>
  <sheetData>
    <row r="1" spans="2:10" x14ac:dyDescent="0.25">
      <c r="J1" s="1" t="s">
        <v>459</v>
      </c>
    </row>
    <row r="2" spans="2:10" x14ac:dyDescent="0.25">
      <c r="B2" s="377" t="s">
        <v>1</v>
      </c>
      <c r="C2" s="377"/>
      <c r="D2" s="377"/>
      <c r="E2" s="377"/>
      <c r="F2" s="377"/>
    </row>
    <row r="3" spans="2:10" x14ac:dyDescent="0.25">
      <c r="B3" s="378" t="s">
        <v>468</v>
      </c>
      <c r="C3" s="378"/>
      <c r="D3" s="378"/>
      <c r="E3" s="378"/>
      <c r="F3" s="378"/>
    </row>
    <row r="4" spans="2:10" x14ac:dyDescent="0.25">
      <c r="B4" s="379" t="s">
        <v>16</v>
      </c>
      <c r="C4" s="379"/>
      <c r="D4" s="379"/>
      <c r="E4" s="379"/>
      <c r="F4" s="379"/>
    </row>
    <row r="5" spans="2:10" x14ac:dyDescent="0.25">
      <c r="B5" s="249"/>
      <c r="C5" s="249"/>
      <c r="D5" s="249"/>
      <c r="E5" s="249"/>
      <c r="F5" s="249"/>
    </row>
    <row r="6" spans="2:10" x14ac:dyDescent="0.25">
      <c r="B6" s="2" t="s">
        <v>17</v>
      </c>
      <c r="E6" s="250" t="s">
        <v>339</v>
      </c>
      <c r="F6" s="250"/>
      <c r="G6" s="250"/>
      <c r="H6" s="250"/>
    </row>
    <row r="7" spans="2:10" x14ac:dyDescent="0.25">
      <c r="B7" s="2" t="s">
        <v>18</v>
      </c>
      <c r="C7" s="2"/>
      <c r="D7" s="2"/>
      <c r="E7" s="256" t="s">
        <v>19</v>
      </c>
    </row>
    <row r="8" spans="2:10" x14ac:dyDescent="0.25">
      <c r="B8" s="2" t="s">
        <v>20</v>
      </c>
      <c r="C8" s="2"/>
      <c r="D8" s="2"/>
      <c r="E8" s="256" t="s">
        <v>21</v>
      </c>
    </row>
    <row r="9" spans="2:10" x14ac:dyDescent="0.25">
      <c r="B9" s="2" t="s">
        <v>22</v>
      </c>
      <c r="C9" s="2"/>
      <c r="D9" s="2"/>
      <c r="E9" s="256" t="s">
        <v>23</v>
      </c>
    </row>
    <row r="10" spans="2:10" x14ac:dyDescent="0.25">
      <c r="B10" s="2" t="s">
        <v>24</v>
      </c>
      <c r="C10" s="2"/>
      <c r="D10" s="2"/>
      <c r="E10" s="256" t="s">
        <v>25</v>
      </c>
    </row>
    <row r="11" spans="2:10" x14ac:dyDescent="0.25">
      <c r="B11" s="2" t="s">
        <v>26</v>
      </c>
      <c r="C11" s="2"/>
      <c r="D11" s="2"/>
      <c r="E11" s="256" t="s">
        <v>27</v>
      </c>
    </row>
    <row r="12" spans="2:10" x14ac:dyDescent="0.25">
      <c r="B12" s="2" t="s">
        <v>28</v>
      </c>
      <c r="C12" s="2"/>
      <c r="D12" s="2"/>
      <c r="E12" s="256" t="s">
        <v>29</v>
      </c>
    </row>
    <row r="13" spans="2:10" x14ac:dyDescent="0.25">
      <c r="B13" s="2" t="s">
        <v>30</v>
      </c>
      <c r="C13" s="2"/>
      <c r="D13" s="2"/>
      <c r="E13" s="256" t="s">
        <v>23</v>
      </c>
    </row>
    <row r="15" spans="2:10" x14ac:dyDescent="0.25">
      <c r="B15" s="379" t="s">
        <v>31</v>
      </c>
      <c r="C15" s="379"/>
      <c r="D15" s="379"/>
      <c r="E15" s="379"/>
      <c r="F15" s="379"/>
    </row>
    <row r="17" spans="2:8" ht="16.5" customHeight="1" x14ac:dyDescent="0.25">
      <c r="B17" s="381" t="s">
        <v>32</v>
      </c>
      <c r="C17" s="381"/>
      <c r="D17" s="381"/>
      <c r="E17" s="381"/>
      <c r="F17" s="381"/>
      <c r="G17" s="381"/>
      <c r="H17" s="381"/>
    </row>
    <row r="18" spans="2:8" x14ac:dyDescent="0.25">
      <c r="B18" s="381"/>
      <c r="C18" s="381"/>
      <c r="D18" s="381"/>
      <c r="E18" s="381"/>
      <c r="F18" s="381"/>
      <c r="G18" s="381"/>
      <c r="H18" s="381"/>
    </row>
    <row r="19" spans="2:8" ht="54" customHeight="1" x14ac:dyDescent="0.25">
      <c r="B19" s="381"/>
      <c r="C19" s="381"/>
      <c r="D19" s="381"/>
      <c r="E19" s="381"/>
      <c r="F19" s="381"/>
      <c r="G19" s="381"/>
      <c r="H19" s="381"/>
    </row>
    <row r="21" spans="2:8" x14ac:dyDescent="0.25">
      <c r="B21" s="384" t="s">
        <v>33</v>
      </c>
      <c r="C21" s="384"/>
      <c r="D21" s="384"/>
      <c r="E21" s="384"/>
      <c r="F21" s="384"/>
      <c r="G21" s="384"/>
      <c r="H21" s="384"/>
    </row>
    <row r="23" spans="2:8" x14ac:dyDescent="0.25">
      <c r="B23" s="385" t="s">
        <v>34</v>
      </c>
      <c r="C23" s="385"/>
      <c r="D23" s="252"/>
      <c r="E23" s="382" t="s">
        <v>35</v>
      </c>
      <c r="F23" s="382"/>
    </row>
    <row r="24" spans="2:8" x14ac:dyDescent="0.25">
      <c r="B24" s="382" t="s">
        <v>36</v>
      </c>
      <c r="C24" s="382"/>
      <c r="D24" s="253"/>
    </row>
    <row r="25" spans="2:8" x14ac:dyDescent="0.25">
      <c r="B25" s="380" t="s">
        <v>37</v>
      </c>
      <c r="C25" s="380"/>
      <c r="D25" s="250"/>
      <c r="E25" s="381" t="s">
        <v>38</v>
      </c>
      <c r="F25" s="381"/>
    </row>
    <row r="26" spans="2:8" x14ac:dyDescent="0.25">
      <c r="B26" s="380" t="s">
        <v>39</v>
      </c>
      <c r="C26" s="380"/>
      <c r="D26" s="250"/>
      <c r="E26" s="381" t="s">
        <v>40</v>
      </c>
      <c r="F26" s="381"/>
    </row>
    <row r="27" spans="2:8" x14ac:dyDescent="0.25">
      <c r="B27" s="380" t="s">
        <v>41</v>
      </c>
      <c r="C27" s="380"/>
      <c r="D27" s="250"/>
      <c r="E27" s="381" t="s">
        <v>42</v>
      </c>
      <c r="F27" s="381"/>
    </row>
    <row r="28" spans="2:8" x14ac:dyDescent="0.25">
      <c r="B28" s="380" t="s">
        <v>348</v>
      </c>
      <c r="C28" s="380"/>
      <c r="D28" s="250"/>
      <c r="E28" s="251" t="s">
        <v>261</v>
      </c>
      <c r="F28" s="251"/>
    </row>
    <row r="29" spans="2:8" x14ac:dyDescent="0.25">
      <c r="B29" s="383" t="s">
        <v>43</v>
      </c>
      <c r="C29" s="383"/>
      <c r="D29" s="254"/>
      <c r="E29" s="251"/>
      <c r="F29" s="251"/>
    </row>
    <row r="30" spans="2:8" x14ac:dyDescent="0.25">
      <c r="B30" s="380" t="s">
        <v>44</v>
      </c>
      <c r="C30" s="380"/>
      <c r="D30" s="250"/>
      <c r="E30" s="381" t="s">
        <v>45</v>
      </c>
      <c r="F30" s="381"/>
    </row>
    <row r="31" spans="2:8" x14ac:dyDescent="0.25">
      <c r="B31" s="380" t="s">
        <v>46</v>
      </c>
      <c r="C31" s="380"/>
      <c r="D31" s="250"/>
      <c r="E31" s="381" t="s">
        <v>47</v>
      </c>
      <c r="F31" s="381"/>
    </row>
    <row r="32" spans="2:8" x14ac:dyDescent="0.25">
      <c r="B32" s="380" t="s">
        <v>333</v>
      </c>
      <c r="C32" s="380"/>
      <c r="D32" s="250"/>
      <c r="E32" s="381" t="s">
        <v>48</v>
      </c>
      <c r="F32" s="381"/>
    </row>
    <row r="33" spans="2:20" x14ac:dyDescent="0.25">
      <c r="B33" s="380" t="s">
        <v>49</v>
      </c>
      <c r="C33" s="380"/>
      <c r="D33" s="380"/>
      <c r="E33" s="381" t="s">
        <v>50</v>
      </c>
      <c r="F33" s="381"/>
    </row>
    <row r="34" spans="2:20" x14ac:dyDescent="0.25">
      <c r="B34" s="380" t="s">
        <v>51</v>
      </c>
      <c r="C34" s="380"/>
      <c r="D34" s="250"/>
      <c r="E34" s="381" t="s">
        <v>343</v>
      </c>
      <c r="F34" s="381"/>
    </row>
    <row r="35" spans="2:20" x14ac:dyDescent="0.25">
      <c r="B35" s="380" t="s">
        <v>334</v>
      </c>
      <c r="C35" s="380"/>
      <c r="D35" s="250"/>
      <c r="E35" s="381" t="s">
        <v>230</v>
      </c>
      <c r="F35" s="381"/>
    </row>
    <row r="36" spans="2:20" x14ac:dyDescent="0.25">
      <c r="B36" s="380" t="s">
        <v>52</v>
      </c>
      <c r="C36" s="380"/>
      <c r="D36" s="250"/>
      <c r="E36" s="381" t="s">
        <v>53</v>
      </c>
      <c r="F36" s="381"/>
    </row>
    <row r="38" spans="2:20" x14ac:dyDescent="0.25">
      <c r="B38" s="253" t="s">
        <v>583</v>
      </c>
    </row>
    <row r="40" spans="2:20" ht="31.5" customHeight="1" x14ac:dyDescent="0.25">
      <c r="B40" s="381" t="s">
        <v>553</v>
      </c>
      <c r="C40" s="381"/>
      <c r="D40" s="381"/>
      <c r="E40" s="381"/>
      <c r="F40" s="381"/>
      <c r="G40" s="381"/>
      <c r="H40" s="381"/>
    </row>
    <row r="41" spans="2:20" ht="39.75" customHeight="1" x14ac:dyDescent="0.25">
      <c r="B41" s="381"/>
      <c r="C41" s="381"/>
      <c r="D41" s="381"/>
      <c r="E41" s="381"/>
      <c r="F41" s="381"/>
      <c r="G41" s="381"/>
      <c r="H41" s="381"/>
    </row>
    <row r="42" spans="2:20" s="349" customFormat="1" ht="11.25" customHeight="1" x14ac:dyDescent="0.25">
      <c r="B42" s="348"/>
      <c r="C42" s="348"/>
      <c r="D42" s="348"/>
      <c r="E42" s="348"/>
      <c r="F42" s="348"/>
      <c r="G42" s="348"/>
      <c r="H42" s="348"/>
    </row>
    <row r="43" spans="2:20" x14ac:dyDescent="0.25">
      <c r="B43" s="2" t="s">
        <v>554</v>
      </c>
      <c r="E43" s="256" t="s">
        <v>54</v>
      </c>
    </row>
    <row r="44" spans="2:20" s="272" customFormat="1" x14ac:dyDescent="0.25">
      <c r="B44" s="2" t="s">
        <v>555</v>
      </c>
      <c r="E44" s="272" t="s">
        <v>556</v>
      </c>
    </row>
    <row r="45" spans="2:20" x14ac:dyDescent="0.25">
      <c r="B45" s="2" t="s">
        <v>560</v>
      </c>
      <c r="E45" s="256" t="s">
        <v>446</v>
      </c>
      <c r="H45" s="386"/>
      <c r="I45" s="386"/>
      <c r="J45" s="386"/>
      <c r="K45" s="386"/>
      <c r="L45" s="386"/>
      <c r="M45" s="386"/>
      <c r="N45" s="386"/>
      <c r="O45" s="386"/>
      <c r="P45" s="386"/>
      <c r="Q45" s="386"/>
      <c r="R45" s="386"/>
      <c r="S45" s="386"/>
      <c r="T45" s="386"/>
    </row>
    <row r="46" spans="2:20" s="272" customFormat="1" x14ac:dyDescent="0.25">
      <c r="B46" s="2" t="s">
        <v>557</v>
      </c>
      <c r="E46" s="272" t="s">
        <v>556</v>
      </c>
      <c r="H46" s="273"/>
      <c r="I46" s="273"/>
      <c r="J46" s="273"/>
      <c r="K46" s="273"/>
      <c r="L46" s="273"/>
      <c r="M46" s="273"/>
      <c r="N46" s="273"/>
      <c r="O46" s="273"/>
      <c r="P46" s="273"/>
      <c r="Q46" s="273"/>
      <c r="R46" s="273"/>
      <c r="S46" s="273"/>
      <c r="T46" s="273"/>
    </row>
    <row r="47" spans="2:20" x14ac:dyDescent="0.25">
      <c r="B47" s="2" t="s">
        <v>558</v>
      </c>
      <c r="E47" s="256" t="s">
        <v>447</v>
      </c>
    </row>
    <row r="48" spans="2:20" s="272" customFormat="1" x14ac:dyDescent="0.25">
      <c r="B48" s="2" t="s">
        <v>559</v>
      </c>
      <c r="E48" s="272" t="s">
        <v>561</v>
      </c>
    </row>
    <row r="49" spans="2:8" x14ac:dyDescent="0.25">
      <c r="B49" s="2" t="s">
        <v>562</v>
      </c>
      <c r="E49" s="256" t="s">
        <v>56</v>
      </c>
    </row>
    <row r="50" spans="2:8" s="272" customFormat="1" x14ac:dyDescent="0.25">
      <c r="B50" s="2" t="s">
        <v>563</v>
      </c>
      <c r="E50" s="272" t="s">
        <v>564</v>
      </c>
    </row>
    <row r="52" spans="2:8" ht="15" customHeight="1" x14ac:dyDescent="0.25">
      <c r="B52" s="387" t="s">
        <v>57</v>
      </c>
      <c r="C52" s="387"/>
      <c r="D52" s="387"/>
      <c r="E52" s="387"/>
      <c r="F52" s="340"/>
      <c r="G52" s="340"/>
      <c r="H52" s="340"/>
    </row>
    <row r="53" spans="2:8" ht="12" customHeight="1" x14ac:dyDescent="0.25">
      <c r="B53" s="338" t="s">
        <v>58</v>
      </c>
      <c r="C53" s="338" t="s">
        <v>262</v>
      </c>
      <c r="D53" s="338" t="s">
        <v>60</v>
      </c>
      <c r="E53" s="339" t="s">
        <v>61</v>
      </c>
    </row>
    <row r="54" spans="2:8" x14ac:dyDescent="0.25">
      <c r="B54" s="142">
        <v>1</v>
      </c>
      <c r="C54" s="142" t="s">
        <v>62</v>
      </c>
      <c r="D54" s="143">
        <f>+'13'!C47</f>
        <v>33334</v>
      </c>
      <c r="E54" s="58">
        <f>+'13'!D47</f>
        <v>18026800000</v>
      </c>
    </row>
    <row r="55" spans="2:8" x14ac:dyDescent="0.25">
      <c r="B55" s="389" t="s">
        <v>63</v>
      </c>
      <c r="C55" s="390"/>
      <c r="D55" s="84">
        <f>SUM(D54:D54)</f>
        <v>33334</v>
      </c>
      <c r="E55" s="84">
        <f>SUM(E54:E54)</f>
        <v>18026800000</v>
      </c>
    </row>
    <row r="56" spans="2:8" x14ac:dyDescent="0.25">
      <c r="B56" s="388" t="s">
        <v>335</v>
      </c>
      <c r="C56" s="388"/>
      <c r="D56" s="388"/>
      <c r="E56" s="388"/>
    </row>
    <row r="58" spans="2:8" x14ac:dyDescent="0.25">
      <c r="B58" s="384" t="s">
        <v>64</v>
      </c>
      <c r="C58" s="384"/>
      <c r="D58" s="384"/>
      <c r="E58" s="384"/>
      <c r="F58" s="384"/>
      <c r="G58" s="384"/>
      <c r="H58" s="384"/>
    </row>
    <row r="60" spans="2:8" x14ac:dyDescent="0.25">
      <c r="B60" s="2" t="s">
        <v>65</v>
      </c>
      <c r="D60" s="256" t="s">
        <v>66</v>
      </c>
    </row>
    <row r="61" spans="2:8" x14ac:dyDescent="0.25">
      <c r="B61" s="2" t="s">
        <v>18</v>
      </c>
      <c r="D61" s="256" t="s">
        <v>67</v>
      </c>
    </row>
    <row r="62" spans="2:8" x14ac:dyDescent="0.25">
      <c r="B62" s="2" t="s">
        <v>68</v>
      </c>
      <c r="D62" s="256" t="s">
        <v>69</v>
      </c>
    </row>
    <row r="63" spans="2:8" x14ac:dyDescent="0.25">
      <c r="B63" s="2" t="s">
        <v>24</v>
      </c>
      <c r="D63" s="256" t="s">
        <v>70</v>
      </c>
    </row>
    <row r="65" spans="2:8" x14ac:dyDescent="0.25">
      <c r="B65" s="379" t="s">
        <v>71</v>
      </c>
      <c r="C65" s="379"/>
      <c r="D65" s="379"/>
      <c r="E65" s="379"/>
      <c r="F65" s="379"/>
      <c r="G65" s="379"/>
      <c r="H65" s="379"/>
    </row>
    <row r="67" spans="2:8" x14ac:dyDescent="0.25">
      <c r="B67" s="379" t="s">
        <v>552</v>
      </c>
      <c r="C67" s="379"/>
      <c r="D67" s="379"/>
      <c r="E67" s="379"/>
      <c r="F67" s="379"/>
      <c r="G67" s="379"/>
      <c r="H67" s="379"/>
    </row>
    <row r="68" spans="2:8" x14ac:dyDescent="0.25">
      <c r="B68" s="2" t="s">
        <v>72</v>
      </c>
      <c r="E68" s="256" t="s">
        <v>73</v>
      </c>
    </row>
    <row r="69" spans="2:8" x14ac:dyDescent="0.25">
      <c r="B69" s="2" t="s">
        <v>68</v>
      </c>
      <c r="E69" s="256" t="s">
        <v>23</v>
      </c>
    </row>
    <row r="70" spans="2:8" x14ac:dyDescent="0.25">
      <c r="B70" s="2" t="s">
        <v>74</v>
      </c>
      <c r="E70" s="256" t="s">
        <v>75</v>
      </c>
    </row>
    <row r="71" spans="2:8" x14ac:dyDescent="0.25">
      <c r="B71" s="2" t="s">
        <v>76</v>
      </c>
      <c r="E71" s="144">
        <v>0.82079999999999997</v>
      </c>
    </row>
    <row r="72" spans="2:8" x14ac:dyDescent="0.25">
      <c r="B72" s="2" t="s">
        <v>77</v>
      </c>
      <c r="E72" s="144">
        <v>0.82079999999999997</v>
      </c>
    </row>
    <row r="73" spans="2:8" x14ac:dyDescent="0.25">
      <c r="B73" s="379" t="s">
        <v>367</v>
      </c>
      <c r="C73" s="379"/>
      <c r="D73" s="379"/>
      <c r="E73" s="379"/>
      <c r="F73" s="379"/>
      <c r="G73" s="379"/>
      <c r="H73" s="379"/>
    </row>
    <row r="74" spans="2:8" x14ac:dyDescent="0.25">
      <c r="B74" s="139" t="s">
        <v>78</v>
      </c>
      <c r="D74" s="380" t="s">
        <v>462</v>
      </c>
      <c r="E74" s="380"/>
      <c r="F74" s="380"/>
      <c r="G74" s="380"/>
      <c r="H74" s="380"/>
    </row>
    <row r="75" spans="2:8" x14ac:dyDescent="0.25">
      <c r="B75" s="2" t="s">
        <v>79</v>
      </c>
      <c r="D75" s="380" t="s">
        <v>463</v>
      </c>
      <c r="E75" s="380"/>
      <c r="F75" s="380"/>
      <c r="G75" s="380"/>
      <c r="H75" s="380"/>
    </row>
    <row r="76" spans="2:8" x14ac:dyDescent="0.25">
      <c r="B76" s="2" t="s">
        <v>80</v>
      </c>
      <c r="D76" s="380" t="s">
        <v>464</v>
      </c>
      <c r="E76" s="380"/>
      <c r="F76" s="380"/>
      <c r="G76" s="380"/>
      <c r="H76" s="380"/>
    </row>
    <row r="77" spans="2:8" x14ac:dyDescent="0.25">
      <c r="B77" s="2" t="s">
        <v>81</v>
      </c>
      <c r="D77" s="380" t="s">
        <v>465</v>
      </c>
      <c r="E77" s="380"/>
      <c r="F77" s="380"/>
      <c r="G77" s="380"/>
      <c r="H77" s="380"/>
    </row>
    <row r="78" spans="2:8" x14ac:dyDescent="0.25">
      <c r="B78" s="2" t="s">
        <v>82</v>
      </c>
      <c r="D78" s="256" t="s">
        <v>83</v>
      </c>
    </row>
    <row r="79" spans="2:8" x14ac:dyDescent="0.25">
      <c r="B79" s="2" t="s">
        <v>84</v>
      </c>
      <c r="D79" s="256" t="s">
        <v>85</v>
      </c>
    </row>
    <row r="80" spans="2:8" x14ac:dyDescent="0.25">
      <c r="B80" s="2" t="s">
        <v>86</v>
      </c>
      <c r="D80" s="256" t="s">
        <v>87</v>
      </c>
    </row>
    <row r="81" spans="2:4" x14ac:dyDescent="0.25">
      <c r="B81" s="2" t="s">
        <v>88</v>
      </c>
      <c r="D81" s="256" t="s">
        <v>89</v>
      </c>
    </row>
    <row r="82" spans="2:4" x14ac:dyDescent="0.25">
      <c r="B82" s="2" t="s">
        <v>90</v>
      </c>
      <c r="D82" s="256" t="s">
        <v>91</v>
      </c>
    </row>
    <row r="83" spans="2:4" x14ac:dyDescent="0.25">
      <c r="B83" s="2" t="s">
        <v>369</v>
      </c>
      <c r="D83" s="256" t="s">
        <v>336</v>
      </c>
    </row>
    <row r="84" spans="2:4" x14ac:dyDescent="0.25">
      <c r="B84" s="2" t="s">
        <v>53</v>
      </c>
      <c r="D84" s="256" t="s">
        <v>52</v>
      </c>
    </row>
    <row r="85" spans="2:4" x14ac:dyDescent="0.25">
      <c r="B85" s="2" t="s">
        <v>92</v>
      </c>
      <c r="D85" s="256" t="s">
        <v>93</v>
      </c>
    </row>
  </sheetData>
  <mergeCells count="44">
    <mergeCell ref="H45:T45"/>
    <mergeCell ref="B52:E52"/>
    <mergeCell ref="D77:H77"/>
    <mergeCell ref="D74:H74"/>
    <mergeCell ref="D75:H75"/>
    <mergeCell ref="D76:H76"/>
    <mergeCell ref="B58:H58"/>
    <mergeCell ref="B65:H65"/>
    <mergeCell ref="B67:H67"/>
    <mergeCell ref="B73:H73"/>
    <mergeCell ref="B56:E56"/>
    <mergeCell ref="B55:C55"/>
    <mergeCell ref="B27:C27"/>
    <mergeCell ref="B28:C28"/>
    <mergeCell ref="B17:H19"/>
    <mergeCell ref="B21:H21"/>
    <mergeCell ref="B40:H41"/>
    <mergeCell ref="E30:F30"/>
    <mergeCell ref="B23:C23"/>
    <mergeCell ref="E23:F23"/>
    <mergeCell ref="B36:C36"/>
    <mergeCell ref="E36:F36"/>
    <mergeCell ref="B31:C31"/>
    <mergeCell ref="B32:C32"/>
    <mergeCell ref="B34:C34"/>
    <mergeCell ref="B35:C35"/>
    <mergeCell ref="E35:F35"/>
    <mergeCell ref="E34:F34"/>
    <mergeCell ref="B2:F2"/>
    <mergeCell ref="B3:F3"/>
    <mergeCell ref="B4:F4"/>
    <mergeCell ref="B15:F15"/>
    <mergeCell ref="B33:D33"/>
    <mergeCell ref="B30:C30"/>
    <mergeCell ref="E31:F31"/>
    <mergeCell ref="E32:F32"/>
    <mergeCell ref="E33:F33"/>
    <mergeCell ref="B24:C24"/>
    <mergeCell ref="B29:C29"/>
    <mergeCell ref="E25:F25"/>
    <mergeCell ref="E26:F26"/>
    <mergeCell ref="E27:F27"/>
    <mergeCell ref="B25:C25"/>
    <mergeCell ref="B26:C26"/>
  </mergeCells>
  <hyperlinks>
    <hyperlink ref="B56:E56" location="'14'!A1" display="Cuadro s/ Res. 950/06 expresado en el Anexo de Capital" xr:uid="{6E4C359A-86FC-46E0-99D3-E10723B8E899}"/>
    <hyperlink ref="J1" location="ÍNDICE!A1" display="Indice" xr:uid="{E58AC891-5EA3-4A73-B657-58433CADD0F8}"/>
  </hyperlinks>
  <pageMargins left="0.25" right="0.25"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506-38D7-4615-BD76-655EF24BAB6A}">
  <sheetPr>
    <pageSetUpPr fitToPage="1"/>
  </sheetPr>
  <dimension ref="A1:J31"/>
  <sheetViews>
    <sheetView showGridLines="0" topLeftCell="B1" zoomScaleNormal="100" workbookViewId="0">
      <selection activeCell="B2" sqref="B2:I2"/>
    </sheetView>
  </sheetViews>
  <sheetFormatPr baseColWidth="10" defaultColWidth="11.42578125" defaultRowHeight="15" x14ac:dyDescent="0.25"/>
  <cols>
    <col min="1" max="1" width="2.85546875" style="256" customWidth="1"/>
    <col min="2" max="2" width="44.28515625" style="256" customWidth="1"/>
    <col min="3" max="3" width="12.7109375" style="256" customWidth="1"/>
    <col min="4" max="4" width="22.140625" style="256" bestFit="1" customWidth="1"/>
    <col min="5" max="5" width="23.42578125" style="256" bestFit="1" customWidth="1"/>
    <col min="6" max="6" width="47.28515625" style="256" bestFit="1" customWidth="1"/>
    <col min="7" max="7" width="7.85546875" style="256" customWidth="1"/>
    <col min="8" max="8" width="22.140625" style="256" bestFit="1" customWidth="1"/>
    <col min="9" max="9" width="23.42578125" style="256" bestFit="1" customWidth="1"/>
    <col min="10" max="10" width="2.85546875" style="256" customWidth="1"/>
    <col min="11" max="16384" width="11.42578125" style="256"/>
  </cols>
  <sheetData>
    <row r="1" spans="1:10" x14ac:dyDescent="0.25">
      <c r="A1" s="1" t="s">
        <v>15</v>
      </c>
    </row>
    <row r="2" spans="1:10" x14ac:dyDescent="0.25">
      <c r="B2" s="391" t="s">
        <v>94</v>
      </c>
      <c r="C2" s="391"/>
      <c r="D2" s="391"/>
      <c r="E2" s="391"/>
      <c r="F2" s="391"/>
      <c r="G2" s="391"/>
      <c r="H2" s="391"/>
      <c r="I2" s="391"/>
    </row>
    <row r="3" spans="1:10" x14ac:dyDescent="0.25">
      <c r="B3" s="392" t="s">
        <v>507</v>
      </c>
      <c r="C3" s="392"/>
      <c r="D3" s="392"/>
      <c r="E3" s="392"/>
      <c r="F3" s="392"/>
      <c r="G3" s="392"/>
      <c r="H3" s="392"/>
      <c r="I3" s="392"/>
    </row>
    <row r="4" spans="1:10" x14ac:dyDescent="0.25">
      <c r="B4" s="392" t="s">
        <v>469</v>
      </c>
      <c r="C4" s="392"/>
      <c r="D4" s="392"/>
      <c r="E4" s="392"/>
      <c r="F4" s="392"/>
      <c r="G4" s="392"/>
      <c r="H4" s="392"/>
      <c r="I4" s="392"/>
    </row>
    <row r="5" spans="1:10" x14ac:dyDescent="0.25">
      <c r="B5" s="392" t="s">
        <v>95</v>
      </c>
      <c r="C5" s="392"/>
      <c r="D5" s="392"/>
      <c r="E5" s="392"/>
      <c r="F5" s="392"/>
      <c r="G5" s="392"/>
      <c r="H5" s="392"/>
      <c r="I5" s="392"/>
    </row>
    <row r="6" spans="1:10" x14ac:dyDescent="0.25">
      <c r="B6" s="274"/>
      <c r="C6" s="274"/>
      <c r="D6" s="274"/>
      <c r="E6" s="275"/>
      <c r="F6" s="274"/>
      <c r="G6" s="274"/>
      <c r="H6" s="274"/>
      <c r="I6" s="274"/>
    </row>
    <row r="7" spans="1:10" x14ac:dyDescent="0.25">
      <c r="B7" s="227" t="s">
        <v>96</v>
      </c>
      <c r="C7" s="183" t="s">
        <v>97</v>
      </c>
      <c r="D7" s="228">
        <v>44196</v>
      </c>
      <c r="E7" s="228">
        <v>43830</v>
      </c>
      <c r="F7" s="227" t="s">
        <v>98</v>
      </c>
      <c r="G7" s="183" t="s">
        <v>97</v>
      </c>
      <c r="H7" s="228">
        <f>+D7</f>
        <v>44196</v>
      </c>
      <c r="I7" s="228">
        <f>+E7</f>
        <v>43830</v>
      </c>
    </row>
    <row r="8" spans="1:10" x14ac:dyDescent="0.25">
      <c r="B8" s="229" t="s">
        <v>99</v>
      </c>
      <c r="C8" s="230"/>
      <c r="D8" s="230"/>
      <c r="E8" s="231"/>
      <c r="F8" s="232" t="s">
        <v>100</v>
      </c>
      <c r="G8" s="233"/>
      <c r="H8" s="233"/>
      <c r="I8" s="234"/>
    </row>
    <row r="9" spans="1:10" x14ac:dyDescent="0.25">
      <c r="B9" s="276" t="s">
        <v>101</v>
      </c>
      <c r="C9" s="277" t="s">
        <v>102</v>
      </c>
      <c r="D9" s="278">
        <v>7165716206</v>
      </c>
      <c r="E9" s="279">
        <v>7568029135</v>
      </c>
      <c r="F9" s="276" t="s">
        <v>103</v>
      </c>
      <c r="G9" s="235" t="s">
        <v>597</v>
      </c>
      <c r="H9" s="278">
        <v>3279233336.2615499</v>
      </c>
      <c r="I9" s="278">
        <v>2583099405</v>
      </c>
    </row>
    <row r="10" spans="1:10" x14ac:dyDescent="0.25">
      <c r="B10" s="236" t="s">
        <v>105</v>
      </c>
      <c r="C10" s="277" t="s">
        <v>584</v>
      </c>
      <c r="D10" s="280">
        <v>34471310239</v>
      </c>
      <c r="E10" s="280">
        <v>73345518789</v>
      </c>
      <c r="F10" s="236" t="s">
        <v>508</v>
      </c>
      <c r="G10" s="237" t="s">
        <v>599</v>
      </c>
      <c r="H10" s="280">
        <v>139145657</v>
      </c>
      <c r="I10" s="280">
        <v>122353973</v>
      </c>
    </row>
    <row r="11" spans="1:10" x14ac:dyDescent="0.25">
      <c r="B11" s="236" t="s">
        <v>107</v>
      </c>
      <c r="C11" s="277" t="s">
        <v>109</v>
      </c>
      <c r="D11" s="280">
        <v>868803521.16799998</v>
      </c>
      <c r="E11" s="279">
        <v>1126472252.3600001</v>
      </c>
      <c r="F11" s="236" t="s">
        <v>106</v>
      </c>
      <c r="G11" s="237" t="s">
        <v>512</v>
      </c>
      <c r="H11" s="280">
        <v>11881508817</v>
      </c>
      <c r="I11" s="280">
        <v>60502847985</v>
      </c>
      <c r="J11" s="354"/>
    </row>
    <row r="12" spans="1:10" x14ac:dyDescent="0.25">
      <c r="B12" s="236" t="s">
        <v>510</v>
      </c>
      <c r="C12" s="364" t="s">
        <v>109</v>
      </c>
      <c r="D12" s="280">
        <v>49169462</v>
      </c>
      <c r="E12" s="279">
        <v>63085759</v>
      </c>
      <c r="F12" s="236" t="s">
        <v>111</v>
      </c>
      <c r="G12" s="237" t="s">
        <v>110</v>
      </c>
      <c r="H12" s="280">
        <v>886019690</v>
      </c>
      <c r="I12" s="280">
        <v>944105877</v>
      </c>
    </row>
    <row r="13" spans="1:10" x14ac:dyDescent="0.25">
      <c r="B13" s="236" t="s">
        <v>112</v>
      </c>
      <c r="C13" s="277" t="s">
        <v>509</v>
      </c>
      <c r="D13" s="280">
        <v>211534545</v>
      </c>
      <c r="E13" s="279">
        <v>395744607</v>
      </c>
      <c r="F13" s="238" t="s">
        <v>114</v>
      </c>
      <c r="G13" s="237"/>
      <c r="H13" s="164">
        <f>+SUM(H9:H12)</f>
        <v>16185907500.261551</v>
      </c>
      <c r="I13" s="164">
        <f>+SUM(I9:I12)</f>
        <v>64152407240</v>
      </c>
    </row>
    <row r="14" spans="1:10" x14ac:dyDescent="0.25">
      <c r="B14" s="238" t="s">
        <v>113</v>
      </c>
      <c r="C14" s="277"/>
      <c r="D14" s="164">
        <f>+SUM(D9:D13)</f>
        <v>42766533973.167999</v>
      </c>
      <c r="E14" s="164">
        <f>+SUM(E9:E13)</f>
        <v>82498850542.360001</v>
      </c>
      <c r="F14" s="238" t="s">
        <v>117</v>
      </c>
      <c r="G14" s="237"/>
      <c r="H14" s="164">
        <f>+H13</f>
        <v>16185907500.261551</v>
      </c>
      <c r="I14" s="164">
        <f>+I13</f>
        <v>64152407240</v>
      </c>
    </row>
    <row r="15" spans="1:10" x14ac:dyDescent="0.25">
      <c r="B15" s="238"/>
      <c r="C15" s="277"/>
      <c r="D15" s="281"/>
      <c r="E15" s="282"/>
      <c r="F15" s="238"/>
      <c r="G15" s="237"/>
      <c r="H15" s="164"/>
      <c r="I15" s="164"/>
    </row>
    <row r="16" spans="1:10" x14ac:dyDescent="0.25">
      <c r="B16" s="229" t="s">
        <v>171</v>
      </c>
      <c r="C16" s="230"/>
      <c r="D16" s="283"/>
      <c r="E16" s="284"/>
      <c r="F16" s="229" t="s">
        <v>511</v>
      </c>
      <c r="G16" s="230"/>
      <c r="H16" s="230"/>
      <c r="I16" s="284"/>
    </row>
    <row r="17" spans="2:9" x14ac:dyDescent="0.25">
      <c r="B17" s="236" t="s">
        <v>115</v>
      </c>
      <c r="C17" s="277" t="s">
        <v>584</v>
      </c>
      <c r="D17" s="280">
        <v>851000000</v>
      </c>
      <c r="E17" s="279">
        <v>750000000</v>
      </c>
      <c r="F17" s="236" t="s">
        <v>120</v>
      </c>
      <c r="G17" s="237"/>
      <c r="H17" s="280">
        <v>18026800000</v>
      </c>
      <c r="I17" s="280">
        <v>15408000000</v>
      </c>
    </row>
    <row r="18" spans="2:9" x14ac:dyDescent="0.25">
      <c r="B18" s="236" t="s">
        <v>116</v>
      </c>
      <c r="C18" s="277" t="s">
        <v>587</v>
      </c>
      <c r="D18" s="285">
        <v>1831391432</v>
      </c>
      <c r="E18" s="279">
        <v>2526446303</v>
      </c>
      <c r="F18" s="236" t="s">
        <v>513</v>
      </c>
      <c r="G18" s="237"/>
      <c r="H18" s="280">
        <v>123100000</v>
      </c>
      <c r="I18" s="280">
        <v>100000</v>
      </c>
    </row>
    <row r="19" spans="2:9" x14ac:dyDescent="0.25">
      <c r="B19" s="236" t="s">
        <v>514</v>
      </c>
      <c r="C19" s="277" t="s">
        <v>588</v>
      </c>
      <c r="D19" s="286">
        <v>450579937</v>
      </c>
      <c r="E19" s="279">
        <v>0</v>
      </c>
      <c r="F19" s="236" t="s">
        <v>121</v>
      </c>
      <c r="G19" s="237"/>
      <c r="H19" s="280">
        <v>836500000</v>
      </c>
      <c r="I19" s="280">
        <v>735500000</v>
      </c>
    </row>
    <row r="20" spans="2:9" x14ac:dyDescent="0.25">
      <c r="B20" s="236" t="s">
        <v>123</v>
      </c>
      <c r="C20" s="364" t="s">
        <v>509</v>
      </c>
      <c r="D20" s="280">
        <v>108044082</v>
      </c>
      <c r="E20" s="279">
        <v>220963351</v>
      </c>
      <c r="F20" s="236" t="s">
        <v>515</v>
      </c>
      <c r="G20" s="237"/>
      <c r="H20" s="280">
        <v>1556999996</v>
      </c>
      <c r="I20" s="280">
        <v>1267802463</v>
      </c>
    </row>
    <row r="21" spans="2:9" x14ac:dyDescent="0.25">
      <c r="B21" s="238" t="s">
        <v>126</v>
      </c>
      <c r="C21" s="277"/>
      <c r="D21" s="164">
        <f>+SUM(D17:D20)</f>
        <v>3241015451</v>
      </c>
      <c r="E21" s="164">
        <f>+SUM(E17:E20)</f>
        <v>3497409654</v>
      </c>
      <c r="F21" s="236" t="s">
        <v>516</v>
      </c>
      <c r="G21" s="237"/>
      <c r="H21" s="280">
        <v>9278241928</v>
      </c>
      <c r="I21" s="280">
        <v>4432450493</v>
      </c>
    </row>
    <row r="22" spans="2:9" x14ac:dyDescent="0.25">
      <c r="B22" s="236"/>
      <c r="C22" s="277"/>
      <c r="D22" s="281"/>
      <c r="E22" s="279"/>
      <c r="F22" s="238" t="s">
        <v>127</v>
      </c>
      <c r="G22" s="237"/>
      <c r="H22" s="164">
        <f>SUM(H17:H21)</f>
        <v>29821641924</v>
      </c>
      <c r="I22" s="164">
        <f>SUM(I17:I21)</f>
        <v>21843852956</v>
      </c>
    </row>
    <row r="23" spans="2:9" x14ac:dyDescent="0.25">
      <c r="B23" s="238" t="s">
        <v>128</v>
      </c>
      <c r="C23" s="277"/>
      <c r="D23" s="164">
        <f>+D14+D21</f>
        <v>46007549424.167999</v>
      </c>
      <c r="E23" s="282">
        <f>+E14+E21</f>
        <v>85996260196.360001</v>
      </c>
      <c r="F23" s="238" t="s">
        <v>129</v>
      </c>
      <c r="G23" s="237"/>
      <c r="H23" s="164">
        <f>+H14+H22</f>
        <v>46007549424.261551</v>
      </c>
      <c r="I23" s="164">
        <f>+I14+I22</f>
        <v>85996260196</v>
      </c>
    </row>
    <row r="24" spans="2:9" x14ac:dyDescent="0.25">
      <c r="B24" s="239"/>
      <c r="C24" s="287"/>
      <c r="D24" s="288"/>
      <c r="E24" s="289"/>
      <c r="F24" s="239"/>
      <c r="G24" s="240"/>
      <c r="H24" s="240"/>
      <c r="I24" s="290"/>
    </row>
    <row r="25" spans="2:9" x14ac:dyDescent="0.25">
      <c r="B25" s="214"/>
      <c r="C25" s="214"/>
      <c r="D25" s="214"/>
      <c r="E25" s="214"/>
      <c r="F25" s="214"/>
      <c r="G25" s="214"/>
      <c r="H25" s="214"/>
      <c r="I25" s="214"/>
    </row>
    <row r="26" spans="2:9" x14ac:dyDescent="0.25">
      <c r="B26" s="158" t="s">
        <v>331</v>
      </c>
      <c r="C26" s="156" t="s">
        <v>97</v>
      </c>
      <c r="D26" s="157">
        <f>+D7</f>
        <v>44196</v>
      </c>
      <c r="E26" s="157">
        <v>43800</v>
      </c>
      <c r="F26" s="158" t="s">
        <v>332</v>
      </c>
      <c r="G26" s="158" t="s">
        <v>97</v>
      </c>
      <c r="H26" s="157">
        <f>+D26</f>
        <v>44196</v>
      </c>
      <c r="I26" s="157">
        <v>43800</v>
      </c>
    </row>
    <row r="27" spans="2:9" x14ac:dyDescent="0.25">
      <c r="B27" s="160" t="s">
        <v>382</v>
      </c>
      <c r="C27" s="393">
        <v>12</v>
      </c>
      <c r="D27" s="159">
        <v>94497965895</v>
      </c>
      <c r="E27" s="159">
        <v>146487346899</v>
      </c>
      <c r="F27" s="160" t="s">
        <v>384</v>
      </c>
      <c r="G27" s="393">
        <v>12</v>
      </c>
      <c r="H27" s="159">
        <f>+D27</f>
        <v>94497965895</v>
      </c>
      <c r="I27" s="173">
        <f>+E27</f>
        <v>146487346899</v>
      </c>
    </row>
    <row r="28" spans="2:9" x14ac:dyDescent="0.25">
      <c r="B28" s="200" t="s">
        <v>383</v>
      </c>
      <c r="C28" s="394"/>
      <c r="D28" s="202">
        <v>8289832.4400000004</v>
      </c>
      <c r="E28" s="202">
        <v>4401337</v>
      </c>
      <c r="F28" s="200" t="s">
        <v>385</v>
      </c>
      <c r="G28" s="394"/>
      <c r="H28" s="201">
        <f>+D28</f>
        <v>8289832.4400000004</v>
      </c>
      <c r="I28" s="203">
        <f t="shared" ref="I28:I29" si="0">+E28</f>
        <v>4401337</v>
      </c>
    </row>
    <row r="29" spans="2:9" x14ac:dyDescent="0.25">
      <c r="B29" s="172" t="s">
        <v>445</v>
      </c>
      <c r="C29" s="395"/>
      <c r="D29" s="161">
        <v>500000</v>
      </c>
      <c r="E29" s="161">
        <v>500000</v>
      </c>
      <c r="F29" s="172" t="s">
        <v>385</v>
      </c>
      <c r="G29" s="395"/>
      <c r="H29" s="161">
        <f>+D29</f>
        <v>500000</v>
      </c>
      <c r="I29" s="174">
        <f t="shared" si="0"/>
        <v>500000</v>
      </c>
    </row>
    <row r="31" spans="2:9" x14ac:dyDescent="0.25">
      <c r="B31" s="255" t="s">
        <v>576</v>
      </c>
      <c r="C31" s="255"/>
      <c r="D31" s="255"/>
      <c r="E31" s="255"/>
      <c r="F31" s="255"/>
      <c r="G31" s="255"/>
      <c r="H31" s="255"/>
      <c r="I31" s="255"/>
    </row>
  </sheetData>
  <mergeCells count="6">
    <mergeCell ref="B2:I2"/>
    <mergeCell ref="B3:I3"/>
    <mergeCell ref="B4:I4"/>
    <mergeCell ref="B5:I5"/>
    <mergeCell ref="C27:C29"/>
    <mergeCell ref="G27:G29"/>
  </mergeCells>
  <hyperlinks>
    <hyperlink ref="A1" location="ÍNDICE!A1" display="Indice" xr:uid="{0EB71D50-0B54-478A-8667-514F6BB43E98}"/>
    <hyperlink ref="C27" location="'10'!A35" display="'10'!A35" xr:uid="{BA0F2327-1ABF-4F3C-96D4-E40D0798CE05}"/>
    <hyperlink ref="G27" location="'10'!A35" display="'10'!A35" xr:uid="{EB5EB9DA-DCB7-4534-80F4-F06B59C144EA}"/>
  </hyperlinks>
  <pageMargins left="0.25" right="0.25"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8E2E-9668-446E-9907-5FBB9C2F347D}">
  <sheetPr>
    <pageSetUpPr fitToPage="1"/>
  </sheetPr>
  <dimension ref="A1:G61"/>
  <sheetViews>
    <sheetView showGridLines="0" topLeftCell="A36" zoomScaleNormal="100" workbookViewId="0">
      <selection activeCell="B37" sqref="B37"/>
    </sheetView>
  </sheetViews>
  <sheetFormatPr baseColWidth="10" defaultColWidth="11.42578125" defaultRowHeight="15" x14ac:dyDescent="0.25"/>
  <cols>
    <col min="1" max="1" width="2.85546875" style="256" customWidth="1"/>
    <col min="2" max="2" width="93.28515625" style="256" customWidth="1"/>
    <col min="3" max="3" width="6" style="256" bestFit="1" customWidth="1"/>
    <col min="4" max="5" width="22.140625" style="256" bestFit="1" customWidth="1"/>
    <col min="6" max="6" width="5" style="256" customWidth="1"/>
    <col min="7" max="7" width="15.7109375" style="256" customWidth="1"/>
    <col min="8" max="16384" width="11.42578125" style="256"/>
  </cols>
  <sheetData>
    <row r="1" spans="1:7" x14ac:dyDescent="0.25">
      <c r="A1" s="1" t="s">
        <v>15</v>
      </c>
    </row>
    <row r="2" spans="1:7" x14ac:dyDescent="0.25">
      <c r="B2" s="397" t="s">
        <v>94</v>
      </c>
      <c r="C2" s="397"/>
      <c r="D2" s="397"/>
      <c r="E2" s="397"/>
    </row>
    <row r="3" spans="1:7" x14ac:dyDescent="0.25">
      <c r="B3" s="398" t="s">
        <v>550</v>
      </c>
      <c r="C3" s="398"/>
      <c r="D3" s="398"/>
      <c r="E3" s="398"/>
    </row>
    <row r="4" spans="1:7" x14ac:dyDescent="0.25">
      <c r="B4" s="399" t="s">
        <v>469</v>
      </c>
      <c r="C4" s="399"/>
      <c r="D4" s="399"/>
      <c r="E4" s="399"/>
    </row>
    <row r="5" spans="1:7" x14ac:dyDescent="0.25">
      <c r="B5" s="399" t="s">
        <v>95</v>
      </c>
      <c r="C5" s="399"/>
      <c r="D5" s="399"/>
      <c r="E5" s="399"/>
    </row>
    <row r="6" spans="1:7" x14ac:dyDescent="0.25">
      <c r="B6" s="180"/>
      <c r="C6" s="180"/>
      <c r="D6" s="180"/>
      <c r="E6" s="181"/>
    </row>
    <row r="7" spans="1:7" x14ac:dyDescent="0.25">
      <c r="B7" s="182" t="s">
        <v>130</v>
      </c>
      <c r="C7" s="183" t="s">
        <v>97</v>
      </c>
      <c r="D7" s="184">
        <v>44196</v>
      </c>
      <c r="E7" s="184">
        <v>43830</v>
      </c>
    </row>
    <row r="8" spans="1:7" x14ac:dyDescent="0.25">
      <c r="B8" s="189"/>
      <c r="C8" s="190"/>
      <c r="D8" s="190"/>
      <c r="E8" s="191"/>
    </row>
    <row r="9" spans="1:7" x14ac:dyDescent="0.25">
      <c r="B9" s="185" t="s">
        <v>409</v>
      </c>
      <c r="C9" s="186"/>
      <c r="D9" s="186">
        <f>+SUM(D10:D15)</f>
        <v>28348739747</v>
      </c>
      <c r="E9" s="186">
        <f>+SUM(E10:E15)</f>
        <v>18842491304</v>
      </c>
    </row>
    <row r="10" spans="1:7" x14ac:dyDescent="0.25">
      <c r="B10" s="26" t="s">
        <v>410</v>
      </c>
      <c r="C10" s="186"/>
      <c r="D10" s="244">
        <v>3669073027</v>
      </c>
      <c r="E10" s="192">
        <v>3930840483</v>
      </c>
      <c r="F10" s="214"/>
      <c r="G10" s="214"/>
    </row>
    <row r="11" spans="1:7" x14ac:dyDescent="0.25">
      <c r="B11" s="26" t="s">
        <v>517</v>
      </c>
      <c r="C11" s="186"/>
      <c r="D11" s="244">
        <v>12072765289</v>
      </c>
      <c r="E11" s="192">
        <v>5670189488</v>
      </c>
      <c r="F11" s="214"/>
      <c r="G11" s="214"/>
    </row>
    <row r="12" spans="1:7" x14ac:dyDescent="0.25">
      <c r="B12" s="291" t="s">
        <v>411</v>
      </c>
      <c r="C12" s="186"/>
      <c r="D12" s="244">
        <v>1673381104</v>
      </c>
      <c r="E12" s="244">
        <v>2189294055</v>
      </c>
      <c r="F12" s="214"/>
      <c r="G12" s="214"/>
    </row>
    <row r="13" spans="1:7" x14ac:dyDescent="0.25">
      <c r="B13" s="291" t="s">
        <v>412</v>
      </c>
      <c r="C13" s="186"/>
      <c r="D13" s="244">
        <v>4676413166</v>
      </c>
      <c r="E13" s="244">
        <v>3502685594</v>
      </c>
      <c r="F13" s="214"/>
      <c r="G13" s="214"/>
    </row>
    <row r="14" spans="1:7" x14ac:dyDescent="0.25">
      <c r="B14" s="291" t="s">
        <v>413</v>
      </c>
      <c r="C14" s="186"/>
      <c r="D14" s="244">
        <v>4978528541</v>
      </c>
      <c r="E14" s="244">
        <v>2394619841</v>
      </c>
      <c r="F14" s="214"/>
      <c r="G14" s="214"/>
    </row>
    <row r="15" spans="1:7" x14ac:dyDescent="0.25">
      <c r="B15" s="291" t="s">
        <v>131</v>
      </c>
      <c r="C15" s="186" t="s">
        <v>600</v>
      </c>
      <c r="D15" s="244">
        <v>1278578620</v>
      </c>
      <c r="E15" s="244">
        <v>1154861843</v>
      </c>
      <c r="F15" s="214"/>
      <c r="G15" s="214"/>
    </row>
    <row r="16" spans="1:7" x14ac:dyDescent="0.25">
      <c r="B16" s="292" t="s">
        <v>414</v>
      </c>
      <c r="C16" s="186"/>
      <c r="D16" s="187">
        <f>SUM(D17:D19)</f>
        <v>6676809666</v>
      </c>
      <c r="E16" s="188">
        <f>SUM(E17:E19)</f>
        <v>4430392186</v>
      </c>
      <c r="F16" s="214"/>
      <c r="G16" s="214"/>
    </row>
    <row r="17" spans="2:7" x14ac:dyDescent="0.25">
      <c r="B17" s="291" t="s">
        <v>415</v>
      </c>
      <c r="C17" s="186"/>
      <c r="D17" s="244">
        <v>3202400516</v>
      </c>
      <c r="E17" s="244">
        <v>1616995579</v>
      </c>
      <c r="F17" s="214"/>
      <c r="G17" s="214"/>
    </row>
    <row r="18" spans="2:7" x14ac:dyDescent="0.25">
      <c r="B18" s="291" t="s">
        <v>518</v>
      </c>
      <c r="C18" s="186"/>
      <c r="D18" s="244">
        <v>411103823</v>
      </c>
      <c r="E18" s="244">
        <v>467504516</v>
      </c>
      <c r="F18" s="214"/>
      <c r="G18" s="214"/>
    </row>
    <row r="19" spans="2:7" x14ac:dyDescent="0.25">
      <c r="B19" s="291" t="s">
        <v>132</v>
      </c>
      <c r="C19" s="186" t="s">
        <v>601</v>
      </c>
      <c r="D19" s="244">
        <v>3063305327</v>
      </c>
      <c r="E19" s="244">
        <v>2345892091</v>
      </c>
      <c r="F19" s="214"/>
      <c r="G19" s="214"/>
    </row>
    <row r="20" spans="2:7" x14ac:dyDescent="0.25">
      <c r="B20" s="292" t="s">
        <v>416</v>
      </c>
      <c r="C20" s="186"/>
      <c r="D20" s="187">
        <f>+D9-D16</f>
        <v>21671930081</v>
      </c>
      <c r="E20" s="187">
        <f>+E9-E16</f>
        <v>14412099118</v>
      </c>
      <c r="F20" s="214"/>
      <c r="G20" s="214"/>
    </row>
    <row r="21" spans="2:7" ht="3.75" customHeight="1" x14ac:dyDescent="0.25">
      <c r="B21" s="292"/>
      <c r="C21" s="186"/>
      <c r="D21" s="186"/>
      <c r="E21" s="192"/>
      <c r="F21" s="214"/>
      <c r="G21" s="214"/>
    </row>
    <row r="22" spans="2:7" x14ac:dyDescent="0.25">
      <c r="B22" s="292" t="s">
        <v>417</v>
      </c>
      <c r="C22" s="186"/>
      <c r="D22" s="187">
        <f>SUM(D23:D24)</f>
        <v>855653778</v>
      </c>
      <c r="E22" s="188">
        <f>SUM(E23:E24)</f>
        <v>504869754</v>
      </c>
      <c r="F22" s="214"/>
      <c r="G22" s="214"/>
    </row>
    <row r="23" spans="2:7" x14ac:dyDescent="0.25">
      <c r="B23" s="291" t="s">
        <v>418</v>
      </c>
      <c r="C23" s="186"/>
      <c r="D23" s="244">
        <v>514785252</v>
      </c>
      <c r="E23" s="244">
        <v>290334946</v>
      </c>
      <c r="F23" s="214"/>
      <c r="G23" s="214"/>
    </row>
    <row r="24" spans="2:7" x14ac:dyDescent="0.25">
      <c r="B24" s="291" t="s">
        <v>133</v>
      </c>
      <c r="C24" s="186" t="s">
        <v>601</v>
      </c>
      <c r="D24" s="244">
        <v>340868526</v>
      </c>
      <c r="E24" s="244">
        <v>214534808</v>
      </c>
      <c r="F24" s="214"/>
      <c r="G24" s="214"/>
    </row>
    <row r="25" spans="2:7" x14ac:dyDescent="0.25">
      <c r="B25" s="292" t="s">
        <v>419</v>
      </c>
      <c r="C25" s="186"/>
      <c r="D25" s="187">
        <f>SUM(D26:D34)</f>
        <v>11193350293</v>
      </c>
      <c r="E25" s="188">
        <f t="shared" ref="E25" si="0">SUM(E26:E34)</f>
        <v>9222320800</v>
      </c>
      <c r="F25" s="214"/>
      <c r="G25" s="214"/>
    </row>
    <row r="26" spans="2:7" x14ac:dyDescent="0.25">
      <c r="B26" s="291" t="s">
        <v>420</v>
      </c>
      <c r="C26" s="186"/>
      <c r="D26" s="244">
        <v>8611914516</v>
      </c>
      <c r="E26" s="244">
        <v>6765105394</v>
      </c>
      <c r="F26" s="214"/>
      <c r="G26" s="214"/>
    </row>
    <row r="27" spans="2:7" x14ac:dyDescent="0.25">
      <c r="B27" s="291" t="s">
        <v>421</v>
      </c>
      <c r="C27" s="186"/>
      <c r="D27" s="244">
        <v>432207193</v>
      </c>
      <c r="E27" s="244">
        <v>397601861</v>
      </c>
      <c r="F27" s="214"/>
      <c r="G27" s="214"/>
    </row>
    <row r="28" spans="2:7" x14ac:dyDescent="0.25">
      <c r="B28" s="291" t="s">
        <v>422</v>
      </c>
      <c r="C28" s="186"/>
      <c r="D28" s="244">
        <v>43290452</v>
      </c>
      <c r="E28" s="244">
        <v>46534009</v>
      </c>
      <c r="F28" s="214"/>
      <c r="G28" s="214"/>
    </row>
    <row r="29" spans="2:7" x14ac:dyDescent="0.25">
      <c r="B29" s="291" t="s">
        <v>423</v>
      </c>
      <c r="C29" s="186"/>
      <c r="D29" s="244">
        <v>760494264</v>
      </c>
      <c r="E29" s="244">
        <v>729609912</v>
      </c>
      <c r="F29" s="214"/>
      <c r="G29" s="214"/>
    </row>
    <row r="30" spans="2:7" x14ac:dyDescent="0.25">
      <c r="B30" s="291" t="s">
        <v>424</v>
      </c>
      <c r="C30" s="186"/>
      <c r="D30" s="244">
        <v>306197525</v>
      </c>
      <c r="E30" s="244">
        <v>233936110</v>
      </c>
      <c r="F30" s="214"/>
      <c r="G30" s="214"/>
    </row>
    <row r="31" spans="2:7" x14ac:dyDescent="0.25">
      <c r="B31" s="291" t="s">
        <v>425</v>
      </c>
      <c r="C31" s="186"/>
      <c r="D31" s="244">
        <v>12904581</v>
      </c>
      <c r="E31" s="244">
        <v>12489612</v>
      </c>
      <c r="F31" s="214"/>
      <c r="G31" s="214"/>
    </row>
    <row r="32" spans="2:7" x14ac:dyDescent="0.25">
      <c r="B32" s="291" t="s">
        <v>426</v>
      </c>
      <c r="C32" s="186"/>
      <c r="D32" s="244">
        <v>6307110</v>
      </c>
      <c r="E32" s="244">
        <v>5105857</v>
      </c>
      <c r="F32" s="214"/>
      <c r="G32" s="214"/>
    </row>
    <row r="33" spans="2:7" x14ac:dyDescent="0.25">
      <c r="B33" s="291" t="s">
        <v>427</v>
      </c>
      <c r="C33" s="186"/>
      <c r="D33" s="244">
        <v>38747364</v>
      </c>
      <c r="E33" s="244">
        <v>132889669</v>
      </c>
      <c r="F33" s="214"/>
      <c r="G33" s="214"/>
    </row>
    <row r="34" spans="2:7" x14ac:dyDescent="0.25">
      <c r="B34" s="291" t="s">
        <v>134</v>
      </c>
      <c r="C34" s="362" t="s">
        <v>601</v>
      </c>
      <c r="D34" s="244">
        <v>981287288</v>
      </c>
      <c r="E34" s="244">
        <v>899048376</v>
      </c>
      <c r="F34" s="214"/>
      <c r="G34" s="214"/>
    </row>
    <row r="35" spans="2:7" x14ac:dyDescent="0.25">
      <c r="B35" s="292" t="s">
        <v>428</v>
      </c>
      <c r="C35" s="186"/>
      <c r="D35" s="187">
        <f>+D20-D22-D25</f>
        <v>9622926010</v>
      </c>
      <c r="E35" s="187">
        <f>+E20-E22-E25</f>
        <v>4684908564</v>
      </c>
      <c r="F35" s="214"/>
      <c r="G35" s="214"/>
    </row>
    <row r="36" spans="2:7" ht="3.75" customHeight="1" x14ac:dyDescent="0.25">
      <c r="B36" s="291"/>
      <c r="C36" s="186"/>
      <c r="D36" s="186"/>
      <c r="E36" s="192"/>
      <c r="F36" s="214"/>
      <c r="G36" s="214"/>
    </row>
    <row r="37" spans="2:7" x14ac:dyDescent="0.25">
      <c r="B37" s="292" t="s">
        <v>429</v>
      </c>
      <c r="C37" s="186"/>
      <c r="D37" s="187">
        <f>+D38+D39</f>
        <v>489775819</v>
      </c>
      <c r="E37" s="188">
        <f>+E38+E39</f>
        <v>306143271</v>
      </c>
      <c r="F37" s="214"/>
      <c r="G37" s="214"/>
    </row>
    <row r="38" spans="2:7" x14ac:dyDescent="0.25">
      <c r="B38" s="291" t="s">
        <v>430</v>
      </c>
      <c r="C38" s="186"/>
      <c r="D38" s="244">
        <v>1105319273</v>
      </c>
      <c r="E38" s="192">
        <v>1132453908</v>
      </c>
      <c r="F38" s="214"/>
      <c r="G38" s="214"/>
    </row>
    <row r="39" spans="2:7" x14ac:dyDescent="0.25">
      <c r="B39" s="291" t="s">
        <v>431</v>
      </c>
      <c r="C39" s="186"/>
      <c r="D39" s="244">
        <v>-615543454</v>
      </c>
      <c r="E39" s="192">
        <v>-826310637</v>
      </c>
      <c r="F39" s="214"/>
      <c r="G39" s="214"/>
    </row>
    <row r="40" spans="2:7" x14ac:dyDescent="0.25">
      <c r="B40" s="291"/>
      <c r="C40" s="186"/>
      <c r="D40" s="186"/>
      <c r="E40" s="244"/>
      <c r="F40" s="214"/>
      <c r="G40" s="214"/>
    </row>
    <row r="41" spans="2:7" x14ac:dyDescent="0.25">
      <c r="B41" s="108" t="s">
        <v>519</v>
      </c>
      <c r="C41" s="293"/>
      <c r="D41" s="294">
        <f>+D35+D37</f>
        <v>10112701829</v>
      </c>
      <c r="E41" s="294">
        <f>+E35+E37</f>
        <v>4991051835</v>
      </c>
      <c r="F41" s="214"/>
      <c r="G41" s="214"/>
    </row>
    <row r="42" spans="2:7" x14ac:dyDescent="0.25">
      <c r="B42" s="108" t="s">
        <v>432</v>
      </c>
      <c r="C42" s="293"/>
      <c r="D42" s="344">
        <v>834459901</v>
      </c>
      <c r="E42" s="345">
        <v>558601342</v>
      </c>
      <c r="F42" s="214"/>
      <c r="G42" s="214"/>
    </row>
    <row r="43" spans="2:7" ht="15.75" thickBot="1" x14ac:dyDescent="0.3">
      <c r="B43" s="295" t="s">
        <v>433</v>
      </c>
      <c r="C43" s="293"/>
      <c r="D43" s="296">
        <f>+D41-D42</f>
        <v>9278241928</v>
      </c>
      <c r="E43" s="296">
        <f>+E41-E42</f>
        <v>4432450493</v>
      </c>
      <c r="F43" s="214"/>
      <c r="G43" s="214"/>
    </row>
    <row r="44" spans="2:7" ht="3.75" customHeight="1" thickTop="1" x14ac:dyDescent="0.25">
      <c r="B44" s="297"/>
      <c r="C44" s="298"/>
      <c r="D44" s="298"/>
      <c r="E44" s="299"/>
      <c r="F44" s="214"/>
      <c r="G44" s="214"/>
    </row>
    <row r="45" spans="2:7" x14ac:dyDescent="0.25">
      <c r="B45" s="295" t="s">
        <v>520</v>
      </c>
      <c r="C45" s="293"/>
      <c r="D45" s="293"/>
      <c r="E45" s="300"/>
      <c r="F45" s="214"/>
      <c r="G45" s="214"/>
    </row>
    <row r="46" spans="2:7" x14ac:dyDescent="0.25">
      <c r="B46" s="295" t="s">
        <v>521</v>
      </c>
      <c r="C46" s="293"/>
      <c r="D46" s="352">
        <v>8806372699.9844685</v>
      </c>
      <c r="E46" s="301">
        <v>4246902039.7299457</v>
      </c>
      <c r="F46" s="214"/>
      <c r="G46" s="214"/>
    </row>
    <row r="47" spans="2:7" x14ac:dyDescent="0.25">
      <c r="B47" s="295" t="s">
        <v>522</v>
      </c>
      <c r="C47" s="293"/>
      <c r="D47" s="352">
        <v>471869228.01553154</v>
      </c>
      <c r="E47" s="301">
        <v>185548453.27005434</v>
      </c>
      <c r="F47" s="214"/>
      <c r="G47" s="214"/>
    </row>
    <row r="48" spans="2:7" x14ac:dyDescent="0.25">
      <c r="B48" s="215"/>
      <c r="C48" s="216"/>
      <c r="D48" s="216"/>
      <c r="E48" s="217"/>
      <c r="F48" s="214"/>
      <c r="G48" s="214"/>
    </row>
    <row r="49" spans="2:7" ht="18" customHeight="1" x14ac:dyDescent="0.25">
      <c r="B49" s="396" t="s">
        <v>577</v>
      </c>
      <c r="C49" s="396"/>
      <c r="D49" s="396"/>
      <c r="E49" s="396"/>
      <c r="F49" s="396"/>
      <c r="G49" s="396"/>
    </row>
    <row r="50" spans="2:7" x14ac:dyDescent="0.25">
      <c r="B50" s="214"/>
      <c r="C50" s="214"/>
      <c r="D50" s="214"/>
      <c r="E50" s="214"/>
      <c r="F50" s="214"/>
      <c r="G50" s="214"/>
    </row>
    <row r="51" spans="2:7" x14ac:dyDescent="0.25">
      <c r="B51" s="214"/>
      <c r="C51" s="214"/>
      <c r="D51" s="214"/>
      <c r="E51" s="214"/>
      <c r="F51" s="214"/>
      <c r="G51" s="214"/>
    </row>
    <row r="52" spans="2:7" x14ac:dyDescent="0.25">
      <c r="B52" s="214"/>
      <c r="C52" s="214"/>
      <c r="D52" s="214"/>
      <c r="E52" s="214"/>
      <c r="F52" s="214"/>
      <c r="G52" s="214"/>
    </row>
    <row r="53" spans="2:7" x14ac:dyDescent="0.25">
      <c r="B53" s="214"/>
      <c r="C53" s="214"/>
      <c r="D53" s="214"/>
      <c r="E53" s="214"/>
      <c r="F53" s="214"/>
      <c r="G53" s="214"/>
    </row>
    <row r="54" spans="2:7" x14ac:dyDescent="0.25">
      <c r="B54" s="214"/>
      <c r="C54" s="214"/>
      <c r="D54" s="214"/>
      <c r="E54" s="214"/>
      <c r="F54" s="214"/>
      <c r="G54" s="214"/>
    </row>
    <row r="55" spans="2:7" x14ac:dyDescent="0.25">
      <c r="B55" s="214"/>
      <c r="C55" s="214"/>
      <c r="D55" s="214"/>
      <c r="E55" s="214"/>
      <c r="F55" s="214"/>
      <c r="G55" s="214"/>
    </row>
    <row r="56" spans="2:7" x14ac:dyDescent="0.25">
      <c r="B56" s="214"/>
      <c r="C56" s="214"/>
      <c r="D56" s="214"/>
      <c r="E56" s="214"/>
      <c r="F56" s="214"/>
      <c r="G56" s="214"/>
    </row>
    <row r="57" spans="2:7" x14ac:dyDescent="0.25">
      <c r="B57" s="214"/>
      <c r="C57" s="214"/>
      <c r="D57" s="214"/>
      <c r="E57" s="214"/>
      <c r="F57" s="214"/>
      <c r="G57" s="214"/>
    </row>
    <row r="58" spans="2:7" x14ac:dyDescent="0.25">
      <c r="B58" s="214"/>
      <c r="C58" s="214"/>
      <c r="D58" s="214"/>
      <c r="E58" s="214"/>
      <c r="F58" s="214"/>
      <c r="G58" s="214"/>
    </row>
    <row r="59" spans="2:7" x14ac:dyDescent="0.25">
      <c r="B59" s="214"/>
      <c r="C59" s="214"/>
      <c r="D59" s="214"/>
      <c r="E59" s="214"/>
      <c r="F59" s="214"/>
      <c r="G59" s="214"/>
    </row>
    <row r="60" spans="2:7" x14ac:dyDescent="0.25">
      <c r="B60" s="214"/>
      <c r="C60" s="214"/>
      <c r="D60" s="214"/>
      <c r="E60" s="214"/>
      <c r="F60" s="214"/>
      <c r="G60" s="214"/>
    </row>
    <row r="61" spans="2:7" x14ac:dyDescent="0.25">
      <c r="B61" s="214"/>
      <c r="C61" s="214"/>
      <c r="D61" s="214"/>
      <c r="E61" s="214"/>
      <c r="F61" s="214"/>
      <c r="G61" s="214"/>
    </row>
  </sheetData>
  <mergeCells count="5">
    <mergeCell ref="B49:G49"/>
    <mergeCell ref="B2:E2"/>
    <mergeCell ref="B3:E3"/>
    <mergeCell ref="B4:E4"/>
    <mergeCell ref="B5:E5"/>
  </mergeCells>
  <hyperlinks>
    <hyperlink ref="A1" location="ÍNDICE!A1" display="Indice" xr:uid="{AF95ED49-9A71-4304-999B-0021030C25E3}"/>
  </hyperlink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BB84-B9CD-4D5D-9AE2-72957592747A}">
  <sheetPr>
    <pageSetUpPr fitToPage="1"/>
  </sheetPr>
  <dimension ref="A1:H44"/>
  <sheetViews>
    <sheetView showGridLines="0" zoomScaleNormal="100" workbookViewId="0">
      <selection activeCell="D15" sqref="D15"/>
    </sheetView>
  </sheetViews>
  <sheetFormatPr baseColWidth="10" defaultColWidth="11.42578125" defaultRowHeight="15" x14ac:dyDescent="0.25"/>
  <cols>
    <col min="1" max="1" width="2.85546875" style="270" customWidth="1"/>
    <col min="2" max="2" width="2.7109375" style="270" customWidth="1"/>
    <col min="3" max="3" width="76.7109375" style="270" customWidth="1"/>
    <col min="4" max="4" width="4.28515625" style="270" customWidth="1"/>
    <col min="5" max="6" width="23.42578125" style="214" bestFit="1" customWidth="1"/>
    <col min="7" max="7" width="2.85546875" style="270" customWidth="1"/>
    <col min="8" max="16384" width="11.42578125" style="270"/>
  </cols>
  <sheetData>
    <row r="1" spans="1:8" x14ac:dyDescent="0.25">
      <c r="A1" s="1" t="s">
        <v>459</v>
      </c>
    </row>
    <row r="2" spans="1:8" x14ac:dyDescent="0.25">
      <c r="B2" s="397" t="s">
        <v>94</v>
      </c>
      <c r="C2" s="397"/>
      <c r="D2" s="397"/>
      <c r="E2" s="397"/>
      <c r="F2" s="397"/>
      <c r="G2" s="397"/>
    </row>
    <row r="3" spans="1:8" x14ac:dyDescent="0.25">
      <c r="B3" s="398" t="s">
        <v>579</v>
      </c>
      <c r="C3" s="398"/>
      <c r="D3" s="398"/>
      <c r="E3" s="398"/>
      <c r="F3" s="398"/>
      <c r="G3" s="398"/>
    </row>
    <row r="4" spans="1:8" x14ac:dyDescent="0.25">
      <c r="B4" s="399" t="s">
        <v>469</v>
      </c>
      <c r="C4" s="399"/>
      <c r="D4" s="399"/>
      <c r="E4" s="399"/>
      <c r="F4" s="399"/>
      <c r="G4" s="399"/>
    </row>
    <row r="5" spans="1:8" x14ac:dyDescent="0.25">
      <c r="B5" s="269"/>
      <c r="C5" s="269"/>
      <c r="D5" s="269"/>
      <c r="E5" s="303"/>
      <c r="F5" s="303"/>
      <c r="G5" s="269"/>
    </row>
    <row r="6" spans="1:8" x14ac:dyDescent="0.25">
      <c r="E6" s="304">
        <v>44196</v>
      </c>
      <c r="F6" s="304">
        <v>43830</v>
      </c>
      <c r="G6" s="59"/>
    </row>
    <row r="7" spans="1:8" x14ac:dyDescent="0.25">
      <c r="B7" s="2" t="s">
        <v>386</v>
      </c>
      <c r="C7" s="267" t="s">
        <v>387</v>
      </c>
      <c r="D7" s="2"/>
      <c r="E7" s="139"/>
      <c r="F7" s="305"/>
      <c r="G7" s="178"/>
    </row>
    <row r="8" spans="1:8" x14ac:dyDescent="0.25">
      <c r="B8" s="179"/>
      <c r="C8" s="270" t="s">
        <v>388</v>
      </c>
      <c r="E8" s="140">
        <v>32120615132</v>
      </c>
      <c r="F8" s="140">
        <v>21455014446</v>
      </c>
      <c r="G8" s="53"/>
      <c r="H8" s="214"/>
    </row>
    <row r="9" spans="1:8" x14ac:dyDescent="0.25">
      <c r="C9" s="270" t="s">
        <v>389</v>
      </c>
      <c r="E9" s="140">
        <v>-8613303559</v>
      </c>
      <c r="F9" s="140">
        <v>-6045664059</v>
      </c>
      <c r="G9" s="53"/>
      <c r="H9" s="214"/>
    </row>
    <row r="10" spans="1:8" x14ac:dyDescent="0.25">
      <c r="C10" s="270" t="s">
        <v>434</v>
      </c>
      <c r="E10" s="140">
        <v>253256154</v>
      </c>
      <c r="F10" s="140">
        <v>2301604961</v>
      </c>
      <c r="G10" s="53"/>
      <c r="H10" s="214"/>
    </row>
    <row r="11" spans="1:8" ht="30" x14ac:dyDescent="0.25">
      <c r="B11" s="109"/>
      <c r="C11" s="268" t="s">
        <v>390</v>
      </c>
      <c r="D11" s="109"/>
      <c r="E11" s="218">
        <f>SUM(E8:E10)</f>
        <v>23760567727</v>
      </c>
      <c r="F11" s="218">
        <f>SUM(F8:F10)</f>
        <v>17710955348</v>
      </c>
      <c r="G11" s="141"/>
      <c r="H11" s="214"/>
    </row>
    <row r="12" spans="1:8" x14ac:dyDescent="0.25">
      <c r="B12" s="2"/>
      <c r="C12" s="2" t="s">
        <v>435</v>
      </c>
      <c r="D12" s="2"/>
      <c r="E12" s="219">
        <f>+E13</f>
        <v>0</v>
      </c>
      <c r="F12" s="219">
        <f>+F13</f>
        <v>0</v>
      </c>
      <c r="G12" s="241"/>
      <c r="H12" s="214"/>
    </row>
    <row r="13" spans="1:8" x14ac:dyDescent="0.25">
      <c r="C13" s="270" t="s">
        <v>436</v>
      </c>
      <c r="E13" s="140">
        <v>0</v>
      </c>
      <c r="F13" s="140">
        <v>0</v>
      </c>
      <c r="G13" s="53"/>
      <c r="H13" s="214"/>
    </row>
    <row r="14" spans="1:8" x14ac:dyDescent="0.25">
      <c r="B14" s="179"/>
      <c r="C14" s="2" t="s">
        <v>391</v>
      </c>
      <c r="D14" s="2"/>
      <c r="E14" s="219">
        <f>+E15</f>
        <v>-11239008428</v>
      </c>
      <c r="F14" s="219">
        <f>+F15</f>
        <v>-6226978070</v>
      </c>
      <c r="G14" s="241"/>
      <c r="H14" s="214"/>
    </row>
    <row r="15" spans="1:8" x14ac:dyDescent="0.25">
      <c r="C15" s="270" t="s">
        <v>392</v>
      </c>
      <c r="E15" s="140">
        <v>-11239008428</v>
      </c>
      <c r="F15" s="140">
        <v>-6226978070</v>
      </c>
      <c r="G15" s="53"/>
      <c r="H15" s="214"/>
    </row>
    <row r="16" spans="1:8" x14ac:dyDescent="0.25">
      <c r="B16" s="2"/>
      <c r="C16" s="2" t="s">
        <v>437</v>
      </c>
      <c r="D16" s="2"/>
      <c r="E16" s="219">
        <f>+E14+E12+E11</f>
        <v>12521559299</v>
      </c>
      <c r="F16" s="219">
        <f>+F11+F14</f>
        <v>11483977278</v>
      </c>
      <c r="G16" s="241"/>
      <c r="H16" s="214"/>
    </row>
    <row r="17" spans="2:8" x14ac:dyDescent="0.25">
      <c r="C17" s="270" t="s">
        <v>438</v>
      </c>
      <c r="E17" s="140">
        <v>-699062002</v>
      </c>
      <c r="F17" s="140">
        <v>-266756116</v>
      </c>
      <c r="G17" s="53"/>
      <c r="H17" s="214"/>
    </row>
    <row r="18" spans="2:8" x14ac:dyDescent="0.25">
      <c r="C18" s="2" t="s">
        <v>393</v>
      </c>
      <c r="E18" s="219">
        <f>+E16+E17</f>
        <v>11822497297</v>
      </c>
      <c r="F18" s="219">
        <f>+F16+F17</f>
        <v>11217221162</v>
      </c>
      <c r="G18" s="241"/>
      <c r="H18" s="214"/>
    </row>
    <row r="19" spans="2:8" x14ac:dyDescent="0.25">
      <c r="C19" s="2"/>
      <c r="E19" s="140"/>
      <c r="F19" s="219"/>
      <c r="G19" s="241"/>
      <c r="H19" s="214"/>
    </row>
    <row r="20" spans="2:8" x14ac:dyDescent="0.25">
      <c r="B20" s="2" t="s">
        <v>394</v>
      </c>
      <c r="C20" s="267" t="s">
        <v>395</v>
      </c>
      <c r="D20" s="2"/>
      <c r="E20" s="219"/>
      <c r="F20" s="219"/>
      <c r="G20" s="241"/>
      <c r="H20" s="214"/>
    </row>
    <row r="21" spans="2:8" x14ac:dyDescent="0.25">
      <c r="C21" s="270" t="s">
        <v>439</v>
      </c>
      <c r="E21" s="140">
        <v>0</v>
      </c>
      <c r="F21" s="140">
        <v>0</v>
      </c>
      <c r="G21" s="53"/>
      <c r="H21" s="214"/>
    </row>
    <row r="22" spans="2:8" x14ac:dyDescent="0.25">
      <c r="C22" s="270" t="s">
        <v>105</v>
      </c>
      <c r="E22" s="140">
        <v>39697705020</v>
      </c>
      <c r="F22" s="140">
        <v>-40341075656</v>
      </c>
      <c r="G22" s="53"/>
      <c r="H22" s="214"/>
    </row>
    <row r="23" spans="2:8" x14ac:dyDescent="0.25">
      <c r="C23" s="270" t="s">
        <v>440</v>
      </c>
      <c r="E23" s="140">
        <v>0</v>
      </c>
      <c r="F23" s="140">
        <v>0</v>
      </c>
      <c r="G23" s="53"/>
      <c r="H23" s="214"/>
    </row>
    <row r="24" spans="2:8" x14ac:dyDescent="0.25">
      <c r="C24" s="270" t="s">
        <v>396</v>
      </c>
      <c r="E24" s="140">
        <v>-187732259</v>
      </c>
      <c r="F24" s="140">
        <v>-422040109</v>
      </c>
      <c r="G24" s="53"/>
      <c r="H24" s="214"/>
    </row>
    <row r="25" spans="2:8" x14ac:dyDescent="0.25">
      <c r="C25" s="270" t="s">
        <v>441</v>
      </c>
      <c r="E25" s="140">
        <v>0</v>
      </c>
      <c r="F25" s="140">
        <v>0</v>
      </c>
      <c r="G25" s="53"/>
      <c r="H25" s="214"/>
    </row>
    <row r="26" spans="2:8" x14ac:dyDescent="0.25">
      <c r="B26" s="400"/>
      <c r="C26" s="270" t="s">
        <v>442</v>
      </c>
      <c r="E26" s="140">
        <v>295781555</v>
      </c>
      <c r="F26" s="140">
        <v>62538356</v>
      </c>
      <c r="G26" s="53"/>
      <c r="H26" s="214"/>
    </row>
    <row r="27" spans="2:8" x14ac:dyDescent="0.25">
      <c r="B27" s="400"/>
      <c r="C27" s="270" t="s">
        <v>397</v>
      </c>
      <c r="E27" s="140">
        <v>659463972</v>
      </c>
      <c r="F27" s="140">
        <v>67750390</v>
      </c>
      <c r="G27" s="53"/>
      <c r="H27" s="214"/>
    </row>
    <row r="28" spans="2:8" x14ac:dyDescent="0.25">
      <c r="C28" s="2" t="s">
        <v>398</v>
      </c>
      <c r="D28" s="241"/>
      <c r="E28" s="219">
        <f>SUM(E21:E27)</f>
        <v>40465218288</v>
      </c>
      <c r="F28" s="219">
        <f>SUM(F21:F27)</f>
        <v>-40632827019</v>
      </c>
      <c r="G28" s="241"/>
      <c r="H28" s="214"/>
    </row>
    <row r="29" spans="2:8" x14ac:dyDescent="0.25">
      <c r="B29" s="179"/>
      <c r="E29" s="140"/>
      <c r="F29" s="140"/>
      <c r="G29" s="53"/>
      <c r="H29" s="214"/>
    </row>
    <row r="30" spans="2:8" x14ac:dyDescent="0.25">
      <c r="B30" s="2" t="s">
        <v>399</v>
      </c>
      <c r="C30" s="267" t="s">
        <v>400</v>
      </c>
      <c r="D30" s="2"/>
      <c r="E30" s="219"/>
      <c r="F30" s="219"/>
      <c r="G30" s="241"/>
      <c r="H30" s="214"/>
    </row>
    <row r="31" spans="2:8" x14ac:dyDescent="0.25">
      <c r="B31" s="179"/>
      <c r="C31" s="270" t="s">
        <v>443</v>
      </c>
      <c r="E31" s="140">
        <v>237000000</v>
      </c>
      <c r="F31" s="140">
        <v>60000000</v>
      </c>
      <c r="G31" s="53"/>
      <c r="H31" s="214"/>
    </row>
    <row r="32" spans="2:8" x14ac:dyDescent="0.25">
      <c r="C32" s="270" t="s">
        <v>401</v>
      </c>
      <c r="E32" s="140">
        <v>-49635320225</v>
      </c>
      <c r="F32" s="140">
        <v>37348910358</v>
      </c>
      <c r="G32" s="53"/>
      <c r="H32" s="214"/>
    </row>
    <row r="33" spans="2:8" x14ac:dyDescent="0.25">
      <c r="B33" s="179"/>
      <c r="C33" s="270" t="s">
        <v>402</v>
      </c>
      <c r="E33" s="140">
        <v>-1828697965</v>
      </c>
      <c r="F33" s="140">
        <v>-1957052931</v>
      </c>
      <c r="G33" s="53"/>
      <c r="H33" s="214"/>
    </row>
    <row r="34" spans="2:8" x14ac:dyDescent="0.25">
      <c r="C34" s="270" t="s">
        <v>403</v>
      </c>
      <c r="E34" s="140">
        <v>-1825822093</v>
      </c>
      <c r="F34" s="140">
        <v>-1159403019</v>
      </c>
      <c r="G34" s="53"/>
      <c r="H34" s="214"/>
    </row>
    <row r="35" spans="2:8" x14ac:dyDescent="0.25">
      <c r="C35" s="270" t="s">
        <v>404</v>
      </c>
      <c r="E35" s="140">
        <v>342940901</v>
      </c>
      <c r="F35" s="140">
        <v>217549119</v>
      </c>
      <c r="G35" s="53"/>
      <c r="H35" s="214"/>
    </row>
    <row r="36" spans="2:8" x14ac:dyDescent="0.25">
      <c r="C36" s="270" t="s">
        <v>523</v>
      </c>
      <c r="E36" s="140">
        <v>19870868</v>
      </c>
      <c r="F36" s="140">
        <v>10377866</v>
      </c>
      <c r="G36" s="53"/>
      <c r="H36" s="214"/>
    </row>
    <row r="37" spans="2:8" x14ac:dyDescent="0.25">
      <c r="C37" s="2" t="s">
        <v>405</v>
      </c>
      <c r="E37" s="219">
        <f>SUM(E31:E36)</f>
        <v>-52690028514</v>
      </c>
      <c r="F37" s="219">
        <f>SUM(F31:F36)</f>
        <v>34520381393</v>
      </c>
      <c r="G37" s="241"/>
      <c r="H37" s="214"/>
    </row>
    <row r="38" spans="2:8" x14ac:dyDescent="0.25">
      <c r="C38" s="2"/>
      <c r="E38" s="140"/>
      <c r="F38" s="219"/>
      <c r="G38" s="241"/>
      <c r="H38" s="214"/>
    </row>
    <row r="39" spans="2:8" x14ac:dyDescent="0.25">
      <c r="B39" s="2"/>
      <c r="C39" s="23" t="s">
        <v>406</v>
      </c>
      <c r="D39" s="33"/>
      <c r="E39" s="220">
        <f>+E18+E28+E37</f>
        <v>-402312929</v>
      </c>
      <c r="F39" s="220">
        <f>+F18+F28+F37</f>
        <v>5104775536</v>
      </c>
      <c r="G39" s="241"/>
      <c r="H39" s="214"/>
    </row>
    <row r="40" spans="2:8" x14ac:dyDescent="0.25">
      <c r="C40" s="23" t="s">
        <v>407</v>
      </c>
      <c r="D40" s="40"/>
      <c r="E40" s="140">
        <v>7568029135</v>
      </c>
      <c r="F40" s="140">
        <v>2463253599</v>
      </c>
      <c r="G40" s="241"/>
      <c r="H40" s="214"/>
    </row>
    <row r="41" spans="2:8" ht="15.75" thickBot="1" x14ac:dyDescent="0.3">
      <c r="C41" s="23" t="s">
        <v>408</v>
      </c>
      <c r="D41" s="40"/>
      <c r="E41" s="221">
        <f>+E39+E40</f>
        <v>7165716206</v>
      </c>
      <c r="F41" s="221">
        <f>+F39+F40</f>
        <v>7568029135</v>
      </c>
      <c r="G41" s="241"/>
      <c r="H41" s="214"/>
    </row>
    <row r="42" spans="2:8" ht="15.75" thickTop="1" x14ac:dyDescent="0.25">
      <c r="H42" s="302"/>
    </row>
    <row r="43" spans="2:8" x14ac:dyDescent="0.25">
      <c r="C43" s="342" t="s">
        <v>578</v>
      </c>
    </row>
    <row r="44" spans="2:8" x14ac:dyDescent="0.25">
      <c r="E44" s="306"/>
      <c r="F44" s="306"/>
    </row>
  </sheetData>
  <mergeCells count="4">
    <mergeCell ref="B2:G2"/>
    <mergeCell ref="B3:G3"/>
    <mergeCell ref="B4:G4"/>
    <mergeCell ref="B26:B27"/>
  </mergeCells>
  <hyperlinks>
    <hyperlink ref="A1" location="ÍNDICE!A1" display="Indice" xr:uid="{28402A13-8E7C-4AA6-B150-D422C8DB4D67}"/>
  </hyperlinks>
  <pageMargins left="0.25" right="0.25"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E0F0-6BA6-4A38-B1EB-457DF84AC825}">
  <sheetPr>
    <pageSetUpPr fitToPage="1"/>
  </sheetPr>
  <dimension ref="A1:L25"/>
  <sheetViews>
    <sheetView showGridLines="0" topLeftCell="A8" zoomScaleNormal="100" workbookViewId="0">
      <selection activeCell="C14" sqref="C14"/>
    </sheetView>
  </sheetViews>
  <sheetFormatPr baseColWidth="10" defaultColWidth="11.42578125" defaultRowHeight="15" x14ac:dyDescent="0.25"/>
  <cols>
    <col min="1" max="1" width="2.85546875" style="256" customWidth="1"/>
    <col min="2" max="2" width="38.140625" style="256" customWidth="1"/>
    <col min="3" max="3" width="21.5703125" style="256" customWidth="1"/>
    <col min="4" max="4" width="18.28515625" style="256" customWidth="1"/>
    <col min="5" max="5" width="20.5703125" style="256" customWidth="1"/>
    <col min="6" max="6" width="15.5703125" style="256" customWidth="1"/>
    <col min="7" max="7" width="18.140625" style="256" customWidth="1"/>
    <col min="8" max="8" width="22.140625" style="256" customWidth="1"/>
    <col min="9" max="9" width="21.7109375" style="256" customWidth="1"/>
    <col min="10" max="10" width="21.5703125" style="256" customWidth="1"/>
    <col min="11" max="11" width="21.7109375" style="256" customWidth="1"/>
    <col min="12" max="12" width="2.85546875" style="256" customWidth="1"/>
    <col min="13" max="16384" width="11.42578125" style="256"/>
  </cols>
  <sheetData>
    <row r="1" spans="1:11" x14ac:dyDescent="0.25">
      <c r="A1" s="1" t="s">
        <v>459</v>
      </c>
    </row>
    <row r="2" spans="1:11" x14ac:dyDescent="0.25">
      <c r="B2" s="385" t="s">
        <v>94</v>
      </c>
      <c r="C2" s="385"/>
      <c r="D2" s="385"/>
      <c r="E2" s="385"/>
      <c r="F2" s="385"/>
      <c r="G2" s="385"/>
      <c r="H2" s="385"/>
      <c r="I2" s="385"/>
      <c r="J2" s="385"/>
      <c r="K2" s="385"/>
    </row>
    <row r="3" spans="1:11" x14ac:dyDescent="0.25">
      <c r="B3" s="385" t="s">
        <v>551</v>
      </c>
      <c r="C3" s="385"/>
      <c r="D3" s="385"/>
      <c r="E3" s="385"/>
      <c r="F3" s="385"/>
      <c r="G3" s="385"/>
      <c r="H3" s="385"/>
      <c r="I3" s="385"/>
      <c r="J3" s="385"/>
      <c r="K3" s="385"/>
    </row>
    <row r="4" spans="1:11" x14ac:dyDescent="0.25">
      <c r="B4" s="385" t="s">
        <v>470</v>
      </c>
      <c r="C4" s="385"/>
      <c r="D4" s="385"/>
      <c r="E4" s="385"/>
      <c r="F4" s="385"/>
      <c r="G4" s="385"/>
      <c r="H4" s="385"/>
      <c r="I4" s="385"/>
      <c r="J4" s="385"/>
      <c r="K4" s="385"/>
    </row>
    <row r="5" spans="1:11" x14ac:dyDescent="0.25">
      <c r="B5" s="385" t="s">
        <v>95</v>
      </c>
      <c r="C5" s="385"/>
      <c r="D5" s="385"/>
      <c r="E5" s="385"/>
      <c r="F5" s="385"/>
      <c r="G5" s="385"/>
      <c r="H5" s="385"/>
      <c r="I5" s="385"/>
      <c r="J5" s="385"/>
      <c r="K5" s="385"/>
    </row>
    <row r="6" spans="1:11" x14ac:dyDescent="0.25">
      <c r="B6" s="270"/>
      <c r="C6" s="270"/>
      <c r="D6" s="270"/>
      <c r="E6" s="270"/>
      <c r="F6" s="270"/>
      <c r="G6" s="270"/>
      <c r="H6" s="270"/>
      <c r="I6" s="270"/>
      <c r="J6" s="270"/>
      <c r="K6" s="270"/>
    </row>
    <row r="7" spans="1:11" x14ac:dyDescent="0.25">
      <c r="B7" s="404" t="s">
        <v>136</v>
      </c>
      <c r="C7" s="406"/>
      <c r="D7" s="402"/>
      <c r="E7" s="401" t="s">
        <v>137</v>
      </c>
      <c r="F7" s="406"/>
      <c r="G7" s="402"/>
      <c r="H7" s="401" t="s">
        <v>138</v>
      </c>
      <c r="I7" s="402"/>
      <c r="J7" s="401" t="s">
        <v>119</v>
      </c>
      <c r="K7" s="402"/>
    </row>
    <row r="8" spans="1:11" ht="45" x14ac:dyDescent="0.25">
      <c r="B8" s="405"/>
      <c r="C8" s="60" t="s">
        <v>139</v>
      </c>
      <c r="D8" s="75" t="s">
        <v>471</v>
      </c>
      <c r="E8" s="60" t="s">
        <v>140</v>
      </c>
      <c r="F8" s="60" t="s">
        <v>141</v>
      </c>
      <c r="G8" s="60" t="s">
        <v>142</v>
      </c>
      <c r="H8" s="60" t="s">
        <v>143</v>
      </c>
      <c r="I8" s="60" t="s">
        <v>144</v>
      </c>
      <c r="J8" s="61">
        <v>44196</v>
      </c>
      <c r="K8" s="61">
        <v>43830</v>
      </c>
    </row>
    <row r="9" spans="1:11" x14ac:dyDescent="0.25">
      <c r="B9" s="40" t="s">
        <v>145</v>
      </c>
      <c r="C9" s="33">
        <f>14763000000+4206000000-3561000000+100000</f>
        <v>15408100000</v>
      </c>
      <c r="D9" s="346">
        <v>735500000</v>
      </c>
      <c r="E9" s="33">
        <f>914877692+74924311</f>
        <v>989802003</v>
      </c>
      <c r="F9" s="33">
        <v>0</v>
      </c>
      <c r="G9" s="33">
        <f>227468427+50532033</f>
        <v>278000460</v>
      </c>
      <c r="H9" s="33">
        <v>0</v>
      </c>
      <c r="I9" s="33">
        <f>1680215798+4103634695-1351400000</f>
        <v>4432450493</v>
      </c>
      <c r="J9" s="33">
        <f>SUM(C9:I9)</f>
        <v>21843852956</v>
      </c>
      <c r="K9" s="33">
        <f>18074620382+4330919001</f>
        <v>22405539383</v>
      </c>
    </row>
    <row r="10" spans="1:11" x14ac:dyDescent="0.25">
      <c r="B10" s="23" t="s">
        <v>146</v>
      </c>
      <c r="C10" s="220">
        <v>0</v>
      </c>
      <c r="D10" s="220">
        <v>0</v>
      </c>
      <c r="E10" s="220">
        <v>0</v>
      </c>
      <c r="F10" s="220">
        <v>0</v>
      </c>
      <c r="G10" s="220">
        <v>0</v>
      </c>
      <c r="H10" s="220">
        <v>4432450493</v>
      </c>
      <c r="I10" s="220">
        <v>-4432450493</v>
      </c>
      <c r="J10" s="220">
        <v>0</v>
      </c>
      <c r="K10" s="220">
        <v>0</v>
      </c>
    </row>
    <row r="11" spans="1:11" x14ac:dyDescent="0.25">
      <c r="B11" s="40" t="s">
        <v>505</v>
      </c>
      <c r="C11" s="271">
        <v>2231700000</v>
      </c>
      <c r="D11" s="271">
        <v>0</v>
      </c>
      <c r="E11" s="271">
        <v>0</v>
      </c>
      <c r="F11" s="271">
        <v>0</v>
      </c>
      <c r="G11" s="271">
        <v>0</v>
      </c>
      <c r="H11" s="271">
        <v>-2231700000</v>
      </c>
      <c r="I11" s="271">
        <v>0</v>
      </c>
      <c r="J11" s="271">
        <f>SUM(C11:I11)</f>
        <v>0</v>
      </c>
      <c r="K11" s="271">
        <v>0</v>
      </c>
    </row>
    <row r="12" spans="1:11" x14ac:dyDescent="0.25">
      <c r="B12" s="40" t="s">
        <v>506</v>
      </c>
      <c r="C12" s="271">
        <v>237000000</v>
      </c>
      <c r="D12" s="271">
        <v>0</v>
      </c>
      <c r="E12" s="271">
        <v>0</v>
      </c>
      <c r="F12" s="271">
        <v>0</v>
      </c>
      <c r="G12" s="271">
        <v>0</v>
      </c>
      <c r="H12" s="271">
        <v>0</v>
      </c>
      <c r="I12" s="271">
        <v>0</v>
      </c>
      <c r="J12" s="271">
        <f>SUM(C12:I12)</f>
        <v>237000000</v>
      </c>
      <c r="K12" s="271"/>
    </row>
    <row r="13" spans="1:11" s="341" customFormat="1" x14ac:dyDescent="0.25">
      <c r="B13" s="40" t="s">
        <v>574</v>
      </c>
      <c r="C13" s="271">
        <v>150000000</v>
      </c>
      <c r="D13" s="347">
        <v>0</v>
      </c>
      <c r="E13" s="347">
        <v>0</v>
      </c>
      <c r="F13" s="347">
        <v>0</v>
      </c>
      <c r="G13" s="347">
        <v>0</v>
      </c>
      <c r="H13" s="271">
        <v>0</v>
      </c>
      <c r="I13" s="271">
        <v>0</v>
      </c>
      <c r="J13" s="271">
        <f>+C13</f>
        <v>150000000</v>
      </c>
      <c r="K13" s="271"/>
    </row>
    <row r="14" spans="1:11" x14ac:dyDescent="0.25">
      <c r="B14" s="40" t="s">
        <v>524</v>
      </c>
      <c r="C14" s="271">
        <v>123100000</v>
      </c>
      <c r="D14" s="347">
        <v>0</v>
      </c>
      <c r="E14" s="347">
        <v>0</v>
      </c>
      <c r="F14" s="347">
        <v>0</v>
      </c>
      <c r="G14" s="347">
        <v>0</v>
      </c>
      <c r="H14" s="271">
        <v>-123100000</v>
      </c>
      <c r="I14" s="347">
        <v>0</v>
      </c>
      <c r="J14" s="347">
        <v>0</v>
      </c>
      <c r="K14" s="271">
        <v>100000</v>
      </c>
    </row>
    <row r="15" spans="1:11" x14ac:dyDescent="0.25">
      <c r="B15" s="40" t="s">
        <v>147</v>
      </c>
      <c r="C15" s="271">
        <v>0</v>
      </c>
      <c r="D15" s="271">
        <v>0</v>
      </c>
      <c r="E15" s="271">
        <v>0</v>
      </c>
      <c r="F15" s="271">
        <v>0</v>
      </c>
      <c r="G15" s="271">
        <v>0</v>
      </c>
      <c r="H15" s="271">
        <f>-320000000-320000000-246820000-449816480-451816480</f>
        <v>-1788452960</v>
      </c>
      <c r="I15" s="271">
        <v>0</v>
      </c>
      <c r="J15" s="271">
        <f t="shared" ref="J15:J20" si="0">SUM(C15:I15)</f>
        <v>-1788452960</v>
      </c>
      <c r="K15" s="271">
        <v>0</v>
      </c>
    </row>
    <row r="16" spans="1:11" x14ac:dyDescent="0.25">
      <c r="B16" s="40" t="s">
        <v>122</v>
      </c>
      <c r="C16" s="271">
        <v>0</v>
      </c>
      <c r="D16" s="271">
        <v>0</v>
      </c>
      <c r="E16" s="271">
        <v>289197533</v>
      </c>
      <c r="F16" s="271">
        <v>0</v>
      </c>
      <c r="G16" s="271">
        <v>0</v>
      </c>
      <c r="H16" s="271">
        <f>-84015798-205181735</f>
        <v>-289197533</v>
      </c>
      <c r="I16" s="271">
        <v>0</v>
      </c>
      <c r="J16" s="271">
        <f t="shared" si="0"/>
        <v>0</v>
      </c>
      <c r="K16" s="271">
        <f>+E9</f>
        <v>989802003</v>
      </c>
    </row>
    <row r="17" spans="2:12" x14ac:dyDescent="0.25">
      <c r="B17" s="40" t="s">
        <v>148</v>
      </c>
      <c r="C17" s="271">
        <v>0</v>
      </c>
      <c r="D17" s="271">
        <v>101000000</v>
      </c>
      <c r="E17" s="271">
        <v>0</v>
      </c>
      <c r="F17" s="271">
        <v>0</v>
      </c>
      <c r="G17" s="271">
        <v>0</v>
      </c>
      <c r="H17" s="271">
        <v>0</v>
      </c>
      <c r="I17" s="271">
        <v>0</v>
      </c>
      <c r="J17" s="271">
        <f t="shared" si="0"/>
        <v>101000000</v>
      </c>
      <c r="K17" s="271">
        <f>+D9</f>
        <v>735500000</v>
      </c>
    </row>
    <row r="18" spans="2:12" x14ac:dyDescent="0.25">
      <c r="B18" s="40" t="s">
        <v>371</v>
      </c>
      <c r="C18" s="271">
        <v>0</v>
      </c>
      <c r="D18" s="271">
        <v>0</v>
      </c>
      <c r="E18" s="271">
        <v>0</v>
      </c>
      <c r="F18" s="271">
        <v>0</v>
      </c>
      <c r="G18" s="271">
        <v>0</v>
      </c>
      <c r="H18" s="271">
        <v>0</v>
      </c>
      <c r="I18" s="271">
        <v>0</v>
      </c>
      <c r="J18" s="271">
        <f t="shared" si="0"/>
        <v>0</v>
      </c>
      <c r="K18" s="271">
        <f>+G9</f>
        <v>278000460</v>
      </c>
    </row>
    <row r="19" spans="2:12" x14ac:dyDescent="0.25">
      <c r="B19" s="40" t="s">
        <v>125</v>
      </c>
      <c r="C19" s="271">
        <v>0</v>
      </c>
      <c r="D19" s="271">
        <v>0</v>
      </c>
      <c r="E19" s="271">
        <v>0</v>
      </c>
      <c r="F19" s="271">
        <v>0</v>
      </c>
      <c r="G19" s="271">
        <v>0</v>
      </c>
      <c r="H19" s="271">
        <v>0</v>
      </c>
      <c r="I19" s="271">
        <f>+'03'!D43</f>
        <v>9278241928</v>
      </c>
      <c r="J19" s="271">
        <f t="shared" si="0"/>
        <v>9278241928</v>
      </c>
      <c r="K19" s="271">
        <f>+I9</f>
        <v>4432450493</v>
      </c>
    </row>
    <row r="20" spans="2:12" s="210" customFormat="1" x14ac:dyDescent="0.25">
      <c r="B20" s="61">
        <f>+J8</f>
        <v>44196</v>
      </c>
      <c r="C20" s="33">
        <f>SUM(C9:C19)</f>
        <v>18149900000</v>
      </c>
      <c r="D20" s="33">
        <f>SUM(D9:D19)</f>
        <v>836500000</v>
      </c>
      <c r="E20" s="33">
        <f t="shared" ref="E20:I20" si="1">SUM(E9:E19)</f>
        <v>1278999536</v>
      </c>
      <c r="F20" s="33">
        <f t="shared" si="1"/>
        <v>0</v>
      </c>
      <c r="G20" s="33">
        <f t="shared" si="1"/>
        <v>278000460</v>
      </c>
      <c r="H20" s="33">
        <f>SUM(H9:H19)</f>
        <v>0</v>
      </c>
      <c r="I20" s="33">
        <f t="shared" si="1"/>
        <v>9278241928</v>
      </c>
      <c r="J20" s="33">
        <f t="shared" si="0"/>
        <v>29821641924</v>
      </c>
      <c r="K20" s="33">
        <v>0</v>
      </c>
    </row>
    <row r="21" spans="2:12" x14ac:dyDescent="0.25">
      <c r="B21" s="61">
        <f>+K8</f>
        <v>43830</v>
      </c>
      <c r="C21" s="33">
        <f>+C9</f>
        <v>15408100000</v>
      </c>
      <c r="D21" s="33">
        <v>735500000</v>
      </c>
      <c r="E21" s="33">
        <v>989802003</v>
      </c>
      <c r="F21" s="33"/>
      <c r="G21" s="33">
        <v>278000460</v>
      </c>
      <c r="H21" s="33">
        <v>0</v>
      </c>
      <c r="I21" s="33">
        <f>+I9</f>
        <v>4432450493</v>
      </c>
      <c r="J21" s="33"/>
      <c r="K21" s="33">
        <f>SUM(C21:J21)</f>
        <v>21843852956</v>
      </c>
      <c r="L21" s="3"/>
    </row>
    <row r="22" spans="2:12" s="343" customFormat="1" x14ac:dyDescent="0.25">
      <c r="B22" s="350"/>
      <c r="C22" s="351"/>
      <c r="D22" s="351"/>
      <c r="E22" s="351"/>
      <c r="F22" s="351"/>
      <c r="G22" s="351"/>
      <c r="H22" s="351"/>
      <c r="I22" s="351"/>
      <c r="J22" s="351"/>
      <c r="K22" s="351"/>
      <c r="L22" s="3"/>
    </row>
    <row r="23" spans="2:12" x14ac:dyDescent="0.25">
      <c r="B23" s="403" t="s">
        <v>577</v>
      </c>
      <c r="C23" s="403"/>
      <c r="D23" s="403"/>
      <c r="E23" s="403"/>
      <c r="F23" s="403"/>
      <c r="G23" s="403"/>
      <c r="H23" s="403"/>
      <c r="I23" s="403"/>
      <c r="J23" s="403"/>
      <c r="K23" s="403"/>
    </row>
    <row r="25" spans="2:12" x14ac:dyDescent="0.25">
      <c r="C25" s="3"/>
    </row>
  </sheetData>
  <mergeCells count="10">
    <mergeCell ref="H7:I7"/>
    <mergeCell ref="B23:K23"/>
    <mergeCell ref="B7:B8"/>
    <mergeCell ref="J7:K7"/>
    <mergeCell ref="B2:K2"/>
    <mergeCell ref="B3:K3"/>
    <mergeCell ref="B4:K4"/>
    <mergeCell ref="B5:K5"/>
    <mergeCell ref="C7:D7"/>
    <mergeCell ref="E7:G7"/>
  </mergeCells>
  <hyperlinks>
    <hyperlink ref="A1" location="ÍNDICE!A1" display="Indice" xr:uid="{66EE9E98-529F-4337-A065-2472FB672370}"/>
  </hyperlinks>
  <pageMargins left="0.25" right="0.25" top="0.75" bottom="0.75" header="0.3" footer="0.3"/>
  <pageSetup paperSize="9" scale="65"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24E6-0C3A-4355-A4A5-355343C737DD}">
  <sheetPr>
    <pageSetUpPr fitToPage="1"/>
  </sheetPr>
  <dimension ref="A1:H76"/>
  <sheetViews>
    <sheetView showGridLines="0" topLeftCell="A72" zoomScaleNormal="100" workbookViewId="0">
      <selection activeCell="B12" sqref="B12:H24"/>
    </sheetView>
  </sheetViews>
  <sheetFormatPr baseColWidth="10" defaultColWidth="11.42578125" defaultRowHeight="15" x14ac:dyDescent="0.25"/>
  <cols>
    <col min="1" max="1" width="7.140625" style="256" bestFit="1" customWidth="1"/>
    <col min="2" max="2" width="38.5703125" style="256" customWidth="1"/>
    <col min="3" max="4" width="15.7109375" style="256" customWidth="1"/>
    <col min="5" max="5" width="24.7109375" style="256" customWidth="1"/>
    <col min="6" max="6" width="14.85546875" style="256" bestFit="1" customWidth="1"/>
    <col min="7" max="7" width="14.5703125" style="256" bestFit="1" customWidth="1"/>
    <col min="8" max="8" width="13.28515625" style="256" bestFit="1" customWidth="1"/>
    <col min="9" max="9" width="2.85546875" style="256" customWidth="1"/>
    <col min="10" max="10" width="14" style="256" customWidth="1"/>
    <col min="11" max="11" width="16.5703125" style="256" bestFit="1" customWidth="1"/>
    <col min="12" max="16384" width="11.42578125" style="256"/>
  </cols>
  <sheetData>
    <row r="1" spans="1:8" x14ac:dyDescent="0.25">
      <c r="A1" s="1" t="s">
        <v>459</v>
      </c>
    </row>
    <row r="2" spans="1:8" x14ac:dyDescent="0.25">
      <c r="B2" s="385" t="s">
        <v>94</v>
      </c>
      <c r="C2" s="385"/>
      <c r="D2" s="385"/>
      <c r="E2" s="385"/>
      <c r="F2" s="385"/>
      <c r="G2" s="385"/>
      <c r="H2" s="385"/>
    </row>
    <row r="3" spans="1:8" x14ac:dyDescent="0.25">
      <c r="B3" s="411" t="s">
        <v>580</v>
      </c>
      <c r="C3" s="411"/>
      <c r="D3" s="411"/>
      <c r="E3" s="411"/>
      <c r="F3" s="411"/>
      <c r="G3" s="411"/>
      <c r="H3" s="411"/>
    </row>
    <row r="5" spans="1:8" x14ac:dyDescent="0.25">
      <c r="B5" s="379" t="s">
        <v>149</v>
      </c>
      <c r="C5" s="379"/>
      <c r="D5" s="379"/>
      <c r="E5" s="379"/>
      <c r="F5" s="379"/>
      <c r="G5" s="379"/>
      <c r="H5" s="379"/>
    </row>
    <row r="7" spans="1:8" ht="27.75" customHeight="1" x14ac:dyDescent="0.25">
      <c r="B7" s="412" t="s">
        <v>598</v>
      </c>
      <c r="C7" s="412"/>
      <c r="D7" s="412"/>
      <c r="E7" s="412"/>
      <c r="F7" s="412"/>
      <c r="G7" s="412"/>
      <c r="H7" s="412"/>
    </row>
    <row r="9" spans="1:8" x14ac:dyDescent="0.25">
      <c r="B9" s="379" t="s">
        <v>150</v>
      </c>
      <c r="C9" s="379"/>
      <c r="D9" s="379"/>
      <c r="E9" s="379"/>
      <c r="F9" s="379"/>
      <c r="G9" s="379"/>
      <c r="H9" s="379"/>
    </row>
    <row r="11" spans="1:8" x14ac:dyDescent="0.25">
      <c r="B11" s="384" t="s">
        <v>151</v>
      </c>
      <c r="C11" s="384"/>
      <c r="D11" s="384"/>
      <c r="E11" s="384"/>
      <c r="F11" s="384"/>
      <c r="G11" s="384"/>
      <c r="H11" s="384"/>
    </row>
    <row r="12" spans="1:8" ht="21.75" customHeight="1" x14ac:dyDescent="0.25">
      <c r="B12" s="381" t="s">
        <v>347</v>
      </c>
      <c r="C12" s="381"/>
      <c r="D12" s="381"/>
      <c r="E12" s="381"/>
      <c r="F12" s="381"/>
      <c r="G12" s="381"/>
      <c r="H12" s="381"/>
    </row>
    <row r="13" spans="1:8" ht="50.25" customHeight="1" x14ac:dyDescent="0.25">
      <c r="B13" s="381"/>
      <c r="C13" s="381"/>
      <c r="D13" s="381"/>
      <c r="E13" s="381"/>
      <c r="F13" s="381"/>
      <c r="G13" s="381"/>
      <c r="H13" s="381"/>
    </row>
    <row r="14" spans="1:8" x14ac:dyDescent="0.25">
      <c r="B14" s="381"/>
      <c r="C14" s="381"/>
      <c r="D14" s="381"/>
      <c r="E14" s="381"/>
      <c r="F14" s="381"/>
      <c r="G14" s="381"/>
      <c r="H14" s="381"/>
    </row>
    <row r="15" spans="1:8" x14ac:dyDescent="0.25">
      <c r="B15" s="381"/>
      <c r="C15" s="381"/>
      <c r="D15" s="381"/>
      <c r="E15" s="381"/>
      <c r="F15" s="381"/>
      <c r="G15" s="381"/>
      <c r="H15" s="381"/>
    </row>
    <row r="16" spans="1:8" x14ac:dyDescent="0.25">
      <c r="B16" s="381"/>
      <c r="C16" s="381"/>
      <c r="D16" s="381"/>
      <c r="E16" s="381"/>
      <c r="F16" s="381"/>
      <c r="G16" s="381"/>
      <c r="H16" s="381"/>
    </row>
    <row r="17" spans="2:8" x14ac:dyDescent="0.25">
      <c r="B17" s="381"/>
      <c r="C17" s="381"/>
      <c r="D17" s="381"/>
      <c r="E17" s="381"/>
      <c r="F17" s="381"/>
      <c r="G17" s="381"/>
      <c r="H17" s="381"/>
    </row>
    <row r="18" spans="2:8" x14ac:dyDescent="0.25">
      <c r="B18" s="381"/>
      <c r="C18" s="381"/>
      <c r="D18" s="381"/>
      <c r="E18" s="381"/>
      <c r="F18" s="381"/>
      <c r="G18" s="381"/>
      <c r="H18" s="381"/>
    </row>
    <row r="19" spans="2:8" x14ac:dyDescent="0.25">
      <c r="B19" s="381"/>
      <c r="C19" s="381"/>
      <c r="D19" s="381"/>
      <c r="E19" s="381"/>
      <c r="F19" s="381"/>
      <c r="G19" s="381"/>
      <c r="H19" s="381"/>
    </row>
    <row r="20" spans="2:8" x14ac:dyDescent="0.25">
      <c r="B20" s="381"/>
      <c r="C20" s="381"/>
      <c r="D20" s="381"/>
      <c r="E20" s="381"/>
      <c r="F20" s="381"/>
      <c r="G20" s="381"/>
      <c r="H20" s="381"/>
    </row>
    <row r="21" spans="2:8" x14ac:dyDescent="0.25">
      <c r="B21" s="381"/>
      <c r="C21" s="381"/>
      <c r="D21" s="381"/>
      <c r="E21" s="381"/>
      <c r="F21" s="381"/>
      <c r="G21" s="381"/>
      <c r="H21" s="381"/>
    </row>
    <row r="22" spans="2:8" x14ac:dyDescent="0.25">
      <c r="B22" s="381"/>
      <c r="C22" s="381"/>
      <c r="D22" s="381"/>
      <c r="E22" s="381"/>
      <c r="F22" s="381"/>
      <c r="G22" s="381"/>
      <c r="H22" s="381"/>
    </row>
    <row r="23" spans="2:8" x14ac:dyDescent="0.25">
      <c r="B23" s="381"/>
      <c r="C23" s="381"/>
      <c r="D23" s="381"/>
      <c r="E23" s="381"/>
      <c r="F23" s="381"/>
      <c r="G23" s="381"/>
      <c r="H23" s="381"/>
    </row>
    <row r="24" spans="2:8" ht="30" customHeight="1" x14ac:dyDescent="0.25">
      <c r="B24" s="381"/>
      <c r="C24" s="381"/>
      <c r="D24" s="381"/>
      <c r="E24" s="381"/>
      <c r="F24" s="381"/>
      <c r="G24" s="381"/>
      <c r="H24" s="381"/>
    </row>
    <row r="25" spans="2:8" x14ac:dyDescent="0.25">
      <c r="F25" s="144"/>
    </row>
    <row r="26" spans="2:8" x14ac:dyDescent="0.25">
      <c r="B26" s="379" t="s">
        <v>153</v>
      </c>
      <c r="C26" s="379"/>
      <c r="D26" s="379"/>
      <c r="E26" s="379"/>
      <c r="F26" s="379"/>
      <c r="G26" s="379"/>
      <c r="H26" s="379"/>
    </row>
    <row r="28" spans="2:8" x14ac:dyDescent="0.25">
      <c r="B28" s="379" t="s">
        <v>565</v>
      </c>
      <c r="C28" s="379"/>
      <c r="D28" s="379"/>
      <c r="E28" s="379"/>
      <c r="F28" s="379"/>
      <c r="G28" s="379"/>
      <c r="H28" s="379"/>
    </row>
    <row r="30" spans="2:8" ht="25.5" customHeight="1" x14ac:dyDescent="0.25">
      <c r="B30" s="381" t="s">
        <v>575</v>
      </c>
      <c r="C30" s="381"/>
      <c r="D30" s="381"/>
      <c r="E30" s="381"/>
      <c r="F30" s="381"/>
      <c r="G30" s="381"/>
      <c r="H30" s="381"/>
    </row>
    <row r="31" spans="2:8" ht="45.75" customHeight="1" x14ac:dyDescent="0.25">
      <c r="B31" s="381"/>
      <c r="C31" s="381"/>
      <c r="D31" s="381"/>
      <c r="E31" s="381"/>
      <c r="F31" s="381"/>
      <c r="G31" s="381"/>
      <c r="H31" s="381"/>
    </row>
    <row r="32" spans="2:8" ht="48.75" customHeight="1" x14ac:dyDescent="0.25">
      <c r="B32" s="381"/>
      <c r="C32" s="381"/>
      <c r="D32" s="381"/>
      <c r="E32" s="381"/>
      <c r="F32" s="381"/>
      <c r="G32" s="381"/>
      <c r="H32" s="381"/>
    </row>
    <row r="34" spans="2:8" x14ac:dyDescent="0.25">
      <c r="B34" s="379" t="s">
        <v>154</v>
      </c>
      <c r="C34" s="379"/>
      <c r="D34" s="379"/>
      <c r="E34" s="379"/>
      <c r="F34" s="379"/>
      <c r="G34" s="379"/>
      <c r="H34" s="379"/>
    </row>
    <row r="35" spans="2:8" x14ac:dyDescent="0.25">
      <c r="B35" s="409" t="s">
        <v>155</v>
      </c>
      <c r="C35" s="409"/>
      <c r="D35" s="409"/>
      <c r="E35" s="409"/>
      <c r="F35" s="409"/>
      <c r="G35" s="409"/>
      <c r="H35" s="409"/>
    </row>
    <row r="36" spans="2:8" ht="26.25" customHeight="1" x14ac:dyDescent="0.25">
      <c r="B36" s="409"/>
      <c r="C36" s="409"/>
      <c r="D36" s="409"/>
      <c r="E36" s="409"/>
      <c r="F36" s="409"/>
      <c r="G36" s="409"/>
      <c r="H36" s="409"/>
    </row>
    <row r="38" spans="2:8" x14ac:dyDescent="0.25">
      <c r="B38" s="382" t="s">
        <v>156</v>
      </c>
      <c r="C38" s="382"/>
      <c r="D38" s="382"/>
      <c r="E38" s="382"/>
      <c r="F38" s="382"/>
      <c r="G38" s="382"/>
      <c r="H38" s="382"/>
    </row>
    <row r="39" spans="2:8" x14ac:dyDescent="0.25">
      <c r="B39" s="381" t="s">
        <v>352</v>
      </c>
      <c r="C39" s="381"/>
      <c r="D39" s="381"/>
      <c r="E39" s="381"/>
      <c r="F39" s="381"/>
      <c r="G39" s="381"/>
      <c r="H39" s="381"/>
    </row>
    <row r="40" spans="2:8" ht="45" customHeight="1" x14ac:dyDescent="0.25">
      <c r="B40" s="381"/>
      <c r="C40" s="381"/>
      <c r="D40" s="381"/>
      <c r="E40" s="381"/>
      <c r="F40" s="381"/>
      <c r="G40" s="381"/>
      <c r="H40" s="381"/>
    </row>
    <row r="42" spans="2:8" x14ac:dyDescent="0.25">
      <c r="B42" s="379" t="s">
        <v>353</v>
      </c>
      <c r="C42" s="379"/>
      <c r="D42" s="379"/>
      <c r="E42" s="379"/>
      <c r="F42" s="379"/>
      <c r="G42" s="379"/>
      <c r="H42" s="379"/>
    </row>
    <row r="44" spans="2:8" x14ac:dyDescent="0.25">
      <c r="B44" s="410" t="s">
        <v>496</v>
      </c>
      <c r="C44" s="410"/>
      <c r="D44" s="410"/>
      <c r="E44" s="410"/>
      <c r="F44" s="410"/>
      <c r="G44" s="410"/>
      <c r="H44" s="410"/>
    </row>
    <row r="45" spans="2:8" x14ac:dyDescent="0.25">
      <c r="B45" s="410"/>
      <c r="C45" s="410"/>
      <c r="D45" s="410"/>
      <c r="E45" s="410"/>
      <c r="F45" s="410"/>
      <c r="G45" s="410"/>
      <c r="H45" s="410"/>
    </row>
    <row r="46" spans="2:8" ht="32.25" customHeight="1" x14ac:dyDescent="0.25">
      <c r="B46" s="410"/>
      <c r="C46" s="410"/>
      <c r="D46" s="410"/>
      <c r="E46" s="410"/>
      <c r="F46" s="410"/>
      <c r="G46" s="410"/>
      <c r="H46" s="410"/>
    </row>
    <row r="47" spans="2:8" ht="29.25" customHeight="1" x14ac:dyDescent="0.25">
      <c r="B47" s="410"/>
      <c r="C47" s="410"/>
      <c r="D47" s="410"/>
      <c r="E47" s="410"/>
      <c r="F47" s="410"/>
      <c r="G47" s="410"/>
      <c r="H47" s="410"/>
    </row>
    <row r="48" spans="2:8" ht="30" customHeight="1" x14ac:dyDescent="0.25">
      <c r="B48" s="410"/>
      <c r="C48" s="410"/>
      <c r="D48" s="410"/>
      <c r="E48" s="410"/>
      <c r="F48" s="410"/>
      <c r="G48" s="410"/>
      <c r="H48" s="410"/>
    </row>
    <row r="49" spans="2:8" x14ac:dyDescent="0.25">
      <c r="B49" s="410"/>
      <c r="C49" s="410"/>
      <c r="D49" s="410"/>
      <c r="E49" s="410"/>
      <c r="F49" s="410"/>
      <c r="G49" s="410"/>
      <c r="H49" s="410"/>
    </row>
    <row r="50" spans="2:8" x14ac:dyDescent="0.25">
      <c r="B50" s="410"/>
      <c r="C50" s="410"/>
      <c r="D50" s="410"/>
      <c r="E50" s="410"/>
      <c r="F50" s="410"/>
      <c r="G50" s="410"/>
      <c r="H50" s="410"/>
    </row>
    <row r="51" spans="2:8" ht="30.75" customHeight="1" x14ac:dyDescent="0.25">
      <c r="B51" s="410"/>
      <c r="C51" s="410"/>
      <c r="D51" s="410"/>
      <c r="E51" s="410"/>
      <c r="F51" s="410"/>
      <c r="G51" s="410"/>
      <c r="H51" s="410"/>
    </row>
    <row r="52" spans="2:8" x14ac:dyDescent="0.25">
      <c r="B52" s="410"/>
      <c r="C52" s="410"/>
      <c r="D52" s="410"/>
      <c r="E52" s="410"/>
      <c r="F52" s="410"/>
      <c r="G52" s="410"/>
      <c r="H52" s="410"/>
    </row>
    <row r="53" spans="2:8" x14ac:dyDescent="0.25">
      <c r="B53" s="410"/>
      <c r="C53" s="410"/>
      <c r="D53" s="410"/>
      <c r="E53" s="410"/>
      <c r="F53" s="410"/>
      <c r="G53" s="410"/>
      <c r="H53" s="410"/>
    </row>
    <row r="54" spans="2:8" x14ac:dyDescent="0.25">
      <c r="B54" s="410"/>
      <c r="C54" s="410"/>
      <c r="D54" s="410"/>
      <c r="E54" s="410"/>
      <c r="F54" s="410"/>
      <c r="G54" s="410"/>
      <c r="H54" s="410"/>
    </row>
    <row r="55" spans="2:8" ht="63" customHeight="1" x14ac:dyDescent="0.25">
      <c r="B55" s="410"/>
      <c r="C55" s="410"/>
      <c r="D55" s="410"/>
      <c r="E55" s="410"/>
      <c r="F55" s="410"/>
      <c r="G55" s="410"/>
      <c r="H55" s="410"/>
    </row>
    <row r="57" spans="2:8" x14ac:dyDescent="0.25">
      <c r="B57" s="382" t="s">
        <v>354</v>
      </c>
      <c r="C57" s="382"/>
      <c r="D57" s="382"/>
      <c r="E57" s="382"/>
      <c r="F57" s="382"/>
      <c r="G57" s="382"/>
      <c r="H57" s="382"/>
    </row>
    <row r="59" spans="2:8" ht="21.75" customHeight="1" x14ac:dyDescent="0.25">
      <c r="B59" s="381" t="s">
        <v>157</v>
      </c>
      <c r="C59" s="381"/>
      <c r="D59" s="381"/>
      <c r="E59" s="381"/>
      <c r="F59" s="381"/>
      <c r="G59" s="381"/>
      <c r="H59" s="381"/>
    </row>
    <row r="60" spans="2:8" ht="52.5" customHeight="1" x14ac:dyDescent="0.25">
      <c r="B60" s="381"/>
      <c r="C60" s="381"/>
      <c r="D60" s="381"/>
      <c r="E60" s="381"/>
      <c r="F60" s="381"/>
      <c r="G60" s="381"/>
      <c r="H60" s="381"/>
    </row>
    <row r="62" spans="2:8" x14ac:dyDescent="0.25">
      <c r="B62" s="379" t="s">
        <v>158</v>
      </c>
      <c r="C62" s="379"/>
      <c r="D62" s="379"/>
      <c r="E62" s="379"/>
      <c r="F62" s="379"/>
      <c r="G62" s="379"/>
      <c r="H62" s="379"/>
    </row>
    <row r="64" spans="2:8" x14ac:dyDescent="0.25">
      <c r="B64" s="386" t="s">
        <v>159</v>
      </c>
      <c r="C64" s="386"/>
      <c r="D64" s="386"/>
      <c r="E64" s="386"/>
      <c r="F64" s="386"/>
      <c r="G64" s="386"/>
      <c r="H64" s="386"/>
    </row>
    <row r="66" spans="2:8" x14ac:dyDescent="0.25">
      <c r="B66" s="379" t="s">
        <v>368</v>
      </c>
      <c r="C66" s="379"/>
      <c r="D66" s="379"/>
      <c r="E66" s="379"/>
      <c r="F66" s="379"/>
      <c r="G66" s="379"/>
      <c r="H66" s="379"/>
    </row>
    <row r="68" spans="2:8" x14ac:dyDescent="0.25">
      <c r="B68" s="381" t="s">
        <v>472</v>
      </c>
      <c r="C68" s="381"/>
      <c r="D68" s="381"/>
      <c r="E68" s="381"/>
      <c r="F68" s="381"/>
      <c r="G68" s="381"/>
      <c r="H68" s="381"/>
    </row>
    <row r="69" spans="2:8" x14ac:dyDescent="0.25">
      <c r="B69" s="381"/>
      <c r="C69" s="381"/>
      <c r="D69" s="381"/>
      <c r="E69" s="381"/>
      <c r="F69" s="381"/>
      <c r="G69" s="381"/>
      <c r="H69" s="381"/>
    </row>
    <row r="71" spans="2:8" x14ac:dyDescent="0.25">
      <c r="B71" s="382" t="s">
        <v>160</v>
      </c>
      <c r="C71" s="382"/>
      <c r="D71" s="382"/>
      <c r="E71" s="382"/>
      <c r="F71" s="382"/>
      <c r="G71" s="382"/>
      <c r="H71" s="382"/>
    </row>
    <row r="73" spans="2:8" x14ac:dyDescent="0.25">
      <c r="B73" s="407" t="s">
        <v>504</v>
      </c>
      <c r="C73" s="408"/>
      <c r="D73" s="408"/>
      <c r="E73" s="408"/>
      <c r="F73" s="408"/>
      <c r="G73" s="408"/>
      <c r="H73" s="408"/>
    </row>
    <row r="74" spans="2:8" ht="35.25" customHeight="1" x14ac:dyDescent="0.25">
      <c r="B74" s="408"/>
      <c r="C74" s="408"/>
      <c r="D74" s="408"/>
      <c r="E74" s="408"/>
      <c r="F74" s="408"/>
      <c r="G74" s="408"/>
      <c r="H74" s="408"/>
    </row>
    <row r="76" spans="2:8" x14ac:dyDescent="0.25">
      <c r="B76" s="138"/>
    </row>
  </sheetData>
  <mergeCells count="24">
    <mergeCell ref="B2:H2"/>
    <mergeCell ref="B57:H57"/>
    <mergeCell ref="B59:H60"/>
    <mergeCell ref="B62:H62"/>
    <mergeCell ref="B64:H64"/>
    <mergeCell ref="B26:H26"/>
    <mergeCell ref="B28:H28"/>
    <mergeCell ref="B30:H32"/>
    <mergeCell ref="B3:H3"/>
    <mergeCell ref="B5:H5"/>
    <mergeCell ref="B7:H7"/>
    <mergeCell ref="B9:H9"/>
    <mergeCell ref="B11:H11"/>
    <mergeCell ref="B12:H24"/>
    <mergeCell ref="B71:H71"/>
    <mergeCell ref="B73:H74"/>
    <mergeCell ref="B34:H34"/>
    <mergeCell ref="B35:H36"/>
    <mergeCell ref="B38:H38"/>
    <mergeCell ref="B39:H40"/>
    <mergeCell ref="B42:H42"/>
    <mergeCell ref="B44:H55"/>
    <mergeCell ref="B66:H66"/>
    <mergeCell ref="B68:H69"/>
  </mergeCells>
  <hyperlinks>
    <hyperlink ref="A1" location="ÍNDICE!A1" display="Indice" xr:uid="{18B84307-4B0F-4C71-A482-09F81D0A6177}"/>
  </hyperlinks>
  <pageMargins left="0.25" right="0.25" top="0.75" bottom="0.75" header="0.3" footer="0.3"/>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39B4-8100-42CA-9902-643A759C16CF}">
  <sheetPr>
    <pageSetUpPr fitToPage="1"/>
  </sheetPr>
  <dimension ref="A1:K128"/>
  <sheetViews>
    <sheetView showGridLines="0" tabSelected="1" topLeftCell="B1" zoomScaleNormal="100" workbookViewId="0">
      <selection activeCell="C125" sqref="C125"/>
    </sheetView>
  </sheetViews>
  <sheetFormatPr baseColWidth="10" defaultColWidth="11.42578125" defaultRowHeight="15" x14ac:dyDescent="0.25"/>
  <cols>
    <col min="1" max="1" width="7.140625" style="256" bestFit="1" customWidth="1"/>
    <col min="2" max="2" width="39.85546875" style="256" bestFit="1" customWidth="1"/>
    <col min="3" max="4" width="22.140625" style="256" bestFit="1" customWidth="1"/>
    <col min="5" max="5" width="19.42578125" style="256" bestFit="1" customWidth="1"/>
    <col min="6" max="6" width="26" style="256" bestFit="1" customWidth="1"/>
    <col min="7" max="7" width="19.42578125" style="256" bestFit="1" customWidth="1"/>
    <col min="8" max="8" width="27.42578125" style="53" bestFit="1" customWidth="1"/>
    <col min="9" max="9" width="3" style="256" customWidth="1"/>
    <col min="10" max="10" width="18.42578125" style="256" customWidth="1"/>
    <col min="11" max="11" width="15" style="256" customWidth="1"/>
    <col min="12" max="16384" width="11.42578125" style="256"/>
  </cols>
  <sheetData>
    <row r="1" spans="1:8" x14ac:dyDescent="0.25">
      <c r="A1" s="1" t="s">
        <v>459</v>
      </c>
    </row>
    <row r="2" spans="1:8" x14ac:dyDescent="0.25">
      <c r="B2" s="385" t="s">
        <v>94</v>
      </c>
      <c r="C2" s="385"/>
      <c r="D2" s="385"/>
      <c r="E2" s="385"/>
      <c r="F2" s="385"/>
      <c r="G2" s="385"/>
      <c r="H2" s="385"/>
    </row>
    <row r="3" spans="1:8" x14ac:dyDescent="0.25">
      <c r="B3" s="411" t="s">
        <v>580</v>
      </c>
      <c r="C3" s="411"/>
      <c r="D3" s="411"/>
      <c r="E3" s="411"/>
      <c r="F3" s="411"/>
      <c r="G3" s="411"/>
      <c r="H3" s="411"/>
    </row>
    <row r="4" spans="1:8" x14ac:dyDescent="0.25">
      <c r="B4" s="259"/>
      <c r="C4" s="259"/>
      <c r="D4" s="259"/>
      <c r="E4" s="259"/>
      <c r="F4" s="259"/>
      <c r="G4" s="259"/>
      <c r="H4" s="141"/>
    </row>
    <row r="5" spans="1:8" x14ac:dyDescent="0.25">
      <c r="B5" s="382" t="s">
        <v>161</v>
      </c>
      <c r="C5" s="382"/>
      <c r="D5" s="382"/>
      <c r="E5" s="382"/>
      <c r="F5" s="382"/>
      <c r="G5" s="382"/>
      <c r="H5" s="382"/>
    </row>
    <row r="7" spans="1:8" x14ac:dyDescent="0.25">
      <c r="B7" s="379" t="s">
        <v>162</v>
      </c>
      <c r="C7" s="379"/>
      <c r="D7" s="379"/>
      <c r="E7" s="379"/>
      <c r="F7" s="379"/>
      <c r="G7" s="379"/>
      <c r="H7" s="379"/>
    </row>
    <row r="8" spans="1:8" x14ac:dyDescent="0.25">
      <c r="B8" s="257" t="s">
        <v>163</v>
      </c>
      <c r="C8" s="204">
        <v>44196</v>
      </c>
      <c r="D8" s="204">
        <v>44104</v>
      </c>
      <c r="E8" s="204">
        <v>43830</v>
      </c>
    </row>
    <row r="9" spans="1:8" x14ac:dyDescent="0.25">
      <c r="B9" s="152" t="s">
        <v>164</v>
      </c>
      <c r="C9" s="205">
        <v>6891.96</v>
      </c>
      <c r="D9" s="205">
        <v>6979.36</v>
      </c>
      <c r="E9" s="206">
        <v>6442.33</v>
      </c>
      <c r="G9" s="53"/>
    </row>
    <row r="10" spans="1:8" x14ac:dyDescent="0.25">
      <c r="B10" s="153" t="s">
        <v>165</v>
      </c>
      <c r="C10" s="207">
        <v>6941.65</v>
      </c>
      <c r="D10" s="207">
        <v>6990.35</v>
      </c>
      <c r="E10" s="208">
        <v>6463.95</v>
      </c>
    </row>
    <row r="11" spans="1:8" x14ac:dyDescent="0.25">
      <c r="G11" s="53"/>
      <c r="H11" s="242"/>
    </row>
    <row r="12" spans="1:8" x14ac:dyDescent="0.25">
      <c r="B12" s="379" t="s">
        <v>338</v>
      </c>
      <c r="C12" s="379"/>
      <c r="D12" s="379"/>
      <c r="E12" s="379"/>
      <c r="F12" s="379"/>
      <c r="G12" s="379"/>
      <c r="H12" s="379"/>
    </row>
    <row r="14" spans="1:8" ht="30" x14ac:dyDescent="0.25">
      <c r="B14" s="20" t="s">
        <v>166</v>
      </c>
      <c r="C14" s="77" t="s">
        <v>167</v>
      </c>
      <c r="D14" s="77" t="s">
        <v>168</v>
      </c>
      <c r="E14" s="77" t="s">
        <v>473</v>
      </c>
      <c r="F14" s="20" t="s">
        <v>474</v>
      </c>
      <c r="G14" s="20" t="s">
        <v>340</v>
      </c>
      <c r="H14" s="149" t="s">
        <v>341</v>
      </c>
    </row>
    <row r="15" spans="1:8" x14ac:dyDescent="0.25">
      <c r="B15" s="23" t="s">
        <v>96</v>
      </c>
      <c r="C15" s="33"/>
      <c r="D15" s="38"/>
      <c r="E15" s="33"/>
      <c r="F15" s="33"/>
      <c r="G15" s="23"/>
      <c r="H15" s="33"/>
    </row>
    <row r="16" spans="1:8" x14ac:dyDescent="0.25">
      <c r="B16" s="25" t="s">
        <v>99</v>
      </c>
      <c r="C16" s="33"/>
      <c r="D16" s="38"/>
      <c r="E16" s="33"/>
      <c r="F16" s="34"/>
      <c r="G16" s="25"/>
      <c r="H16" s="33"/>
    </row>
    <row r="17" spans="2:11" x14ac:dyDescent="0.25">
      <c r="B17" s="43" t="s">
        <v>101</v>
      </c>
      <c r="C17" s="110" t="s">
        <v>169</v>
      </c>
      <c r="D17" s="54">
        <v>375592.9799360414</v>
      </c>
      <c r="E17" s="115">
        <v>6891.96</v>
      </c>
      <c r="F17" s="29">
        <v>2588571794</v>
      </c>
      <c r="G17" s="116">
        <v>6442.33</v>
      </c>
      <c r="H17" s="29">
        <v>826541339</v>
      </c>
      <c r="K17" s="3"/>
    </row>
    <row r="18" spans="2:11" x14ac:dyDescent="0.25">
      <c r="B18" s="26" t="s">
        <v>107</v>
      </c>
      <c r="C18" s="111" t="s">
        <v>169</v>
      </c>
      <c r="D18" s="35">
        <v>62415.146029866686</v>
      </c>
      <c r="E18" s="117">
        <v>6891.96</v>
      </c>
      <c r="F18" s="28">
        <v>430162689.83200002</v>
      </c>
      <c r="G18" s="118">
        <v>6442.33</v>
      </c>
      <c r="H18" s="28">
        <v>363046723</v>
      </c>
      <c r="K18" s="3"/>
    </row>
    <row r="19" spans="2:11" x14ac:dyDescent="0.25">
      <c r="B19" s="26" t="s">
        <v>170</v>
      </c>
      <c r="C19" s="111" t="s">
        <v>169</v>
      </c>
      <c r="D19" s="35">
        <v>2231130.8449265519</v>
      </c>
      <c r="E19" s="117">
        <v>6891.96</v>
      </c>
      <c r="F19" s="28">
        <v>15376864538</v>
      </c>
      <c r="G19" s="118">
        <v>6442.33</v>
      </c>
      <c r="H19" s="28">
        <v>34235129604</v>
      </c>
      <c r="K19" s="3"/>
    </row>
    <row r="20" spans="2:11" x14ac:dyDescent="0.25">
      <c r="B20" s="44" t="s">
        <v>112</v>
      </c>
      <c r="C20" s="112" t="s">
        <v>169</v>
      </c>
      <c r="D20" s="119">
        <v>14551.199948925994</v>
      </c>
      <c r="E20" s="120">
        <v>6891.96</v>
      </c>
      <c r="F20" s="30">
        <v>100286288</v>
      </c>
      <c r="G20" s="121">
        <v>6442.33</v>
      </c>
      <c r="H20" s="30">
        <v>83800361</v>
      </c>
      <c r="K20" s="3"/>
    </row>
    <row r="21" spans="2:11" x14ac:dyDescent="0.25">
      <c r="B21" s="39" t="s">
        <v>171</v>
      </c>
      <c r="C21" s="23"/>
      <c r="D21" s="38"/>
      <c r="E21" s="113"/>
      <c r="F21" s="122"/>
      <c r="G21" s="123"/>
      <c r="H21" s="220"/>
    </row>
    <row r="22" spans="2:11" x14ac:dyDescent="0.25">
      <c r="B22" s="110" t="s">
        <v>172</v>
      </c>
      <c r="C22" s="110" t="s">
        <v>172</v>
      </c>
      <c r="D22" s="124" t="s">
        <v>172</v>
      </c>
      <c r="E22" s="124" t="s">
        <v>172</v>
      </c>
      <c r="F22" s="124" t="s">
        <v>172</v>
      </c>
      <c r="G22" s="124" t="s">
        <v>172</v>
      </c>
      <c r="H22" s="222" t="s">
        <v>172</v>
      </c>
    </row>
    <row r="23" spans="2:11" x14ac:dyDescent="0.25">
      <c r="B23" s="112" t="s">
        <v>172</v>
      </c>
      <c r="C23" s="112" t="s">
        <v>172</v>
      </c>
      <c r="D23" s="125" t="s">
        <v>172</v>
      </c>
      <c r="E23" s="125" t="s">
        <v>172</v>
      </c>
      <c r="F23" s="125" t="s">
        <v>172</v>
      </c>
      <c r="G23" s="125" t="s">
        <v>172</v>
      </c>
      <c r="H23" s="223" t="s">
        <v>172</v>
      </c>
    </row>
    <row r="24" spans="2:11" x14ac:dyDescent="0.25">
      <c r="B24" s="23" t="s">
        <v>98</v>
      </c>
      <c r="C24" s="23"/>
      <c r="D24" s="38"/>
      <c r="E24" s="113"/>
      <c r="F24" s="33"/>
      <c r="G24" s="113"/>
      <c r="H24" s="220"/>
    </row>
    <row r="25" spans="2:11" x14ac:dyDescent="0.25">
      <c r="B25" s="23" t="s">
        <v>100</v>
      </c>
      <c r="C25" s="23"/>
      <c r="D25" s="38"/>
      <c r="E25" s="113"/>
      <c r="F25" s="33"/>
      <c r="G25" s="113"/>
      <c r="H25" s="220"/>
    </row>
    <row r="26" spans="2:11" x14ac:dyDescent="0.25">
      <c r="B26" s="43" t="s">
        <v>173</v>
      </c>
      <c r="C26" s="110" t="s">
        <v>169</v>
      </c>
      <c r="D26" s="54">
        <v>659.59001102043464</v>
      </c>
      <c r="E26" s="124">
        <v>6941.65</v>
      </c>
      <c r="F26" s="28">
        <v>4578643</v>
      </c>
      <c r="G26" s="126">
        <v>6463.95</v>
      </c>
      <c r="H26" s="163">
        <v>172774920</v>
      </c>
    </row>
    <row r="27" spans="2:11" x14ac:dyDescent="0.25">
      <c r="B27" s="26" t="s">
        <v>104</v>
      </c>
      <c r="C27" s="111" t="s">
        <v>169</v>
      </c>
      <c r="D27" s="35">
        <v>105919.80699999999</v>
      </c>
      <c r="E27" s="127">
        <v>6941.65</v>
      </c>
      <c r="F27" s="28">
        <v>735258228.26154983</v>
      </c>
      <c r="G27" s="128">
        <v>6463.95</v>
      </c>
      <c r="H27" s="90">
        <v>609675284</v>
      </c>
    </row>
    <row r="28" spans="2:11" x14ac:dyDescent="0.25">
      <c r="B28" s="44" t="s">
        <v>174</v>
      </c>
      <c r="C28" s="112" t="s">
        <v>169</v>
      </c>
      <c r="D28" s="119">
        <v>1711626.0279616518</v>
      </c>
      <c r="E28" s="125">
        <v>6941.65</v>
      </c>
      <c r="F28" s="28">
        <v>11881508817</v>
      </c>
      <c r="G28" s="129">
        <v>6463.95</v>
      </c>
      <c r="H28" s="28">
        <v>29911331822</v>
      </c>
    </row>
    <row r="29" spans="2:11" x14ac:dyDescent="0.25">
      <c r="B29" s="23" t="s">
        <v>175</v>
      </c>
      <c r="C29" s="23"/>
      <c r="D29" s="38"/>
      <c r="E29" s="113"/>
      <c r="F29" s="33"/>
      <c r="G29" s="113"/>
      <c r="H29" s="33"/>
    </row>
    <row r="30" spans="2:11" x14ac:dyDescent="0.25">
      <c r="B30" s="110" t="s">
        <v>172</v>
      </c>
      <c r="C30" s="110" t="s">
        <v>172</v>
      </c>
      <c r="D30" s="110" t="s">
        <v>172</v>
      </c>
      <c r="E30" s="110" t="s">
        <v>172</v>
      </c>
      <c r="F30" s="110" t="s">
        <v>172</v>
      </c>
      <c r="G30" s="110" t="s">
        <v>172</v>
      </c>
      <c r="H30" s="131" t="s">
        <v>172</v>
      </c>
    </row>
    <row r="31" spans="2:11" x14ac:dyDescent="0.25">
      <c r="B31" s="112" t="s">
        <v>172</v>
      </c>
      <c r="C31" s="112" t="s">
        <v>172</v>
      </c>
      <c r="D31" s="112" t="s">
        <v>172</v>
      </c>
      <c r="E31" s="112" t="s">
        <v>172</v>
      </c>
      <c r="F31" s="112" t="s">
        <v>172</v>
      </c>
      <c r="G31" s="112" t="s">
        <v>172</v>
      </c>
      <c r="H31" s="133" t="s">
        <v>172</v>
      </c>
    </row>
    <row r="33" spans="2:8" x14ac:dyDescent="0.25">
      <c r="B33" s="382" t="s">
        <v>176</v>
      </c>
      <c r="C33" s="382"/>
      <c r="D33" s="382"/>
      <c r="E33" s="382"/>
      <c r="F33" s="382"/>
      <c r="G33" s="382"/>
      <c r="H33" s="382"/>
    </row>
    <row r="35" spans="2:8" ht="30" x14ac:dyDescent="0.25">
      <c r="B35" s="419" t="s">
        <v>163</v>
      </c>
      <c r="C35" s="420"/>
      <c r="D35" s="421"/>
      <c r="E35" s="77" t="s">
        <v>475</v>
      </c>
      <c r="F35" s="77" t="s">
        <v>476</v>
      </c>
      <c r="G35" s="77" t="s">
        <v>477</v>
      </c>
      <c r="H35" s="20" t="s">
        <v>478</v>
      </c>
    </row>
    <row r="36" spans="2:8" x14ac:dyDescent="0.25">
      <c r="B36" s="413" t="s">
        <v>177</v>
      </c>
      <c r="C36" s="414"/>
      <c r="D36" s="415"/>
      <c r="E36" s="114">
        <v>6891.96</v>
      </c>
      <c r="F36" s="58">
        <v>2456967046</v>
      </c>
      <c r="G36" s="130">
        <v>6442.33</v>
      </c>
      <c r="H36" s="199">
        <v>1925501388</v>
      </c>
    </row>
    <row r="37" spans="2:8" x14ac:dyDescent="0.25">
      <c r="B37" s="413" t="s">
        <v>178</v>
      </c>
      <c r="C37" s="414"/>
      <c r="D37" s="415"/>
      <c r="E37" s="114">
        <v>6941.65</v>
      </c>
      <c r="F37" s="58">
        <v>428298362</v>
      </c>
      <c r="G37" s="130">
        <v>6463.95</v>
      </c>
      <c r="H37" s="199">
        <v>336951451</v>
      </c>
    </row>
    <row r="38" spans="2:8" x14ac:dyDescent="0.25">
      <c r="B38" s="413" t="s">
        <v>179</v>
      </c>
      <c r="C38" s="414"/>
      <c r="D38" s="415"/>
      <c r="E38" s="114">
        <v>6891.96</v>
      </c>
      <c r="F38" s="58">
        <v>-1312811667</v>
      </c>
      <c r="G38" s="130">
        <v>6442.33</v>
      </c>
      <c r="H38" s="199">
        <v>-809954519</v>
      </c>
    </row>
    <row r="39" spans="2:8" x14ac:dyDescent="0.25">
      <c r="B39" s="413" t="s">
        <v>180</v>
      </c>
      <c r="C39" s="414"/>
      <c r="D39" s="415"/>
      <c r="E39" s="114">
        <v>6941.65</v>
      </c>
      <c r="F39" s="58">
        <v>-1039492233</v>
      </c>
      <c r="G39" s="130">
        <v>6463.95</v>
      </c>
      <c r="H39" s="199">
        <v>-1133236484</v>
      </c>
    </row>
    <row r="41" spans="2:8" x14ac:dyDescent="0.25">
      <c r="B41" s="384" t="s">
        <v>363</v>
      </c>
      <c r="C41" s="384"/>
      <c r="D41" s="384"/>
      <c r="E41" s="384"/>
      <c r="F41" s="384"/>
      <c r="G41" s="384"/>
      <c r="H41" s="384"/>
    </row>
    <row r="42" spans="2:8" x14ac:dyDescent="0.25">
      <c r="B42" s="384"/>
      <c r="C42" s="384"/>
      <c r="D42" s="384"/>
      <c r="E42" s="384"/>
      <c r="F42" s="384"/>
      <c r="G42" s="384"/>
      <c r="H42" s="384"/>
    </row>
    <row r="44" spans="2:8" x14ac:dyDescent="0.25">
      <c r="B44" s="308" t="s">
        <v>181</v>
      </c>
      <c r="C44" s="61">
        <f>+'02'!D7</f>
        <v>44196</v>
      </c>
      <c r="D44" s="61">
        <f>+'02'!E7</f>
        <v>43830</v>
      </c>
    </row>
    <row r="45" spans="2:8" x14ac:dyDescent="0.25">
      <c r="B45" s="309" t="s">
        <v>182</v>
      </c>
      <c r="C45" s="131">
        <v>1000000</v>
      </c>
      <c r="D45" s="131">
        <v>1000000</v>
      </c>
      <c r="E45" s="132"/>
      <c r="H45" s="256"/>
    </row>
    <row r="46" spans="2:8" x14ac:dyDescent="0.25">
      <c r="B46" s="310" t="s">
        <v>448</v>
      </c>
      <c r="C46" s="83">
        <v>0</v>
      </c>
      <c r="D46" s="83">
        <v>2575000</v>
      </c>
      <c r="E46" s="132"/>
      <c r="H46" s="256"/>
    </row>
    <row r="47" spans="2:8" x14ac:dyDescent="0.25">
      <c r="B47" s="310" t="s">
        <v>183</v>
      </c>
      <c r="C47" s="83">
        <v>1124551591</v>
      </c>
      <c r="D47" s="83">
        <v>4975841086</v>
      </c>
      <c r="E47" s="132"/>
      <c r="H47" s="256"/>
    </row>
    <row r="48" spans="2:8" x14ac:dyDescent="0.25">
      <c r="B48" s="310" t="s">
        <v>184</v>
      </c>
      <c r="C48" s="83">
        <v>14884340</v>
      </c>
      <c r="D48" s="83">
        <v>131473883</v>
      </c>
      <c r="E48" s="132"/>
      <c r="H48" s="256"/>
    </row>
    <row r="49" spans="2:8" x14ac:dyDescent="0.25">
      <c r="B49" s="310" t="s">
        <v>185</v>
      </c>
      <c r="C49" s="83">
        <v>159328445</v>
      </c>
      <c r="D49" s="83">
        <v>978809</v>
      </c>
      <c r="E49" s="132"/>
      <c r="H49" s="256"/>
    </row>
    <row r="50" spans="2:8" x14ac:dyDescent="0.25">
      <c r="B50" s="310" t="s">
        <v>186</v>
      </c>
      <c r="C50" s="83">
        <v>2014195426</v>
      </c>
      <c r="D50" s="83">
        <v>229308725</v>
      </c>
      <c r="E50" s="132"/>
      <c r="H50" s="256"/>
    </row>
    <row r="51" spans="2:8" x14ac:dyDescent="0.25">
      <c r="B51" s="310" t="s">
        <v>525</v>
      </c>
      <c r="C51" s="83">
        <v>532687445</v>
      </c>
      <c r="D51" s="83">
        <v>3246934</v>
      </c>
      <c r="E51" s="132"/>
      <c r="H51" s="256"/>
    </row>
    <row r="52" spans="2:8" x14ac:dyDescent="0.25">
      <c r="B52" s="310" t="s">
        <v>526</v>
      </c>
      <c r="C52" s="83">
        <v>6891960</v>
      </c>
      <c r="D52" s="83">
        <v>0</v>
      </c>
      <c r="E52" s="132"/>
      <c r="H52" s="256"/>
    </row>
    <row r="53" spans="2:8" x14ac:dyDescent="0.25">
      <c r="B53" s="310" t="s">
        <v>187</v>
      </c>
      <c r="C53" s="83">
        <v>34496396</v>
      </c>
      <c r="D53" s="83">
        <v>38713185</v>
      </c>
      <c r="E53" s="132"/>
      <c r="H53" s="256"/>
    </row>
    <row r="54" spans="2:8" x14ac:dyDescent="0.25">
      <c r="B54" s="311" t="s">
        <v>188</v>
      </c>
      <c r="C54" s="133">
        <v>1110738736</v>
      </c>
      <c r="D54" s="133">
        <v>249257290</v>
      </c>
      <c r="E54" s="132"/>
      <c r="H54" s="256"/>
    </row>
    <row r="55" spans="2:8" x14ac:dyDescent="0.25">
      <c r="B55" s="308" t="s">
        <v>189</v>
      </c>
      <c r="C55" s="134">
        <f>SUM(C45:C54)</f>
        <v>4998774339</v>
      </c>
      <c r="D55" s="134">
        <f>SUM(D45:D54)</f>
        <v>5632394912</v>
      </c>
      <c r="E55" s="132"/>
      <c r="H55" s="256"/>
    </row>
    <row r="56" spans="2:8" x14ac:dyDescent="0.25">
      <c r="B56" s="266"/>
      <c r="C56" s="266"/>
      <c r="D56" s="266"/>
      <c r="E56" s="132"/>
      <c r="H56" s="256"/>
    </row>
    <row r="57" spans="2:8" x14ac:dyDescent="0.25">
      <c r="B57" s="308" t="s">
        <v>190</v>
      </c>
      <c r="C57" s="308"/>
      <c r="D57" s="77"/>
      <c r="E57" s="132"/>
      <c r="H57" s="256"/>
    </row>
    <row r="58" spans="2:8" x14ac:dyDescent="0.25">
      <c r="B58" s="309" t="s">
        <v>191</v>
      </c>
      <c r="C58" s="83">
        <v>861456835</v>
      </c>
      <c r="D58" s="83">
        <v>574069772</v>
      </c>
      <c r="H58" s="256"/>
    </row>
    <row r="59" spans="2:8" x14ac:dyDescent="0.25">
      <c r="B59" s="310" t="s">
        <v>527</v>
      </c>
      <c r="C59" s="83">
        <v>394835815</v>
      </c>
      <c r="D59" s="83">
        <v>826240521</v>
      </c>
      <c r="E59" s="250"/>
      <c r="F59" s="53"/>
      <c r="H59" s="256"/>
    </row>
    <row r="60" spans="2:8" x14ac:dyDescent="0.25">
      <c r="B60" s="310" t="s">
        <v>192</v>
      </c>
      <c r="C60" s="83">
        <v>861986466</v>
      </c>
      <c r="D60" s="83">
        <v>498291935</v>
      </c>
      <c r="H60" s="256"/>
    </row>
    <row r="61" spans="2:8" x14ac:dyDescent="0.25">
      <c r="B61" s="311" t="s">
        <v>528</v>
      </c>
      <c r="C61" s="83">
        <v>48662751</v>
      </c>
      <c r="D61" s="83">
        <v>37031995</v>
      </c>
      <c r="H61" s="256"/>
    </row>
    <row r="62" spans="2:8" x14ac:dyDescent="0.25">
      <c r="B62" s="308" t="s">
        <v>529</v>
      </c>
      <c r="C62" s="134">
        <f>SUM(C58:C61)</f>
        <v>2166941867</v>
      </c>
      <c r="D62" s="134">
        <f>SUM(D58:D61)</f>
        <v>1935634223</v>
      </c>
      <c r="H62" s="256"/>
    </row>
    <row r="63" spans="2:8" x14ac:dyDescent="0.25">
      <c r="B63" s="266"/>
      <c r="C63" s="266"/>
      <c r="D63" s="266"/>
      <c r="H63" s="256"/>
    </row>
    <row r="64" spans="2:8" x14ac:dyDescent="0.25">
      <c r="B64" s="308" t="s">
        <v>193</v>
      </c>
      <c r="C64" s="135">
        <f>+C55+C62</f>
        <v>7165716206</v>
      </c>
      <c r="D64" s="135">
        <f>+D55+D62</f>
        <v>7568029135</v>
      </c>
      <c r="H64" s="256"/>
    </row>
    <row r="66" spans="2:8" x14ac:dyDescent="0.25">
      <c r="B66" s="379" t="s">
        <v>194</v>
      </c>
      <c r="C66" s="379"/>
      <c r="D66" s="379"/>
      <c r="E66" s="379"/>
      <c r="F66" s="379"/>
      <c r="G66" s="379"/>
      <c r="H66" s="379"/>
    </row>
    <row r="68" spans="2:8" x14ac:dyDescent="0.25">
      <c r="B68" s="382" t="s">
        <v>364</v>
      </c>
      <c r="C68" s="382"/>
      <c r="D68" s="382"/>
      <c r="E68" s="382"/>
      <c r="F68" s="382"/>
      <c r="G68" s="382"/>
      <c r="H68" s="382"/>
    </row>
    <row r="69" spans="2:8" x14ac:dyDescent="0.25">
      <c r="B69" s="253"/>
      <c r="C69" s="253"/>
      <c r="D69" s="253"/>
      <c r="E69" s="253"/>
      <c r="F69" s="253"/>
      <c r="G69" s="253"/>
      <c r="H69" s="150"/>
    </row>
    <row r="70" spans="2:8" x14ac:dyDescent="0.25">
      <c r="B70" s="20" t="s">
        <v>130</v>
      </c>
      <c r="C70" s="77">
        <f>+C44</f>
        <v>44196</v>
      </c>
      <c r="D70" s="77">
        <f>+D44</f>
        <v>43830</v>
      </c>
    </row>
    <row r="71" spans="2:8" x14ac:dyDescent="0.25">
      <c r="B71" s="151" t="s">
        <v>195</v>
      </c>
      <c r="C71" s="81">
        <v>361990604</v>
      </c>
      <c r="D71" s="81">
        <v>506322795</v>
      </c>
      <c r="F71" s="53"/>
      <c r="H71" s="256"/>
    </row>
    <row r="72" spans="2:8" x14ac:dyDescent="0.25">
      <c r="B72" s="151" t="s">
        <v>530</v>
      </c>
      <c r="C72" s="28">
        <v>122331529</v>
      </c>
      <c r="D72" s="83">
        <v>115796470</v>
      </c>
    </row>
    <row r="73" spans="2:8" x14ac:dyDescent="0.25">
      <c r="B73" s="26" t="s">
        <v>197</v>
      </c>
      <c r="C73" s="28">
        <v>144810374</v>
      </c>
      <c r="D73" s="83">
        <v>176168026.38749999</v>
      </c>
    </row>
    <row r="74" spans="2:8" x14ac:dyDescent="0.25">
      <c r="B74" s="26" t="s">
        <v>198</v>
      </c>
      <c r="C74" s="28">
        <v>3850000</v>
      </c>
      <c r="D74" s="83">
        <v>80353500</v>
      </c>
    </row>
    <row r="75" spans="2:8" x14ac:dyDescent="0.25">
      <c r="B75" s="26" t="s">
        <v>199</v>
      </c>
      <c r="C75" s="28">
        <v>2640000</v>
      </c>
      <c r="D75" s="83">
        <v>2310000</v>
      </c>
    </row>
    <row r="76" spans="2:8" x14ac:dyDescent="0.25">
      <c r="B76" s="26" t="s">
        <v>200</v>
      </c>
      <c r="C76" s="28">
        <v>3465000</v>
      </c>
      <c r="D76" s="83">
        <v>3850000</v>
      </c>
      <c r="H76" s="256"/>
    </row>
    <row r="77" spans="2:8" x14ac:dyDescent="0.25">
      <c r="B77" s="26" t="s">
        <v>201</v>
      </c>
      <c r="C77" s="28">
        <v>82318658</v>
      </c>
      <c r="D77" s="83">
        <v>30304876.059999999</v>
      </c>
      <c r="H77" s="256"/>
    </row>
    <row r="78" spans="2:8" x14ac:dyDescent="0.25">
      <c r="B78" s="26" t="s">
        <v>531</v>
      </c>
      <c r="C78" s="28">
        <v>49023158</v>
      </c>
      <c r="D78" s="83">
        <v>57058262</v>
      </c>
      <c r="H78" s="256"/>
    </row>
    <row r="79" spans="2:8" x14ac:dyDescent="0.25">
      <c r="B79" s="26" t="s">
        <v>202</v>
      </c>
      <c r="C79" s="28">
        <v>98374198</v>
      </c>
      <c r="D79" s="83">
        <v>154308323</v>
      </c>
      <c r="H79" s="256"/>
    </row>
    <row r="80" spans="2:8" x14ac:dyDescent="0.25">
      <c r="B80" s="23" t="s">
        <v>196</v>
      </c>
      <c r="C80" s="84">
        <f>SUM(C71:C79)</f>
        <v>868803521</v>
      </c>
      <c r="D80" s="84">
        <f>SUM(D71:D79)</f>
        <v>1126472252.4475</v>
      </c>
      <c r="F80" s="53"/>
      <c r="H80" s="256"/>
    </row>
    <row r="82" spans="2:8" ht="16.5" customHeight="1" x14ac:dyDescent="0.25">
      <c r="B82" s="382" t="s">
        <v>365</v>
      </c>
      <c r="C82" s="382"/>
      <c r="D82" s="382"/>
      <c r="E82" s="382"/>
      <c r="F82" s="382"/>
      <c r="G82" s="382"/>
      <c r="H82" s="382"/>
    </row>
    <row r="84" spans="2:8" x14ac:dyDescent="0.25">
      <c r="B84" s="165" t="s">
        <v>130</v>
      </c>
      <c r="C84" s="166">
        <f>+C70</f>
        <v>44196</v>
      </c>
      <c r="D84" s="166">
        <f>+D70</f>
        <v>43830</v>
      </c>
    </row>
    <row r="85" spans="2:8" x14ac:dyDescent="0.25">
      <c r="B85" s="167" t="s">
        <v>203</v>
      </c>
      <c r="C85" s="168">
        <v>2250000</v>
      </c>
      <c r="D85" s="169">
        <v>34881274</v>
      </c>
      <c r="F85" s="53"/>
      <c r="H85" s="256"/>
    </row>
    <row r="86" spans="2:8" x14ac:dyDescent="0.25">
      <c r="B86" s="170" t="s">
        <v>378</v>
      </c>
      <c r="C86" s="168">
        <v>46919462</v>
      </c>
      <c r="D86" s="168">
        <v>28204485</v>
      </c>
      <c r="F86" s="53"/>
      <c r="H86" s="256"/>
    </row>
    <row r="87" spans="2:8" x14ac:dyDescent="0.25">
      <c r="B87" s="175" t="s">
        <v>196</v>
      </c>
      <c r="C87" s="171">
        <f>SUM(C85:C86)</f>
        <v>49169462</v>
      </c>
      <c r="D87" s="171">
        <f>SUM(D85:D86)</f>
        <v>63085759</v>
      </c>
    </row>
    <row r="89" spans="2:8" x14ac:dyDescent="0.25">
      <c r="B89" s="379" t="s">
        <v>585</v>
      </c>
      <c r="C89" s="379"/>
      <c r="D89" s="379"/>
      <c r="E89" s="379"/>
      <c r="F89" s="379"/>
      <c r="G89" s="379"/>
      <c r="H89" s="379"/>
    </row>
    <row r="91" spans="2:8" x14ac:dyDescent="0.25">
      <c r="B91" s="416" t="s">
        <v>204</v>
      </c>
      <c r="C91" s="417"/>
      <c r="D91" s="418"/>
    </row>
    <row r="92" spans="2:8" x14ac:dyDescent="0.25">
      <c r="B92" s="79" t="s">
        <v>130</v>
      </c>
      <c r="C92" s="136">
        <f>+C84</f>
        <v>44196</v>
      </c>
      <c r="D92" s="213">
        <f>+D84</f>
        <v>43830</v>
      </c>
      <c r="F92" s="53"/>
      <c r="H92" s="256"/>
    </row>
    <row r="93" spans="2:8" x14ac:dyDescent="0.25">
      <c r="B93" s="26" t="s">
        <v>205</v>
      </c>
      <c r="C93" s="28">
        <v>26308195</v>
      </c>
      <c r="D93" s="83">
        <v>31355558</v>
      </c>
      <c r="H93" s="256"/>
    </row>
    <row r="94" spans="2:8" x14ac:dyDescent="0.25">
      <c r="B94" s="26" t="s">
        <v>206</v>
      </c>
      <c r="C94" s="28">
        <v>64652898</v>
      </c>
      <c r="D94" s="83">
        <v>311329563</v>
      </c>
      <c r="H94" s="256"/>
    </row>
    <row r="95" spans="2:8" x14ac:dyDescent="0.25">
      <c r="B95" s="26" t="s">
        <v>207</v>
      </c>
      <c r="C95" s="28">
        <v>41825918</v>
      </c>
      <c r="D95" s="83">
        <v>20487626</v>
      </c>
      <c r="H95" s="256"/>
    </row>
    <row r="96" spans="2:8" x14ac:dyDescent="0.25">
      <c r="B96" s="26" t="s">
        <v>208</v>
      </c>
      <c r="C96" s="28">
        <v>16406584</v>
      </c>
      <c r="D96" s="83">
        <v>14385819</v>
      </c>
      <c r="H96" s="256"/>
    </row>
    <row r="97" spans="2:8" x14ac:dyDescent="0.25">
      <c r="B97" s="26" t="s">
        <v>479</v>
      </c>
      <c r="C97" s="28">
        <v>30599985</v>
      </c>
      <c r="D97" s="83">
        <v>0</v>
      </c>
      <c r="E97" s="210"/>
      <c r="F97" s="53"/>
      <c r="H97" s="256"/>
    </row>
    <row r="98" spans="2:8" x14ac:dyDescent="0.25">
      <c r="B98" s="26" t="s">
        <v>455</v>
      </c>
      <c r="C98" s="28">
        <v>27114069</v>
      </c>
      <c r="D98" s="83">
        <v>0</v>
      </c>
      <c r="E98" s="211"/>
      <c r="F98" s="53"/>
      <c r="H98" s="256"/>
    </row>
    <row r="99" spans="2:8" x14ac:dyDescent="0.25">
      <c r="B99" s="26" t="s">
        <v>480</v>
      </c>
      <c r="C99" s="28">
        <v>4626896</v>
      </c>
      <c r="D99" s="83">
        <v>18186041</v>
      </c>
      <c r="E99" s="212"/>
      <c r="F99" s="53"/>
      <c r="H99" s="256"/>
    </row>
    <row r="100" spans="2:8" x14ac:dyDescent="0.25">
      <c r="B100" s="23" t="s">
        <v>196</v>
      </c>
      <c r="C100" s="84">
        <f>SUM(C93:C99)</f>
        <v>211534545</v>
      </c>
      <c r="D100" s="84">
        <f>SUM(D93:D99)</f>
        <v>395744607</v>
      </c>
      <c r="E100" s="210"/>
      <c r="F100" s="210"/>
    </row>
    <row r="101" spans="2:8" s="270" customFormat="1" x14ac:dyDescent="0.25">
      <c r="E101" s="210"/>
      <c r="F101" s="210"/>
      <c r="H101" s="53"/>
    </row>
    <row r="102" spans="2:8" x14ac:dyDescent="0.25">
      <c r="B102" s="416" t="s">
        <v>209</v>
      </c>
      <c r="C102" s="417"/>
      <c r="D102" s="418"/>
    </row>
    <row r="103" spans="2:8" x14ac:dyDescent="0.25">
      <c r="B103" s="20" t="s">
        <v>130</v>
      </c>
      <c r="C103" s="77">
        <f>+C92</f>
        <v>44196</v>
      </c>
      <c r="D103" s="77">
        <f>+D92</f>
        <v>43830</v>
      </c>
    </row>
    <row r="104" spans="2:8" x14ac:dyDescent="0.25">
      <c r="B104" s="26" t="s">
        <v>481</v>
      </c>
      <c r="C104" s="28">
        <v>108044082</v>
      </c>
      <c r="D104" s="83">
        <v>89516004</v>
      </c>
    </row>
    <row r="105" spans="2:8" x14ac:dyDescent="0.25">
      <c r="B105" s="26" t="s">
        <v>108</v>
      </c>
      <c r="C105" s="28">
        <v>0</v>
      </c>
      <c r="D105" s="83">
        <v>131447347</v>
      </c>
    </row>
    <row r="106" spans="2:8" x14ac:dyDescent="0.25">
      <c r="B106" s="73" t="s">
        <v>196</v>
      </c>
      <c r="C106" s="84">
        <f>SUM(C104:C105)</f>
        <v>108044082</v>
      </c>
      <c r="D106" s="84">
        <f>SUM(D104:D105)</f>
        <v>220963351</v>
      </c>
    </row>
    <row r="108" spans="2:8" x14ac:dyDescent="0.25">
      <c r="B108" s="379" t="s">
        <v>586</v>
      </c>
      <c r="C108" s="379"/>
      <c r="D108" s="379"/>
      <c r="E108" s="379"/>
      <c r="F108" s="379"/>
      <c r="G108" s="379"/>
      <c r="H108" s="379"/>
    </row>
    <row r="110" spans="2:8" x14ac:dyDescent="0.25">
      <c r="B110" s="379" t="s">
        <v>366</v>
      </c>
      <c r="C110" s="379"/>
      <c r="D110" s="379"/>
      <c r="E110" s="379"/>
      <c r="F110" s="379"/>
      <c r="G110" s="379"/>
      <c r="H110" s="379"/>
    </row>
    <row r="112" spans="2:8" x14ac:dyDescent="0.25">
      <c r="B112" s="67" t="s">
        <v>152</v>
      </c>
      <c r="C112" s="61">
        <f>+C103</f>
        <v>44196</v>
      </c>
      <c r="D112" s="61">
        <f>+D103</f>
        <v>43830</v>
      </c>
    </row>
    <row r="113" spans="2:8" x14ac:dyDescent="0.25">
      <c r="B113" s="315" t="s">
        <v>532</v>
      </c>
      <c r="C113" s="68"/>
      <c r="D113" s="68"/>
      <c r="F113" s="53"/>
      <c r="H113" s="256"/>
    </row>
    <row r="114" spans="2:8" x14ac:dyDescent="0.25">
      <c r="B114" s="82" t="s">
        <v>533</v>
      </c>
      <c r="C114" s="265">
        <v>0</v>
      </c>
      <c r="D114" s="265">
        <f>10023412487+7487502+7740774</f>
        <v>10038640763</v>
      </c>
      <c r="F114" s="53"/>
      <c r="H114" s="256"/>
    </row>
    <row r="115" spans="2:8" x14ac:dyDescent="0.25">
      <c r="B115" s="82" t="s">
        <v>534</v>
      </c>
      <c r="C115" s="265">
        <v>0</v>
      </c>
      <c r="D115" s="265">
        <f>3001151126+822233</f>
        <v>3001973359</v>
      </c>
      <c r="F115" s="53"/>
      <c r="H115" s="256"/>
    </row>
    <row r="116" spans="2:8" x14ac:dyDescent="0.25">
      <c r="B116" s="312" t="s">
        <v>535</v>
      </c>
      <c r="C116" s="265">
        <f>3470825000+7721386</f>
        <v>3478546386</v>
      </c>
      <c r="D116" s="265">
        <v>1939185000</v>
      </c>
      <c r="F116" s="53"/>
      <c r="H116" s="256"/>
    </row>
    <row r="117" spans="2:8" x14ac:dyDescent="0.25">
      <c r="B117" s="312" t="s">
        <v>536</v>
      </c>
      <c r="C117" s="265">
        <f>3470825000+7445639</f>
        <v>3478270639</v>
      </c>
      <c r="D117" s="265">
        <v>2585580000</v>
      </c>
      <c r="F117" s="53"/>
      <c r="H117" s="256"/>
    </row>
    <row r="118" spans="2:8" x14ac:dyDescent="0.25">
      <c r="B118" s="316" t="s">
        <v>537</v>
      </c>
      <c r="C118" s="265"/>
      <c r="D118" s="265"/>
      <c r="F118" s="53"/>
      <c r="H118" s="256"/>
    </row>
    <row r="119" spans="2:8" x14ac:dyDescent="0.25">
      <c r="B119" s="137" t="s">
        <v>538</v>
      </c>
      <c r="C119" s="265">
        <v>0</v>
      </c>
      <c r="D119" s="265">
        <v>12916112488</v>
      </c>
      <c r="F119" s="53"/>
      <c r="H119" s="256"/>
    </row>
    <row r="120" spans="2:8" x14ac:dyDescent="0.25">
      <c r="B120" s="313" t="s">
        <v>539</v>
      </c>
      <c r="C120" s="265">
        <v>0</v>
      </c>
      <c r="D120" s="265">
        <v>2473588845</v>
      </c>
      <c r="F120" s="53"/>
      <c r="H120" s="256"/>
    </row>
    <row r="121" spans="2:8" x14ac:dyDescent="0.25">
      <c r="B121" s="137" t="s">
        <v>540</v>
      </c>
      <c r="C121" s="265">
        <v>0</v>
      </c>
      <c r="D121" s="265">
        <v>1482628935</v>
      </c>
      <c r="F121" s="53"/>
      <c r="H121" s="256"/>
    </row>
    <row r="122" spans="2:8" x14ac:dyDescent="0.25">
      <c r="B122" s="137" t="s">
        <v>535</v>
      </c>
      <c r="C122" s="265">
        <v>0</v>
      </c>
      <c r="D122" s="265">
        <v>299683984</v>
      </c>
      <c r="F122" s="53"/>
      <c r="H122" s="256"/>
    </row>
    <row r="123" spans="2:8" x14ac:dyDescent="0.25">
      <c r="B123" s="314" t="s">
        <v>541</v>
      </c>
      <c r="C123" s="265"/>
      <c r="D123" s="78"/>
      <c r="F123" s="53"/>
      <c r="H123" s="256"/>
    </row>
    <row r="124" spans="2:8" x14ac:dyDescent="0.25">
      <c r="B124" s="366" t="s">
        <v>542</v>
      </c>
      <c r="C124" s="363">
        <v>4924691792</v>
      </c>
      <c r="D124" s="360">
        <v>25765454611</v>
      </c>
      <c r="F124" s="53"/>
      <c r="H124" s="256"/>
    </row>
    <row r="125" spans="2:8" x14ac:dyDescent="0.25">
      <c r="B125" s="264" t="s">
        <v>63</v>
      </c>
      <c r="C125" s="33">
        <f>SUM(C113:C124)</f>
        <v>11881508817</v>
      </c>
      <c r="D125" s="33">
        <f>SUM(D113:D124)</f>
        <v>60502847985</v>
      </c>
      <c r="F125" s="53"/>
      <c r="H125" s="256"/>
    </row>
    <row r="127" spans="2:8" x14ac:dyDescent="0.25">
      <c r="D127" s="53"/>
    </row>
    <row r="128" spans="2:8" x14ac:dyDescent="0.25">
      <c r="D128" s="53"/>
    </row>
  </sheetData>
  <mergeCells count="20">
    <mergeCell ref="B2:H2"/>
    <mergeCell ref="B91:D91"/>
    <mergeCell ref="B102:D102"/>
    <mergeCell ref="B108:H108"/>
    <mergeCell ref="B110:H110"/>
    <mergeCell ref="B89:H89"/>
    <mergeCell ref="B82:H82"/>
    <mergeCell ref="B66:H66"/>
    <mergeCell ref="B68:H68"/>
    <mergeCell ref="B39:D39"/>
    <mergeCell ref="B3:H3"/>
    <mergeCell ref="B5:H5"/>
    <mergeCell ref="B7:H7"/>
    <mergeCell ref="B41:H42"/>
    <mergeCell ref="B12:H12"/>
    <mergeCell ref="B33:H33"/>
    <mergeCell ref="B35:D35"/>
    <mergeCell ref="B36:D36"/>
    <mergeCell ref="B37:D37"/>
    <mergeCell ref="B38:D38"/>
  </mergeCells>
  <hyperlinks>
    <hyperlink ref="A1" location="ÍNDICE!A1" display="Indice" xr:uid="{633A7F9E-5445-4137-867C-DC684C628620}"/>
  </hyperlinks>
  <pageMargins left="0.25" right="0.25" top="0.75" bottom="0.75" header="0.3" footer="0.3"/>
  <pageSetup paperSize="9" scale="34" orientation="portrait" r:id="rId1"/>
  <ignoredErrors>
    <ignoredError sqref="C87:D87 C106:D106" formulaRange="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MmUgvv4SIUjrz5CATD+50TZXSu1nqC5KUyPGQlRsbNU=</DigestValue>
    </Reference>
    <Reference Type="http://www.w3.org/2000/09/xmldsig#Object" URI="#idOfficeObject">
      <DigestMethod Algorithm="http://www.w3.org/2001/04/xmlenc#sha256"/>
      <DigestValue>P4iq8DYQcLoK8Nem7UWBGXTHPUQUnpLnwDr/UMpnV0c=</DigestValue>
    </Reference>
    <Reference Type="http://uri.etsi.org/01903#SignedProperties" URI="#idSignedProperties">
      <Transforms>
        <Transform Algorithm="http://www.w3.org/TR/2001/REC-xml-c14n-20010315"/>
      </Transforms>
      <DigestMethod Algorithm="http://www.w3.org/2001/04/xmlenc#sha256"/>
      <DigestValue>z8y6Kzx+wz9strsT5oETwmgPEBkKqule4/hDL+V7skA=</DigestValue>
    </Reference>
  </SignedInfo>
  <SignatureValue>1DEpc3VkAT8IrCxFVQtu1WPti05OJLyu05uZpoeAk1xXrKLWx/ifWozXibeefBd0lT2hxEAXce2u
vKI91g6+pAh1kygYQgYsWHNBKMQlIeQYqhf5AtOJ9XpXrXMViC5t80LOp67Uatxn9Yjhap8woGTp
VUEFzR1rKvbFDqKZ0Q+wcxOzoDrpmzNDF0lQZ0/XeBEL7QYKEsB9qkvuEyu6J/eJczM3iDZ8h2Ry
bLMzYuFoAOKiHPmTd8IA481z0NkvSJb3gzOlwJfgiefMEcKIoNEEyixejX9Ible4P0BBtQqAR1+Z
6JS+1G8mOnEcn6wiT9SXuPIeey/TOewls/ll/Q==</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YBpTo4qR375dw42rkJSKNFGeeh/jTrwqOtzss0RjIRk=</DigestValue>
      </Reference>
      <Reference URI="/xl/calcChain.xml?ContentType=application/vnd.openxmlformats-officedocument.spreadsheetml.calcChain+xml">
        <DigestMethod Algorithm="http://www.w3.org/2001/04/xmlenc#sha256"/>
        <DigestValue>raOMI7cHSOVZm3yRYg67d9NuvRP3X5Je4wWFEI25k0A=</DigestValue>
      </Reference>
      <Reference URI="/xl/comments1.xml?ContentType=application/vnd.openxmlformats-officedocument.spreadsheetml.comments+xml">
        <DigestMethod Algorithm="http://www.w3.org/2001/04/xmlenc#sha256"/>
        <DigestValue>lKpNPdBPeFPyTQ3JSFikra5NItHNaPGNIdc9a6qUWqw=</DigestValue>
      </Reference>
      <Reference URI="/xl/drawings/vmlDrawing1.vml?ContentType=application/vnd.openxmlformats-officedocument.vmlDrawing">
        <DigestMethod Algorithm="http://www.w3.org/2001/04/xmlenc#sha256"/>
        <DigestValue>MRDPOcKUhZ6geXewstWlLcNKsc6c3t446zpNX26Dv8E=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30CZs62FwPe+TuaxZ1toEM5ViByhyaEVGysevV25DpM=</DigestValue>
      </Reference>
      <Reference URI="/xl/externalLinks/externalLink1.xml?ContentType=application/vnd.openxmlformats-officedocument.spreadsheetml.externalLink+xml">
        <DigestMethod Algorithm="http://www.w3.org/2001/04/xmlenc#sha256"/>
        <DigestValue>6vakIAmWwCJ3ivhJIH085Ehy7bfY2AAfqOIWnXmcvMc=</DigestValue>
      </Reference>
      <Reference URI="/xl/persons/person.xml?ContentType=application/vnd.ms-excel.person+xml">
        <DigestMethod Algorithm="http://www.w3.org/2001/04/xmlenc#sha256"/>
        <DigestValue>bz7VGaW+E1wXNfCszAOyFbN6La5z77lsB/wvfa0njLc=</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ICL05554fVnjJTK5pwgL8JhVVGB9RJB3sRPs4dA8Rd4=</DigestValue>
      </Reference>
      <Reference URI="/xl/printerSettings/printerSettings12.bin?ContentType=application/vnd.openxmlformats-officedocument.spreadsheetml.printerSettings">
        <DigestMethod Algorithm="http://www.w3.org/2001/04/xmlenc#sha256"/>
        <DigestValue>ZpHAtTFjLbwUiROtT8IHsLUyRN90jqM791Fia5t6dHI=</DigestValue>
      </Reference>
      <Reference URI="/xl/printerSettings/printerSettings13.bin?ContentType=application/vnd.openxmlformats-officedocument.spreadsheetml.printerSettings">
        <DigestMethod Algorithm="http://www.w3.org/2001/04/xmlenc#sha256"/>
        <DigestValue>7bcltT2yUheVpJ35+fRoiAgATZ7WWZkNqulb8f1Vydc=</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nLcW1XGPB6468WNA0317GE44FAClyKskEm5VFsf1/Oo=</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feMe/DEEOql1VNhleitzJhCDdUTZdjPQkBKCkMH/p3w=</DigestValue>
      </Reference>
      <Reference URI="/xl/printerSettings/printerSettings5.bin?ContentType=application/vnd.openxmlformats-officedocument.spreadsheetml.printerSettings">
        <DigestMethod Algorithm="http://www.w3.org/2001/04/xmlenc#sha256"/>
        <DigestValue>B00MjmozhoOS/OmX1TqTWc8RSZRCV/okkyrdPOzu9hs=</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1NoA1jnn9wnmIpiMQjibkXpTM0W7c3vc6S2Y3xPNnKI=</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741C4nAUx5ouxprzj2RJ6Di7r/BZ047QTt9o0gbiEGE=</DigestValue>
      </Reference>
      <Reference URI="/xl/sharedStrings.xml?ContentType=application/vnd.openxmlformats-officedocument.spreadsheetml.sharedStrings+xml">
        <DigestMethod Algorithm="http://www.w3.org/2001/04/xmlenc#sha256"/>
        <DigestValue>002A9FkE2XNUQJ5dk3LbLjb+41BWv9VZxJ4sELLNQMg=</DigestValue>
      </Reference>
      <Reference URI="/xl/styles.xml?ContentType=application/vnd.openxmlformats-officedocument.spreadsheetml.styles+xml">
        <DigestMethod Algorithm="http://www.w3.org/2001/04/xmlenc#sha256"/>
        <DigestValue>xtxyav0+rrL+NHKyZTar6SCFey86Cmri19PAGN6NqqE=</DigestValue>
      </Reference>
      <Reference URI="/xl/theme/theme1.xml?ContentType=application/vnd.openxmlformats-officedocument.theme+xml">
        <DigestMethod Algorithm="http://www.w3.org/2001/04/xmlenc#sha256"/>
        <DigestValue>6X+H6oZv8bFWXDlENb4AFhS8/e674SGlKGn83vH5aSI=</DigestValue>
      </Reference>
      <Reference URI="/xl/threadedComments/threadedComment1.xml?ContentType=application/vnd.ms-excel.threadedcomments+xml">
        <DigestMethod Algorithm="http://www.w3.org/2001/04/xmlenc#sha256"/>
        <DigestValue>5fhD1zYw6/gqfGRz7x1cDfUV05hPjMg71v2lzBNGN2k=</DigestValue>
      </Reference>
      <Reference URI="/xl/workbook.xml?ContentType=application/vnd.openxmlformats-officedocument.spreadsheetml.sheet.main+xml">
        <DigestMethod Algorithm="http://www.w3.org/2001/04/xmlenc#sha256"/>
        <DigestValue>3v/ZyJ5T3ItKBIePFM/QTV96stAXyIqCgGvbBUZ/pIk=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FSXUida67synNktUpzo6yqw2s/cHgA2U2nxaa1fhEHc=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LJ21p10KPJ7lceq0GBNgPDl8xYlD3g4fbJ/cmcEOywg=</DigestValue>
      </Reference>
      <Reference URI="/xl/worksheets/sheet10.xml?ContentType=application/vnd.openxmlformats-officedocument.spreadsheetml.worksheet+xml">
        <DigestMethod Algorithm="http://www.w3.org/2001/04/xmlenc#sha256"/>
        <DigestValue>xnV95I6W3ou2nbLHh0WVg4jJ2Fk/DzKAvMEj1c5GnYE=</DigestValue>
      </Reference>
      <Reference URI="/xl/worksheets/sheet11.xml?ContentType=application/vnd.openxmlformats-officedocument.spreadsheetml.worksheet+xml">
        <DigestMethod Algorithm="http://www.w3.org/2001/04/xmlenc#sha256"/>
        <DigestValue>fQa3CP8TWXdp3Yuu506cPFUoPI2QBhkXg4en2bSF1NM=</DigestValue>
      </Reference>
      <Reference URI="/xl/worksheets/sheet12.xml?ContentType=application/vnd.openxmlformats-officedocument.spreadsheetml.worksheet+xml">
        <DigestMethod Algorithm="http://www.w3.org/2001/04/xmlenc#sha256"/>
        <DigestValue>2t+1Umf0GoyhZy5nOauutycYXfdpZvWavJNXefrL928=</DigestValue>
      </Reference>
      <Reference URI="/xl/worksheets/sheet13.xml?ContentType=application/vnd.openxmlformats-officedocument.spreadsheetml.worksheet+xml">
        <DigestMethod Algorithm="http://www.w3.org/2001/04/xmlenc#sha256"/>
        <DigestValue>ZUJUHdLTFqCszEzmt3N3o5qoljUG61zoteAeOCpTDxE=</DigestValue>
      </Reference>
      <Reference URI="/xl/worksheets/sheet14.xml?ContentType=application/vnd.openxmlformats-officedocument.spreadsheetml.worksheet+xml">
        <DigestMethod Algorithm="http://www.w3.org/2001/04/xmlenc#sha256"/>
        <DigestValue>W0BPl4e7yAQ2ceu3iAjhhigRsDcpdAIPReTc7T1KlL8=</DigestValue>
      </Reference>
      <Reference URI="/xl/worksheets/sheet15.xml?ContentType=application/vnd.openxmlformats-officedocument.spreadsheetml.worksheet+xml">
        <DigestMethod Algorithm="http://www.w3.org/2001/04/xmlenc#sha256"/>
        <DigestValue>wH8hmm8DsLGK+psWsa07GA7ITAz7FXO+XIA2zR99+Yw=</DigestValue>
      </Reference>
      <Reference URI="/xl/worksheets/sheet2.xml?ContentType=application/vnd.openxmlformats-officedocument.spreadsheetml.worksheet+xml">
        <DigestMethod Algorithm="http://www.w3.org/2001/04/xmlenc#sha256"/>
        <DigestValue>joVfU0doHuO436DvKsNjkKEGI0o7pY/Vcg1D1GyqBeY=</DigestValue>
      </Reference>
      <Reference URI="/xl/worksheets/sheet3.xml?ContentType=application/vnd.openxmlformats-officedocument.spreadsheetml.worksheet+xml">
        <DigestMethod Algorithm="http://www.w3.org/2001/04/xmlenc#sha256"/>
        <DigestValue>SiIglZKE92h88pGg3QJXSGATtdsFDEdI2KkCwOwT8Yc=</DigestValue>
      </Reference>
      <Reference URI="/xl/worksheets/sheet4.xml?ContentType=application/vnd.openxmlformats-officedocument.spreadsheetml.worksheet+xml">
        <DigestMethod Algorithm="http://www.w3.org/2001/04/xmlenc#sha256"/>
        <DigestValue>W8OWq9S5H2el30BGeQS1rZ2jW0HVXY+/arFyulli1K8=</DigestValue>
      </Reference>
      <Reference URI="/xl/worksheets/sheet5.xml?ContentType=application/vnd.openxmlformats-officedocument.spreadsheetml.worksheet+xml">
        <DigestMethod Algorithm="http://www.w3.org/2001/04/xmlenc#sha256"/>
        <DigestValue>AriBek91iv6oa+XdQvbkVfe6C/vYdH1rCSkl95UKQCg=</DigestValue>
      </Reference>
      <Reference URI="/xl/worksheets/sheet6.xml?ContentType=application/vnd.openxmlformats-officedocument.spreadsheetml.worksheet+xml">
        <DigestMethod Algorithm="http://www.w3.org/2001/04/xmlenc#sha256"/>
        <DigestValue>I6Ha8EPySwdBHc1ABB0MrUD3QSo29xsH1Jl9VdRYA20=</DigestValue>
      </Reference>
      <Reference URI="/xl/worksheets/sheet7.xml?ContentType=application/vnd.openxmlformats-officedocument.spreadsheetml.worksheet+xml">
        <DigestMethod Algorithm="http://www.w3.org/2001/04/xmlenc#sha256"/>
        <DigestValue>gB/gGbD1VbHMTomClCqU6owoiAgI4wSzORmSSlPPwo8=</DigestValue>
      </Reference>
      <Reference URI="/xl/worksheets/sheet8.xml?ContentType=application/vnd.openxmlformats-officedocument.spreadsheetml.worksheet+xml">
        <DigestMethod Algorithm="http://www.w3.org/2001/04/xmlenc#sha256"/>
        <DigestValue>Hzt9GRQEYwWBu3slxYtEmYDkKAcENMKEgxKEqsVjnYY=</DigestValue>
      </Reference>
      <Reference URI="/xl/worksheets/sheet9.xml?ContentType=application/vnd.openxmlformats-officedocument.spreadsheetml.worksheet+xml">
        <DigestMethod Algorithm="http://www.w3.org/2001/04/xmlenc#sha256"/>
        <DigestValue>8ZVVY4NWk8ZO0btGMDdo+qY63v8HnDfqXgUnAlvieZU=</DigestValue>
      </Reference>
    </Manifest>
    <SignatureProperties>
      <SignatureProperty Id="idSignatureTime" Target="#idPackageSignature">
        <mdssi:SignatureTime xmlns:mdssi="http://schemas.openxmlformats.org/package/2006/digital-signature">
          <mdssi:Format>YYYY-MM-DDThh:mm:ssTZD</mdssi:Format>
          <mdssi:Value>2021-03-31T12:56:09Z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Entidad</SignatureComments>
          <WindowsVersion>10.0</WindowsVersion>
          <OfficeVersion>16.0.13801/22</OfficeVersion>
          <ApplicationVersion>16.0.13801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2021-03-31T12:56:09Z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 de la Entidad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Cr8Tc13sYKZipKQq8WwjAq/oRjU4EuZ9AY2/YeX6ey4=</DigestValue>
    </Reference>
    <Reference Type="http://www.w3.org/2000/09/xmldsig#Object" URI="#idOfficeObject">
      <DigestMethod Algorithm="http://www.w3.org/2001/04/xmlenc#sha256"/>
      <DigestValue>a9NATRrVn0A+MpQk4Gxdwa1M2lW167QQPmEGPA8eVmo=</DigestValue>
    </Reference>
    <Reference Type="http://uri.etsi.org/01903#SignedProperties" URI="#idSignedProperties">
      <Transforms>
        <Transform Algorithm="http://www.w3.org/TR/2001/REC-xml-c14n-20010315"/>
      </Transforms>
      <DigestMethod Algorithm="http://www.w3.org/2001/04/xmlenc#sha256"/>
      <DigestValue>r7FP5hw97pzpB80vGte5t6ZPYbvG5u5uUb1M0vTb0/4=</DigestValue>
    </Reference>
  </SignedInfo>
  <SignatureValue>tVNa5RXQubV9yVdhCZd+Do/HYHkqoVGh077l0TyZaokM69PLu8PMcfhvWpbkFf8uIRL+HcfD0Qqj
VL47P0NUVUrqXiAP8phfcHT3ncyrB2iFZxabNijU0sZpnMUMQ4sGBtXA/HIw6PCYoSlA0zc3J/ky
sy+0tXJt1HbSligp0H9JQW61E9bi3OuHAQQGlimdkNb3D+smS7yZwDfcbhLdmeYlBQxapgOuLXbU
q5rcg4anix/UQAFBTdBDYDBN+pc+5ac7b9x/huI9Q5guePCfmMcK6qndd0fyF6st6xdImtnktZv7
ER+kqDjyAjrsRyoZ1ZubNeoCS2w45sHLfO+oKQ==</SignatureValue>
  <KeyInfo>
    <X509Data>
      <X509Certificate>MIIH6zCCBdOgAwIBAgIIWNl38kf8QYswDQYJKoZIhvcNAQELBQAwWzEXMBUGA1UEBRMOUlVDIDgwMDUwMTcyLTExGjAYBgNVBAMTEUNBLURPQ1VNRU5UQSBTLkEuMRcwFQYDVQQKEw5ET0NVTUVOVEEgUy5BLjELMAkGA1UEBhMCUFkwHhcNMTkwNzE4MTg0NTAyWhcNMjEwNzE3MTg1NTAyWjCBkTELMAkGA1UEBhMCUFkxDjAMBgNVBAQMBUdFTEFZMRIwEAYDVQQFEwlDSTIwNTgwNjcxFTATBgNVBCoMDEVMSUFTIE1JR1VFTDEXMBUGA1UECgwOUEVSU09OQSBGSVNJQ0ExETAPBgNVBAsMCEZJUk1BIEYyMRswGQYDVQQDDBJFTElBUyBNSUdVRUwgR0VMQVkwggEiMA0GCSqGSIb3DQEBAQUAA4IBDwAwggEKAoIBAQDWg6y9wVxPFbaqb4PpRbgoy4iy6lrB+5ngjZBxYbXNbREqr+3MrcRCl/Y+gmnjBZG/9UuAi12O0e3Q0Zc874kLQezV3HZYO+s9viobXTVKcfagvFGqMmaa4GSX6TQzORBoQ3a7ePahXEJqwxmL8wJnt4zgFgedW5u3i4FXDRttWyVDmdwNHZXv4goE3kJHc3rArYtJdOrHRmEWiTtEq8+Y5PXfhOg4ESTJRpVUpvRjbBsI4QZKMOAiw3xwLljVnjDwMc1uAMyzSvIyl1Wmv0vG1CW+xpaNUx+PTV4j5ZxtTk/KS9xjFniZrA08i2int6hVQSf5RMgDAY0iAUwCmJB5AgMBAAGjggN6MIIDdjAMBgNVHRMBAf8EAjAAMA4GA1UdDwEB/wQEAwIF4DAqBgNVHSUBAf8EIDAeBggrBgEFBQcDAQYIKwYBBQUHAwIGCCsGAQUFBwMEMB0GA1UdDgQWBBS11nX/zBr8gECbQDyM8+1+B4stX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fBgNVHREEGDAWgRRlZ2VsYXlAY2FkaWVt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Nthzt/ym5Xo/YZGcvlAqhn6SX2gk1GipdQySc7sTXIsxAfjjwB59i6VPpHfQOH3pOMbeqB2mVyadt0t4DNARuKl3WMYJLQLQcFgcZVY3gSq5NwyGG1XB1FaMQRn/5PHwf42w3etQW1Ua9x/8x10yhF6lik5pefiGH0ndVvZHtasZe4h4iPA4h2Js6FbFT3A0xj3iFQxtetUr+FUH851w4GngCErrszbywOm2dt8RdRzILFfDFGsfPLUBxMXWx52/6Eq7L58KM8LNplaQIItSjG/s+YkFSWdnx2la4eXORjnwgTCWokRDYggASgF/N+eLKqr7v0Tpy+9KR8X3CJjb51YE4ar5rkzdVPheSzwbZh2+F5ahZvsBI3I1bm7mqjw7kc9ZhTGP47NU10/G26e6xWH1VHUDioAK+RHDQe4QuVMRPLs00ztp03wcBhQBgQJeecgtAIRC2RUzaxBVtDJLTdPO2qF6kHfAsRHqzoPOootPo+g7mqHNoJg5YCQSZQdNLaOhNkLPnQUkoJrSQ17QdDU2oAZANogmp3YDAPvYV9J60gz58avF6bSZYv7otwNS3eQUZkSoAsw/CCU7TaFFxvwBDYslFTIYYz82QKswkozYSVjmZjJiiqsv3isQXVDpPO4w2KVilUS1Z602ifHnUaYfv+zvDOHvVYjLlTw4t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YBpTo4qR375dw42rkJSKNFGeeh/jTrwqOtzss0RjIRk=</DigestValue>
      </Reference>
      <Reference URI="/xl/calcChain.xml?ContentType=application/vnd.openxmlformats-officedocument.spreadsheetml.calcChain+xml">
        <DigestMethod Algorithm="http://www.w3.org/2001/04/xmlenc#sha256"/>
        <DigestValue>raOMI7cHSOVZm3yRYg67d9NuvRP3X5Je4wWFEI25k0A=</DigestValue>
      </Reference>
      <Reference URI="/xl/comments1.xml?ContentType=application/vnd.openxmlformats-officedocument.spreadsheetml.comments+xml">
        <DigestMethod Algorithm="http://www.w3.org/2001/04/xmlenc#sha256"/>
        <DigestValue>lKpNPdBPeFPyTQ3JSFikra5NItHNaPGNIdc9a6qUWqw=</DigestValue>
      </Reference>
      <Reference URI="/xl/drawings/vmlDrawing1.vml?ContentType=application/vnd.openxmlformats-officedocument.vmlDrawing">
        <DigestMethod Algorithm="http://www.w3.org/2001/04/xmlenc#sha256"/>
        <DigestValue>MRDPOcKUhZ6geXewstWlLcNKsc6c3t446zpNX26Dv8E=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30CZs62FwPe+TuaxZ1toEM5ViByhyaEVGysevV25DpM=</DigestValue>
      </Reference>
      <Reference URI="/xl/externalLinks/externalLink1.xml?ContentType=application/vnd.openxmlformats-officedocument.spreadsheetml.externalLink+xml">
        <DigestMethod Algorithm="http://www.w3.org/2001/04/xmlenc#sha256"/>
        <DigestValue>6vakIAmWwCJ3ivhJIH085Ehy7bfY2AAfqOIWnXmcvMc=</DigestValue>
      </Reference>
      <Reference URI="/xl/persons/person.xml?ContentType=application/vnd.ms-excel.person+xml">
        <DigestMethod Algorithm="http://www.w3.org/2001/04/xmlenc#sha256"/>
        <DigestValue>bz7VGaW+E1wXNfCszAOyFbN6La5z77lsB/wvfa0njLc=</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ICL05554fVnjJTK5pwgL8JhVVGB9RJB3sRPs4dA8Rd4=</DigestValue>
      </Reference>
      <Reference URI="/xl/printerSettings/printerSettings12.bin?ContentType=application/vnd.openxmlformats-officedocument.spreadsheetml.printerSettings">
        <DigestMethod Algorithm="http://www.w3.org/2001/04/xmlenc#sha256"/>
        <DigestValue>ZpHAtTFjLbwUiROtT8IHsLUyRN90jqM791Fia5t6dHI=</DigestValue>
      </Reference>
      <Reference URI="/xl/printerSettings/printerSettings13.bin?ContentType=application/vnd.openxmlformats-officedocument.spreadsheetml.printerSettings">
        <DigestMethod Algorithm="http://www.w3.org/2001/04/xmlenc#sha256"/>
        <DigestValue>7bcltT2yUheVpJ35+fRoiAgATZ7WWZkNqulb8f1Vydc=</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nLcW1XGPB6468WNA0317GE44FAClyKskEm5VFsf1/Oo=</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feMe/DEEOql1VNhleitzJhCDdUTZdjPQkBKCkMH/p3w=</DigestValue>
      </Reference>
      <Reference URI="/xl/printerSettings/printerSettings5.bin?ContentType=application/vnd.openxmlformats-officedocument.spreadsheetml.printerSettings">
        <DigestMethod Algorithm="http://www.w3.org/2001/04/xmlenc#sha256"/>
        <DigestValue>B00MjmozhoOS/OmX1TqTWc8RSZRCV/okkyrdPOzu9hs=</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1NoA1jnn9wnmIpiMQjibkXpTM0W7c3vc6S2Y3xPNnKI=</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741C4nAUx5ouxprzj2RJ6Di7r/BZ047QTt9o0gbiEGE=</DigestValue>
      </Reference>
      <Reference URI="/xl/sharedStrings.xml?ContentType=application/vnd.openxmlformats-officedocument.spreadsheetml.sharedStrings+xml">
        <DigestMethod Algorithm="http://www.w3.org/2001/04/xmlenc#sha256"/>
        <DigestValue>002A9FkE2XNUQJ5dk3LbLjb+41BWv9VZxJ4sELLNQMg=</DigestValue>
      </Reference>
      <Reference URI="/xl/styles.xml?ContentType=application/vnd.openxmlformats-officedocument.spreadsheetml.styles+xml">
        <DigestMethod Algorithm="http://www.w3.org/2001/04/xmlenc#sha256"/>
        <DigestValue>xtxyav0+rrL+NHKyZTar6SCFey86Cmri19PAGN6NqqE=</DigestValue>
      </Reference>
      <Reference URI="/xl/theme/theme1.xml?ContentType=application/vnd.openxmlformats-officedocument.theme+xml">
        <DigestMethod Algorithm="http://www.w3.org/2001/04/xmlenc#sha256"/>
        <DigestValue>6X+H6oZv8bFWXDlENb4AFhS8/e674SGlKGn83vH5aSI=</DigestValue>
      </Reference>
      <Reference URI="/xl/threadedComments/threadedComment1.xml?ContentType=application/vnd.ms-excel.threadedcomments+xml">
        <DigestMethod Algorithm="http://www.w3.org/2001/04/xmlenc#sha256"/>
        <DigestValue>5fhD1zYw6/gqfGRz7x1cDfUV05hPjMg71v2lzBNGN2k=</DigestValue>
      </Reference>
      <Reference URI="/xl/workbook.xml?ContentType=application/vnd.openxmlformats-officedocument.spreadsheetml.sheet.main+xml">
        <DigestMethod Algorithm="http://www.w3.org/2001/04/xmlenc#sha256"/>
        <DigestValue>3v/ZyJ5T3ItKBIePFM/QTV96stAXyIqCgGvbBUZ/pIk=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FSXUida67synNktUpzo6yqw2s/cHgA2U2nxaa1fhEHc=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LJ21p10KPJ7lceq0GBNgPDl8xYlD3g4fbJ/cmcEOywg=</DigestValue>
      </Reference>
      <Reference URI="/xl/worksheets/sheet10.xml?ContentType=application/vnd.openxmlformats-officedocument.spreadsheetml.worksheet+xml">
        <DigestMethod Algorithm="http://www.w3.org/2001/04/xmlenc#sha256"/>
        <DigestValue>xnV95I6W3ou2nbLHh0WVg4jJ2Fk/DzKAvMEj1c5GnYE=</DigestValue>
      </Reference>
      <Reference URI="/xl/worksheets/sheet11.xml?ContentType=application/vnd.openxmlformats-officedocument.spreadsheetml.worksheet+xml">
        <DigestMethod Algorithm="http://www.w3.org/2001/04/xmlenc#sha256"/>
        <DigestValue>fQa3CP8TWXdp3Yuu506cPFUoPI2QBhkXg4en2bSF1NM=</DigestValue>
      </Reference>
      <Reference URI="/xl/worksheets/sheet12.xml?ContentType=application/vnd.openxmlformats-officedocument.spreadsheetml.worksheet+xml">
        <DigestMethod Algorithm="http://www.w3.org/2001/04/xmlenc#sha256"/>
        <DigestValue>2t+1Umf0GoyhZy5nOauutycYXfdpZvWavJNXefrL928=</DigestValue>
      </Reference>
      <Reference URI="/xl/worksheets/sheet13.xml?ContentType=application/vnd.openxmlformats-officedocument.spreadsheetml.worksheet+xml">
        <DigestMethod Algorithm="http://www.w3.org/2001/04/xmlenc#sha256"/>
        <DigestValue>ZUJUHdLTFqCszEzmt3N3o5qoljUG61zoteAeOCpTDxE=</DigestValue>
      </Reference>
      <Reference URI="/xl/worksheets/sheet14.xml?ContentType=application/vnd.openxmlformats-officedocument.spreadsheetml.worksheet+xml">
        <DigestMethod Algorithm="http://www.w3.org/2001/04/xmlenc#sha256"/>
        <DigestValue>W0BPl4e7yAQ2ceu3iAjhhigRsDcpdAIPReTc7T1KlL8=</DigestValue>
      </Reference>
      <Reference URI="/xl/worksheets/sheet15.xml?ContentType=application/vnd.openxmlformats-officedocument.spreadsheetml.worksheet+xml">
        <DigestMethod Algorithm="http://www.w3.org/2001/04/xmlenc#sha256"/>
        <DigestValue>wH8hmm8DsLGK+psWsa07GA7ITAz7FXO+XIA2zR99+Yw=</DigestValue>
      </Reference>
      <Reference URI="/xl/worksheets/sheet2.xml?ContentType=application/vnd.openxmlformats-officedocument.spreadsheetml.worksheet+xml">
        <DigestMethod Algorithm="http://www.w3.org/2001/04/xmlenc#sha256"/>
        <DigestValue>joVfU0doHuO436DvKsNjkKEGI0o7pY/Vcg1D1GyqBeY=</DigestValue>
      </Reference>
      <Reference URI="/xl/worksheets/sheet3.xml?ContentType=application/vnd.openxmlformats-officedocument.spreadsheetml.worksheet+xml">
        <DigestMethod Algorithm="http://www.w3.org/2001/04/xmlenc#sha256"/>
        <DigestValue>SiIglZKE92h88pGg3QJXSGATtdsFDEdI2KkCwOwT8Yc=</DigestValue>
      </Reference>
      <Reference URI="/xl/worksheets/sheet4.xml?ContentType=application/vnd.openxmlformats-officedocument.spreadsheetml.worksheet+xml">
        <DigestMethod Algorithm="http://www.w3.org/2001/04/xmlenc#sha256"/>
        <DigestValue>W8OWq9S5H2el30BGeQS1rZ2jW0HVXY+/arFyulli1K8=</DigestValue>
      </Reference>
      <Reference URI="/xl/worksheets/sheet5.xml?ContentType=application/vnd.openxmlformats-officedocument.spreadsheetml.worksheet+xml">
        <DigestMethod Algorithm="http://www.w3.org/2001/04/xmlenc#sha256"/>
        <DigestValue>AriBek91iv6oa+XdQvbkVfe6C/vYdH1rCSkl95UKQCg=</DigestValue>
      </Reference>
      <Reference URI="/xl/worksheets/sheet6.xml?ContentType=application/vnd.openxmlformats-officedocument.spreadsheetml.worksheet+xml">
        <DigestMethod Algorithm="http://www.w3.org/2001/04/xmlenc#sha256"/>
        <DigestValue>I6Ha8EPySwdBHc1ABB0MrUD3QSo29xsH1Jl9VdRYA20=</DigestValue>
      </Reference>
      <Reference URI="/xl/worksheets/sheet7.xml?ContentType=application/vnd.openxmlformats-officedocument.spreadsheetml.worksheet+xml">
        <DigestMethod Algorithm="http://www.w3.org/2001/04/xmlenc#sha256"/>
        <DigestValue>gB/gGbD1VbHMTomClCqU6owoiAgI4wSzORmSSlPPwo8=</DigestValue>
      </Reference>
      <Reference URI="/xl/worksheets/sheet8.xml?ContentType=application/vnd.openxmlformats-officedocument.spreadsheetml.worksheet+xml">
        <DigestMethod Algorithm="http://www.w3.org/2001/04/xmlenc#sha256"/>
        <DigestValue>Hzt9GRQEYwWBu3slxYtEmYDkKAcENMKEgxKEqsVjnYY=</DigestValue>
      </Reference>
      <Reference URI="/xl/worksheets/sheet9.xml?ContentType=application/vnd.openxmlformats-officedocument.spreadsheetml.worksheet+xml">
        <DigestMethod Algorithm="http://www.w3.org/2001/04/xmlenc#sha256"/>
        <DigestValue>8ZVVY4NWk8ZO0btGMDdo+qY63v8HnDfqXgUnAlvieZU=</DigestValue>
      </Reference>
    </Manifest>
    <SignatureProperties>
      <SignatureProperty Id="idSignatureTime" Target="#idPackageSignature">
        <mdssi:SignatureTime xmlns:mdssi="http://schemas.openxmlformats.org/package/2006/digital-signature">
          <mdssi:Format>YYYY-MM-DDThh:mm:ssTZD</mdssi:Format>
          <mdssi:Value>2021-03-31T13:35:46Z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16.0.13801/22</OfficeVersion>
          <ApplicationVersion>16.0.13801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2021-03-31T13:35:46Z</xd:SigningTime>
          <xd:SigningCertificate>
            <xd:Cert>
              <xd:CertDigest>
                <DigestMethod Algorithm="http://www.w3.org/2001/04/xmlenc#sha256"/>
                <DigestValue>CWUKyEKmd7Nz2f6Zni8ZCveGHCC+/Eky/4OdoZZoOD8=</DigestValue>
              </xd:CertDigest>
              <xd:IssuerSerial>
                <X509IssuerName>C=PY, O=DOCUMENTA S.A., CN=CA-DOCUMENTA S.A., SERIALNUMBER=RUC 80050172-1</X509IssuerName>
                <X509SerialNumber>6402280227757375883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PDZaKAYlGvJAmlxryWlkc249Ir21pbQgW2aZh0dSpyE=</DigestValue>
    </Reference>
    <Reference Type="http://www.w3.org/2000/09/xmldsig#Object" URI="#idOfficeObject">
      <DigestMethod Algorithm="http://www.w3.org/2001/04/xmlenc#sha256"/>
      <DigestValue>slEhkSDNJGm6htDaBT2O5KNXcFG57SFMJmVcoOef+rQ=</DigestValue>
    </Reference>
    <Reference Type="http://uri.etsi.org/01903#SignedProperties" URI="#idSignedProperties">
      <Transforms>
        <Transform Algorithm="http://www.w3.org/TR/2001/REC-xml-c14n-20010315"/>
      </Transforms>
      <DigestMethod Algorithm="http://www.w3.org/2001/04/xmlenc#sha256"/>
      <DigestValue>ViEIFs0a+dboZ+jZQdlz8Inz6DyEOyBM7skYm5jNwDw=</DigestValue>
    </Reference>
  </SignedInfo>
  <SignatureValue>f07s4iytLWmc+iXE3yXjoSoz+he2laRmxPsCohM/oNKPGg3XqWfqUJCtumNDtXAjcpMCK1eqxZX4
JMQogcZCWcgLD5FDp7Tok742HI1JX8i3IoUmjDi31Za5mnsh/cymIESaKXGmC7NkKr9S+i4WT71K
PEqLuz+ew0D82n+YbAT2xZSOfZhXMoswdI32fCtnBsIF1QfUbDNvBdD7QBmFoR4bmPrA4X47qx0p
Cr3EqcWZa68dE5EUgVpF+pCoOaDnuMb/xx9e/AA1a7jqvJ5hUfoZC/C9sZyBWZOxDg5o9OOpFHv2
y5RLT/8LulmYQTTUP9gQ9YQjz682FWNb0zKZww==</SignatureValue>
  <KeyInfo>
    <X509Data>
      <X509Certificate>MIIH+zCCBeOgAwIBAgIIBSDmJhWBHk4wDQYJKoZIhvcNAQELBQAwWzEXMBUGA1UEBRMOUlVDIDgwMDUwMTcyLTExGjAYBgNVBAMTEUNBLURPQ1VNRU5UQSBTLkEuMRcwFQYDVQQKEw5ET0NVTUVOVEEgUy5BLjELMAkGA1UEBhMCUFkwHhcNMTkwNTI0MTgyNDIxWhcNMjEwNTIzMTgzNDIxWjCBnTELMAkGA1UEBhMCUFkxFTATBgNVBAQMDEdBTEVBTk8gQkFFWjESMBAGA1UEBRMJQ0kxMzQxNTk1MRQwEgYDVQQqDAtKVUFOQSBQQUJMQTEXMBUGA1UECgwOUEVSU09OQSBGSVNJQ0ExETAPBgNVBAsMCEZJUk1BIEYyMSEwHwYDVQQDDBhKVUFOQSBQQUJMQSBHQUxFQU5PIEJBRVowggEiMA0GCSqGSIb3DQEBAQUAA4IBDwAwggEKAoIBAQC3dTIYTzt1s3LSTCDnbn0i3ogbcmprQsWvz7zQeHJb4Y9o3/MzG5emBju8RZ50ssbtRn45mw73O/hldLvLlZrc/gk8gmiqUshJ/b9MGJSEzErCtbxupu+wLquzQhA0SuPAQrfWMCQGmWYehzy1reUsTs0dpQizepCS+McTwZ/qoDjJqZNp1UKrZxk5324MaFubK4l8yH5kFtbuPy7p7od2y2fr9+rUVH8IYqB44aChRWrZfgdL2H3fOjzQ4Qt2pZrGnkD+FQ8oUwQ6YOIhOZBIMy16/HOKh2UCGDGRNQlYHG6/gqCa3AlXp4t4jbZQwFCXTLyE28xceocpqSOQr8yFAgMBAAGjggN+MIIDejAMBgNVHRMBAf8EAjAAMA4GA1UdDwEB/wQEAwIF4DAqBgNVHSUBAf8EIDAeBggrBgEFBQcDAQYIKwYBBQUHAwIGCCsGAQUFBwMEMB0GA1UdDgQWBBTBQWwNEXQn8RV1XUJlG1idCvyS9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qdWFuaWdhbDIwMTFAaG90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yG0YEss/UvacuDjSNyf7QJz3jQ0NZrmN51sU5J42S1FVEhzgELQcsV8TBGCvgBH5ubGY1B3RyV3eZBnr7+X87MHNtrmgIP1ZAE44DIFr1mpC87fJBCkO86CjpxMpyYSuy/sSliuMWP8ldBy0UBDHQvoJsTJivjV5DGKZhTr0GlAL9B9J2jp/FIKy8LshSm9UdUWJy94uU0B6eUUM9V147o+CPY1IysUsqeGU4FkVCq1Cgel8HT0IeXjsnqK/NU/IZituMwUynU60AA31APcJFSqCGQvH7NLCRlV0upxZLEgJAl89+uMswhpgdqU+zgQv7/GnQH8JHa/oHtWinpmcXBXBoa2vYHksTuwVtXeCqL/veuVnJo0voMFkYtHdCVMQgWDJPmzBDnBx4YNm7EA5O6qYVof1wO8JGHQuWwYlOwX4eqTEMS+uJ5W7esctjzgq7BTfnxtaylgv1kX8WpRijT/1o/INXjZ2dUHtxfKmYm3WL+3ryuAUZokJXcpqc1lGfjOBphOu1FN3CqO7/SpJkxAAVP28jPKveizIW3R6NZfnMTcDtI/MyCywkTuTpalKpakpG0/wkBGJ0tnUF7ltl5H9AcCIdPefPmBp/jwhSGXSa3C5khKDHrqaWR57eqlzUYGYFJjRQ3j1CRPk4TTJOjApoad0xiUHdJTjUu7eN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YBpTo4qR375dw42rkJSKNFGeeh/jTrwqOtzss0RjIRk=</DigestValue>
      </Reference>
      <Reference URI="/xl/calcChain.xml?ContentType=application/vnd.openxmlformats-officedocument.spreadsheetml.calcChain+xml">
        <DigestMethod Algorithm="http://www.w3.org/2001/04/xmlenc#sha256"/>
        <DigestValue>raOMI7cHSOVZm3yRYg67d9NuvRP3X5Je4wWFEI25k0A=</DigestValue>
      </Reference>
      <Reference URI="/xl/comments1.xml?ContentType=application/vnd.openxmlformats-officedocument.spreadsheetml.comments+xml">
        <DigestMethod Algorithm="http://www.w3.org/2001/04/xmlenc#sha256"/>
        <DigestValue>lKpNPdBPeFPyTQ3JSFikra5NItHNaPGNIdc9a6qUWqw=</DigestValue>
      </Reference>
      <Reference URI="/xl/drawings/vmlDrawing1.vml?ContentType=application/vnd.openxmlformats-officedocument.vmlDrawing">
        <DigestMethod Algorithm="http://www.w3.org/2001/04/xmlenc#sha256"/>
        <DigestValue>MRDPOcKUhZ6geXewstWlLcNKsc6c3t446zpNX26Dv8E=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30CZs62FwPe+TuaxZ1toEM5ViByhyaEVGysevV25DpM=</DigestValue>
      </Reference>
      <Reference URI="/xl/externalLinks/externalLink1.xml?ContentType=application/vnd.openxmlformats-officedocument.spreadsheetml.externalLink+xml">
        <DigestMethod Algorithm="http://www.w3.org/2001/04/xmlenc#sha256"/>
        <DigestValue>6vakIAmWwCJ3ivhJIH085Ehy7bfY2AAfqOIWnXmcvMc=</DigestValue>
      </Reference>
      <Reference URI="/xl/persons/person.xml?ContentType=application/vnd.ms-excel.person+xml">
        <DigestMethod Algorithm="http://www.w3.org/2001/04/xmlenc#sha256"/>
        <DigestValue>bz7VGaW+E1wXNfCszAOyFbN6La5z77lsB/wvfa0njLc=</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ICL05554fVnjJTK5pwgL8JhVVGB9RJB3sRPs4dA8Rd4=</DigestValue>
      </Reference>
      <Reference URI="/xl/printerSettings/printerSettings12.bin?ContentType=application/vnd.openxmlformats-officedocument.spreadsheetml.printerSettings">
        <DigestMethod Algorithm="http://www.w3.org/2001/04/xmlenc#sha256"/>
        <DigestValue>ZpHAtTFjLbwUiROtT8IHsLUyRN90jqM791Fia5t6dHI=</DigestValue>
      </Reference>
      <Reference URI="/xl/printerSettings/printerSettings13.bin?ContentType=application/vnd.openxmlformats-officedocument.spreadsheetml.printerSettings">
        <DigestMethod Algorithm="http://www.w3.org/2001/04/xmlenc#sha256"/>
        <DigestValue>7bcltT2yUheVpJ35+fRoiAgATZ7WWZkNqulb8f1Vydc=</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nLcW1XGPB6468WNA0317GE44FAClyKskEm5VFsf1/Oo=</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feMe/DEEOql1VNhleitzJhCDdUTZdjPQkBKCkMH/p3w=</DigestValue>
      </Reference>
      <Reference URI="/xl/printerSettings/printerSettings5.bin?ContentType=application/vnd.openxmlformats-officedocument.spreadsheetml.printerSettings">
        <DigestMethod Algorithm="http://www.w3.org/2001/04/xmlenc#sha256"/>
        <DigestValue>B00MjmozhoOS/OmX1TqTWc8RSZRCV/okkyrdPOzu9hs=</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1NoA1jnn9wnmIpiMQjibkXpTM0W7c3vc6S2Y3xPNnKI=</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741C4nAUx5ouxprzj2RJ6Di7r/BZ047QTt9o0gbiEGE=</DigestValue>
      </Reference>
      <Reference URI="/xl/sharedStrings.xml?ContentType=application/vnd.openxmlformats-officedocument.spreadsheetml.sharedStrings+xml">
        <DigestMethod Algorithm="http://www.w3.org/2001/04/xmlenc#sha256"/>
        <DigestValue>002A9FkE2XNUQJ5dk3LbLjb+41BWv9VZxJ4sELLNQMg=</DigestValue>
      </Reference>
      <Reference URI="/xl/styles.xml?ContentType=application/vnd.openxmlformats-officedocument.spreadsheetml.styles+xml">
        <DigestMethod Algorithm="http://www.w3.org/2001/04/xmlenc#sha256"/>
        <DigestValue>xtxyav0+rrL+NHKyZTar6SCFey86Cmri19PAGN6NqqE=</DigestValue>
      </Reference>
      <Reference URI="/xl/theme/theme1.xml?ContentType=application/vnd.openxmlformats-officedocument.theme+xml">
        <DigestMethod Algorithm="http://www.w3.org/2001/04/xmlenc#sha256"/>
        <DigestValue>6X+H6oZv8bFWXDlENb4AFhS8/e674SGlKGn83vH5aSI=</DigestValue>
      </Reference>
      <Reference URI="/xl/threadedComments/threadedComment1.xml?ContentType=application/vnd.ms-excel.threadedcomments+xml">
        <DigestMethod Algorithm="http://www.w3.org/2001/04/xmlenc#sha256"/>
        <DigestValue>5fhD1zYw6/gqfGRz7x1cDfUV05hPjMg71v2lzBNGN2k=</DigestValue>
      </Reference>
      <Reference URI="/xl/workbook.xml?ContentType=application/vnd.openxmlformats-officedocument.spreadsheetml.sheet.main+xml">
        <DigestMethod Algorithm="http://www.w3.org/2001/04/xmlenc#sha256"/>
        <DigestValue>3v/ZyJ5T3ItKBIePFM/QTV96stAXyIqCgGvbBUZ/pIk=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FSXUida67synNktUpzo6yqw2s/cHgA2U2nxaa1fhEHc=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LJ21p10KPJ7lceq0GBNgPDl8xYlD3g4fbJ/cmcEOywg=</DigestValue>
      </Reference>
      <Reference URI="/xl/worksheets/sheet10.xml?ContentType=application/vnd.openxmlformats-officedocument.spreadsheetml.worksheet+xml">
        <DigestMethod Algorithm="http://www.w3.org/2001/04/xmlenc#sha256"/>
        <DigestValue>xnV95I6W3ou2nbLHh0WVg4jJ2Fk/DzKAvMEj1c5GnYE=</DigestValue>
      </Reference>
      <Reference URI="/xl/worksheets/sheet11.xml?ContentType=application/vnd.openxmlformats-officedocument.spreadsheetml.worksheet+xml">
        <DigestMethod Algorithm="http://www.w3.org/2001/04/xmlenc#sha256"/>
        <DigestValue>fQa3CP8TWXdp3Yuu506cPFUoPI2QBhkXg4en2bSF1NM=</DigestValue>
      </Reference>
      <Reference URI="/xl/worksheets/sheet12.xml?ContentType=application/vnd.openxmlformats-officedocument.spreadsheetml.worksheet+xml">
        <DigestMethod Algorithm="http://www.w3.org/2001/04/xmlenc#sha256"/>
        <DigestValue>2t+1Umf0GoyhZy5nOauutycYXfdpZvWavJNXefrL928=</DigestValue>
      </Reference>
      <Reference URI="/xl/worksheets/sheet13.xml?ContentType=application/vnd.openxmlformats-officedocument.spreadsheetml.worksheet+xml">
        <DigestMethod Algorithm="http://www.w3.org/2001/04/xmlenc#sha256"/>
        <DigestValue>ZUJUHdLTFqCszEzmt3N3o5qoljUG61zoteAeOCpTDxE=</DigestValue>
      </Reference>
      <Reference URI="/xl/worksheets/sheet14.xml?ContentType=application/vnd.openxmlformats-officedocument.spreadsheetml.worksheet+xml">
        <DigestMethod Algorithm="http://www.w3.org/2001/04/xmlenc#sha256"/>
        <DigestValue>W0BPl4e7yAQ2ceu3iAjhhigRsDcpdAIPReTc7T1KlL8=</DigestValue>
      </Reference>
      <Reference URI="/xl/worksheets/sheet15.xml?ContentType=application/vnd.openxmlformats-officedocument.spreadsheetml.worksheet+xml">
        <DigestMethod Algorithm="http://www.w3.org/2001/04/xmlenc#sha256"/>
        <DigestValue>wH8hmm8DsLGK+psWsa07GA7ITAz7FXO+XIA2zR99+Yw=</DigestValue>
      </Reference>
      <Reference URI="/xl/worksheets/sheet2.xml?ContentType=application/vnd.openxmlformats-officedocument.spreadsheetml.worksheet+xml">
        <DigestMethod Algorithm="http://www.w3.org/2001/04/xmlenc#sha256"/>
        <DigestValue>joVfU0doHuO436DvKsNjkKEGI0o7pY/Vcg1D1GyqBeY=</DigestValue>
      </Reference>
      <Reference URI="/xl/worksheets/sheet3.xml?ContentType=application/vnd.openxmlformats-officedocument.spreadsheetml.worksheet+xml">
        <DigestMethod Algorithm="http://www.w3.org/2001/04/xmlenc#sha256"/>
        <DigestValue>SiIglZKE92h88pGg3QJXSGATtdsFDEdI2KkCwOwT8Yc=</DigestValue>
      </Reference>
      <Reference URI="/xl/worksheets/sheet4.xml?ContentType=application/vnd.openxmlformats-officedocument.spreadsheetml.worksheet+xml">
        <DigestMethod Algorithm="http://www.w3.org/2001/04/xmlenc#sha256"/>
        <DigestValue>W8OWq9S5H2el30BGeQS1rZ2jW0HVXY+/arFyulli1K8=</DigestValue>
      </Reference>
      <Reference URI="/xl/worksheets/sheet5.xml?ContentType=application/vnd.openxmlformats-officedocument.spreadsheetml.worksheet+xml">
        <DigestMethod Algorithm="http://www.w3.org/2001/04/xmlenc#sha256"/>
        <DigestValue>AriBek91iv6oa+XdQvbkVfe6C/vYdH1rCSkl95UKQCg=</DigestValue>
      </Reference>
      <Reference URI="/xl/worksheets/sheet6.xml?ContentType=application/vnd.openxmlformats-officedocument.spreadsheetml.worksheet+xml">
        <DigestMethod Algorithm="http://www.w3.org/2001/04/xmlenc#sha256"/>
        <DigestValue>I6Ha8EPySwdBHc1ABB0MrUD3QSo29xsH1Jl9VdRYA20=</DigestValue>
      </Reference>
      <Reference URI="/xl/worksheets/sheet7.xml?ContentType=application/vnd.openxmlformats-officedocument.spreadsheetml.worksheet+xml">
        <DigestMethod Algorithm="http://www.w3.org/2001/04/xmlenc#sha256"/>
        <DigestValue>gB/gGbD1VbHMTomClCqU6owoiAgI4wSzORmSSlPPwo8=</DigestValue>
      </Reference>
      <Reference URI="/xl/worksheets/sheet8.xml?ContentType=application/vnd.openxmlformats-officedocument.spreadsheetml.worksheet+xml">
        <DigestMethod Algorithm="http://www.w3.org/2001/04/xmlenc#sha256"/>
        <DigestValue>Hzt9GRQEYwWBu3slxYtEmYDkKAcENMKEgxKEqsVjnYY=</DigestValue>
      </Reference>
      <Reference URI="/xl/worksheets/sheet9.xml?ContentType=application/vnd.openxmlformats-officedocument.spreadsheetml.worksheet+xml">
        <DigestMethod Algorithm="http://www.w3.org/2001/04/xmlenc#sha256"/>
        <DigestValue>8ZVVY4NWk8ZO0btGMDdo+qY63v8HnDfqXgUnAlvieZU=</DigestValue>
      </Reference>
    </Manifest>
    <SignatureProperties>
      <SignatureProperty Id="idSignatureTime" Target="#idPackageSignature">
        <mdssi:SignatureTime xmlns:mdssi="http://schemas.openxmlformats.org/package/2006/digital-signature">
          <mdssi:Format>YYYY-MM-DDThh:mm:ssTZD</mdssi:Format>
          <mdssi:Value>2021-03-31T14:08:12Z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16.0.13801/22</OfficeVersion>
          <ApplicationVersion>16.0.13801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2021-03-31T14:08:12Z</xd:SigningTime>
          <xd:SigningCertificate>
            <xd:Cert>
              <xd:CertDigest>
                <DigestMethod Algorithm="http://www.w3.org/2001/04/xmlenc#sha256"/>
                <DigestValue>oV9z6MDzZbqS8bMgmqg/RU06bExXab0bckfb3tuJksU=</DigestValue>
              </xd:CertDigest>
              <xd:IssuerSerial>
                <X509IssuerName>C=PY, O=DOCUMENTA S.A., CN=CA-DOCUMENTA S.A., SERIALNUMBER=RUC 80050172-1</X509IssuerName>
                <X509SerialNumber>369548220688309838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xd:CommitmentTypeQualifier>
            </xd:CommitmentTypeQualifiers>
          </xd:CommitmentTypeIndication>
        </xd:SignedDataObject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ayApeFUPtFH7fyuHmVHP/HZfFavkI1FO0DUaEDQ5F5g=</DigestValue>
    </Reference>
    <Reference Type="http://www.w3.org/2000/09/xmldsig#Object" URI="#idOfficeObject">
      <DigestMethod Algorithm="http://www.w3.org/2001/04/xmlenc#sha256"/>
      <DigestValue>msUM3dH4M304zqd0marlck14ziR6zmuuz3PCH3/MarA=</DigestValue>
    </Reference>
    <Reference Type="http://uri.etsi.org/01903#SignedProperties" URI="#idSignedProperties">
      <Transforms>
        <Transform Algorithm="http://www.w3.org/TR/2001/REC-xml-c14n-20010315"/>
      </Transforms>
      <DigestMethod Algorithm="http://www.w3.org/2001/04/xmlenc#sha256"/>
      <DigestValue>V8TyM/xAQEiHhxxnF34v+UW1IZjaeg72R6EBi9sJqPE=</DigestValue>
    </Reference>
  </SignedInfo>
  <SignatureValue>MUTUgnAocH8JpwIh90Y5Gl+5kTr0KztyCEaJ5l8IPfGgamGHOM9uSkv4Yb2Ea+kQooGBV88TE4EL
WccZN8I8vQE53y8AWBkt9tOD6jysCy2FRu+wrjkcb+z45H1ex/f5cJT67FN6G1VBzoB7MfKE5NJW
EenMmykrm4BuJ2l7e1ftCv3eY0Wa9IQhZt0ISOh0MPQhfAT45QakNb3y98hMtE9iP3+0CpxNgmgl
cHjuRSIlGL29s7efpvy41tYuT7/gqTvmd/MH0ARJMoan0DrVG4IZUQXt66MDfv98U45p7y7F9dMm
Ey+921HVHV4hlYoKZR8VMxqT43mTQIqkvz78lA==</SignatureValue>
  <KeyInfo>
    <X509Data>
      <X509Certificate>MIIH/jCCBeagAwIBAgIIXO3JAvfzKI0wDQYJKoZIhvcNAQELBQAwWzEXMBUGA1UEBRMOUlVDIDgwMDUwMTcyLTExGjAYBgNVBAMTEUNBLURPQ1VNRU5UQSBTLkEuMRcwFQYDVQQKEw5ET0NVTUVOVEEgUy5BLjELMAkGA1UEBhMCUFkwHhcNMTkwNDI1MjAxODQ3WhcNMjEwNDI0MjAyODQ3WjCBpDELMAkGA1UEBhMCUFkxFzAVBgNVBAQMDkFDVcORQSBOT0dVRVJBMREwDwYDVQQFEwhDSTk5MDc0NzEWMBQGA1UEKgwNQ0FSTE9TIE1JR1VFTDEXMBUGA1UECgwOUEVSU09OQSBGSVNJQ0ExETAPBgNVBAsMCEZJUk1BIEYyMSUwIwYDVQQDDBxDQVJMT1MgTUlHVUVMIEFDVcORQSBOT0dVRVJBMIIBIjANBgkqhkiG9w0BAQEFAAOCAQ8AMIIBCgKCAQEAwiZl6AiDfEjE03BM55aoewwThrwLpxKlAIQIT7GUSpqLsJu0X0qBIoqzZUTumuRm2JSk/TPapvVDF5NN9yT+HzH8nL1tgqw33ybb6tyT7M4CU5NP23Q2sKjlpW3fWp69pqVwGs17lHBAhvL/2p/29QTY3xTWDxJHCd2KuC+IGdw/WGHyeaT6fDKovn1t+py6k3/FeZcJmGlEaU+CxL+nYc0mf9Ube3SdN9k2ywjoej+6kkkWboAsLwt35esGhdVlzftN3r/suDQxGzBQdD3/txwHF/LFmMX+O2eAsk6k6jDopCY4P8chBKtNLDxQVJCSkRuuikdvamNlglutGgtz0QIDAQABo4IDejCCA3YwDAYDVR0TAQH/BAIwADAOBgNVHQ8BAf8EBAMCBeAwKgYDVR0lAQH/BCAwHgYIKwYBBQUHAwEGCCsGAQUFBwMCBggrBgEFBQcDBDAdBgNVHQ4EFgQUj5ah867HXVCcDSP7BBYgGWGDOm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Y2FjdW5hQGFtYXJhbC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in8LacJ06iJbFiwGzRn/feIQCLMrfVBxRGGtYLLi7F/vO2ZDemXKV127KtcuE63QQKuj89M7bGHeoODJUq+Og5xpOULQCpmjIhzUKb5wfFlEOa1cYZ/kl20brzYXIEJNJKFIbQfJfzVnwvMsFSDPKlmES5Lsyg4h4vYK+DqYaPSLqg4THEqeNguW8Fe4N3e/aRns3ZfC1vuRMQef0Dqp7+DIZDxZ6AxSCd6KYGg2a7UbMGJqI5pPtovMoMRkcJicmkuqmPwhQOCgPpSSgdeiZEYHRmoR4eHCUmxcms6RhPljiFwxIZC+w43q8lTDuuOmL+g+MbrwfMVTkHH22e9Fj3HFjlmbD16B+zPYVHwjtUu0rluTrEk32hxoC2V9GNcJuH9JLnfD7zNsWNvTFLe5cRDwKP4/Et7CG/KbAFuvxto4uIamBwmMnbg0t4tvOWN0a9BiVyl9QetLa+lV5dG1VP+B1W9/+GuuALvQ3durebZOs7xB6MTdTexqnnEQJlFKzyuZpGGytelgbjOeowhAnj9ORAbPrYNu/a+pl0nNvFQ9jR5vkfBYisi5U/PXIixcaVzqdxGbFiVi6zZDOXYcvO3OX8h4N+7gblwnlKHdxcjevdJ0aEPH+sRpYT/H1lWimg5JB34QUEJl7bRv6WbTX9N2M77AT6EvEaGWoaY4k7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YBpTo4qR375dw42rkJSKNFGeeh/jTrwqOtzss0RjIRk=</DigestValue>
      </Reference>
      <Reference URI="/xl/calcChain.xml?ContentType=application/vnd.openxmlformats-officedocument.spreadsheetml.calcChain+xml">
        <DigestMethod Algorithm="http://www.w3.org/2001/04/xmlenc#sha256"/>
        <DigestValue>raOMI7cHSOVZm3yRYg67d9NuvRP3X5Je4wWFEI25k0A=</DigestValue>
      </Reference>
      <Reference URI="/xl/comments1.xml?ContentType=application/vnd.openxmlformats-officedocument.spreadsheetml.comments+xml">
        <DigestMethod Algorithm="http://www.w3.org/2001/04/xmlenc#sha256"/>
        <DigestValue>lKpNPdBPeFPyTQ3JSFikra5NItHNaPGNIdc9a6qUWqw=</DigestValue>
      </Reference>
      <Reference URI="/xl/drawings/vmlDrawing1.vml?ContentType=application/vnd.openxmlformats-officedocument.vmlDrawing">
        <DigestMethod Algorithm="http://www.w3.org/2001/04/xmlenc#sha256"/>
        <DigestValue>MRDPOcKUhZ6geXewstWlLcNKsc6c3t446zpNX26Dv8E=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30CZs62FwPe+TuaxZ1toEM5ViByhyaEVGysevV25DpM=</DigestValue>
      </Reference>
      <Reference URI="/xl/externalLinks/externalLink1.xml?ContentType=application/vnd.openxmlformats-officedocument.spreadsheetml.externalLink+xml">
        <DigestMethod Algorithm="http://www.w3.org/2001/04/xmlenc#sha256"/>
        <DigestValue>6vakIAmWwCJ3ivhJIH085Ehy7bfY2AAfqOIWnXmcvMc=</DigestValue>
      </Reference>
      <Reference URI="/xl/persons/person.xml?ContentType=application/vnd.ms-excel.person+xml">
        <DigestMethod Algorithm="http://www.w3.org/2001/04/xmlenc#sha256"/>
        <DigestValue>bz7VGaW+E1wXNfCszAOyFbN6La5z77lsB/wvfa0njLc=</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ICL05554fVnjJTK5pwgL8JhVVGB9RJB3sRPs4dA8Rd4=</DigestValue>
      </Reference>
      <Reference URI="/xl/printerSettings/printerSettings12.bin?ContentType=application/vnd.openxmlformats-officedocument.spreadsheetml.printerSettings">
        <DigestMethod Algorithm="http://www.w3.org/2001/04/xmlenc#sha256"/>
        <DigestValue>ZpHAtTFjLbwUiROtT8IHsLUyRN90jqM791Fia5t6dHI=</DigestValue>
      </Reference>
      <Reference URI="/xl/printerSettings/printerSettings13.bin?ContentType=application/vnd.openxmlformats-officedocument.spreadsheetml.printerSettings">
        <DigestMethod Algorithm="http://www.w3.org/2001/04/xmlenc#sha256"/>
        <DigestValue>7bcltT2yUheVpJ35+fRoiAgATZ7WWZkNqulb8f1Vydc=</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nLcW1XGPB6468WNA0317GE44FAClyKskEm5VFsf1/Oo=</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feMe/DEEOql1VNhleitzJhCDdUTZdjPQkBKCkMH/p3w=</DigestValue>
      </Reference>
      <Reference URI="/xl/printerSettings/printerSettings5.bin?ContentType=application/vnd.openxmlformats-officedocument.spreadsheetml.printerSettings">
        <DigestMethod Algorithm="http://www.w3.org/2001/04/xmlenc#sha256"/>
        <DigestValue>B00MjmozhoOS/OmX1TqTWc8RSZRCV/okkyrdPOzu9hs=</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1NoA1jnn9wnmIpiMQjibkXpTM0W7c3vc6S2Y3xPNnKI=</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741C4nAUx5ouxprzj2RJ6Di7r/BZ047QTt9o0gbiEGE=</DigestValue>
      </Reference>
      <Reference URI="/xl/sharedStrings.xml?ContentType=application/vnd.openxmlformats-officedocument.spreadsheetml.sharedStrings+xml">
        <DigestMethod Algorithm="http://www.w3.org/2001/04/xmlenc#sha256"/>
        <DigestValue>002A9FkE2XNUQJ5dk3LbLjb+41BWv9VZxJ4sELLNQMg=</DigestValue>
      </Reference>
      <Reference URI="/xl/styles.xml?ContentType=application/vnd.openxmlformats-officedocument.spreadsheetml.styles+xml">
        <DigestMethod Algorithm="http://www.w3.org/2001/04/xmlenc#sha256"/>
        <DigestValue>xtxyav0+rrL+NHKyZTar6SCFey86Cmri19PAGN6NqqE=</DigestValue>
      </Reference>
      <Reference URI="/xl/theme/theme1.xml?ContentType=application/vnd.openxmlformats-officedocument.theme+xml">
        <DigestMethod Algorithm="http://www.w3.org/2001/04/xmlenc#sha256"/>
        <DigestValue>6X+H6oZv8bFWXDlENb4AFhS8/e674SGlKGn83vH5aSI=</DigestValue>
      </Reference>
      <Reference URI="/xl/threadedComments/threadedComment1.xml?ContentType=application/vnd.ms-excel.threadedcomments+xml">
        <DigestMethod Algorithm="http://www.w3.org/2001/04/xmlenc#sha256"/>
        <DigestValue>5fhD1zYw6/gqfGRz7x1cDfUV05hPjMg71v2lzBNGN2k=</DigestValue>
      </Reference>
      <Reference URI="/xl/workbook.xml?ContentType=application/vnd.openxmlformats-officedocument.spreadsheetml.sheet.main+xml">
        <DigestMethod Algorithm="http://www.w3.org/2001/04/xmlenc#sha256"/>
        <DigestValue>3v/ZyJ5T3ItKBIePFM/QTV96stAXyIqCgGvbBUZ/pIk=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FSXUida67synNktUpzo6yqw2s/cHgA2U2nxaa1fhEHc=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LJ21p10KPJ7lceq0GBNgPDl8xYlD3g4fbJ/cmcEOywg=</DigestValue>
      </Reference>
      <Reference URI="/xl/worksheets/sheet10.xml?ContentType=application/vnd.openxmlformats-officedocument.spreadsheetml.worksheet+xml">
        <DigestMethod Algorithm="http://www.w3.org/2001/04/xmlenc#sha256"/>
        <DigestValue>xnV95I6W3ou2nbLHh0WVg4jJ2Fk/DzKAvMEj1c5GnYE=</DigestValue>
      </Reference>
      <Reference URI="/xl/worksheets/sheet11.xml?ContentType=application/vnd.openxmlformats-officedocument.spreadsheetml.worksheet+xml">
        <DigestMethod Algorithm="http://www.w3.org/2001/04/xmlenc#sha256"/>
        <DigestValue>fQa3CP8TWXdp3Yuu506cPFUoPI2QBhkXg4en2bSF1NM=</DigestValue>
      </Reference>
      <Reference URI="/xl/worksheets/sheet12.xml?ContentType=application/vnd.openxmlformats-officedocument.spreadsheetml.worksheet+xml">
        <DigestMethod Algorithm="http://www.w3.org/2001/04/xmlenc#sha256"/>
        <DigestValue>2t+1Umf0GoyhZy5nOauutycYXfdpZvWavJNXefrL928=</DigestValue>
      </Reference>
      <Reference URI="/xl/worksheets/sheet13.xml?ContentType=application/vnd.openxmlformats-officedocument.spreadsheetml.worksheet+xml">
        <DigestMethod Algorithm="http://www.w3.org/2001/04/xmlenc#sha256"/>
        <DigestValue>ZUJUHdLTFqCszEzmt3N3o5qoljUG61zoteAeOCpTDxE=</DigestValue>
      </Reference>
      <Reference URI="/xl/worksheets/sheet14.xml?ContentType=application/vnd.openxmlformats-officedocument.spreadsheetml.worksheet+xml">
        <DigestMethod Algorithm="http://www.w3.org/2001/04/xmlenc#sha256"/>
        <DigestValue>W0BPl4e7yAQ2ceu3iAjhhigRsDcpdAIPReTc7T1KlL8=</DigestValue>
      </Reference>
      <Reference URI="/xl/worksheets/sheet15.xml?ContentType=application/vnd.openxmlformats-officedocument.spreadsheetml.worksheet+xml">
        <DigestMethod Algorithm="http://www.w3.org/2001/04/xmlenc#sha256"/>
        <DigestValue>wH8hmm8DsLGK+psWsa07GA7ITAz7FXO+XIA2zR99+Yw=</DigestValue>
      </Reference>
      <Reference URI="/xl/worksheets/sheet2.xml?ContentType=application/vnd.openxmlformats-officedocument.spreadsheetml.worksheet+xml">
        <DigestMethod Algorithm="http://www.w3.org/2001/04/xmlenc#sha256"/>
        <DigestValue>joVfU0doHuO436DvKsNjkKEGI0o7pY/Vcg1D1GyqBeY=</DigestValue>
      </Reference>
      <Reference URI="/xl/worksheets/sheet3.xml?ContentType=application/vnd.openxmlformats-officedocument.spreadsheetml.worksheet+xml">
        <DigestMethod Algorithm="http://www.w3.org/2001/04/xmlenc#sha256"/>
        <DigestValue>SiIglZKE92h88pGg3QJXSGATtdsFDEdI2KkCwOwT8Yc=</DigestValue>
      </Reference>
      <Reference URI="/xl/worksheets/sheet4.xml?ContentType=application/vnd.openxmlformats-officedocument.spreadsheetml.worksheet+xml">
        <DigestMethod Algorithm="http://www.w3.org/2001/04/xmlenc#sha256"/>
        <DigestValue>W8OWq9S5H2el30BGeQS1rZ2jW0HVXY+/arFyulli1K8=</DigestValue>
      </Reference>
      <Reference URI="/xl/worksheets/sheet5.xml?ContentType=application/vnd.openxmlformats-officedocument.spreadsheetml.worksheet+xml">
        <DigestMethod Algorithm="http://www.w3.org/2001/04/xmlenc#sha256"/>
        <DigestValue>AriBek91iv6oa+XdQvbkVfe6C/vYdH1rCSkl95UKQCg=</DigestValue>
      </Reference>
      <Reference URI="/xl/worksheets/sheet6.xml?ContentType=application/vnd.openxmlformats-officedocument.spreadsheetml.worksheet+xml">
        <DigestMethod Algorithm="http://www.w3.org/2001/04/xmlenc#sha256"/>
        <DigestValue>I6Ha8EPySwdBHc1ABB0MrUD3QSo29xsH1Jl9VdRYA20=</DigestValue>
      </Reference>
      <Reference URI="/xl/worksheets/sheet7.xml?ContentType=application/vnd.openxmlformats-officedocument.spreadsheetml.worksheet+xml">
        <DigestMethod Algorithm="http://www.w3.org/2001/04/xmlenc#sha256"/>
        <DigestValue>gB/gGbD1VbHMTomClCqU6owoiAgI4wSzORmSSlPPwo8=</DigestValue>
      </Reference>
      <Reference URI="/xl/worksheets/sheet8.xml?ContentType=application/vnd.openxmlformats-officedocument.spreadsheetml.worksheet+xml">
        <DigestMethod Algorithm="http://www.w3.org/2001/04/xmlenc#sha256"/>
        <DigestValue>Hzt9GRQEYwWBu3slxYtEmYDkKAcENMKEgxKEqsVjnYY=</DigestValue>
      </Reference>
      <Reference URI="/xl/worksheets/sheet9.xml?ContentType=application/vnd.openxmlformats-officedocument.spreadsheetml.worksheet+xml">
        <DigestMethod Algorithm="http://www.w3.org/2001/04/xmlenc#sha256"/>
        <DigestValue>8ZVVY4NWk8ZO0btGMDdo+qY63v8HnDfqXgUnAlvieZU=</DigestValue>
      </Reference>
    </Manifest>
    <SignatureProperties>
      <SignatureProperty Id="idSignatureTime" Target="#idPackageSignature">
        <mdssi:SignatureTime xmlns:mdssi="http://schemas.openxmlformats.org/package/2006/digital-signature">
          <mdssi:Format>YYYY-MM-DDThh:mm:ssTZD</mdssi:Format>
          <mdssi:Value>2021-03-31T15:03:46Z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SignatureComments>
          <WindowsVersion>10.0</WindowsVersion>
          <OfficeVersion>16.0.13801/22</OfficeVersion>
          <ApplicationVersion>16.0.13801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2021-03-31T15:03:46Z</xd:SigningTime>
          <xd:SigningCertificate>
            <xd:Cert>
              <xd:CertDigest>
                <DigestMethod Algorithm="http://www.w3.org/2001/04/xmlenc#sha256"/>
                <DigestValue>zrLuIy6ZA+tT06hzYaRvsyxQD1/CvYjU2m8ujYkdAik=</DigestValue>
              </xd:CertDigest>
              <xd:IssuerSerial>
                <X509IssuerName>C=PY, O=DOCUMENTA S.A., CN=CA-DOCUMENTA S.A., SERIALNUMBER=RUC 80050172-1</X509IssuerName>
                <X509SerialNumber>6696229235556821133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Auditor</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05D5139E737CA46B576776EB15C92A9" ma:contentTypeVersion="11" ma:contentTypeDescription="Crear nuevo documento." ma:contentTypeScope="" ma:versionID="d5ec20bac0941b1c5b5c6948cd28662b">
  <xsd:schema xmlns:xsd="http://www.w3.org/2001/XMLSchema" xmlns:xs="http://www.w3.org/2001/XMLSchema" xmlns:p="http://schemas.microsoft.com/office/2006/metadata/properties" xmlns:ns3="727e11e5-f0bc-40b2-aa03-230944aad938" xmlns:ns4="5c546f28-f963-4913-91d3-746344b8e317" targetNamespace="http://schemas.microsoft.com/office/2006/metadata/properties" ma:root="true" ma:fieldsID="cc6cb1896c00002d56073c9761bcd09a" ns3:_="" ns4:_="">
    <xsd:import namespace="727e11e5-f0bc-40b2-aa03-230944aad938"/>
    <xsd:import namespace="5c546f28-f963-4913-91d3-746344b8e317"/>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AutoTags" minOccurs="0"/>
                <xsd:element ref="ns3:MediaServiceOCR" minOccurs="0"/>
                <xsd:element ref="ns3:MediaServiceDateTaken" minOccurs="0"/>
                <xsd:element ref="ns3:MediaServiceLocation"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e11e5-f0bc-40b2-aa03-230944aad9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546f28-f963-4913-91d3-746344b8e31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V i s u a l i z a t i o n   x m l n s : x s d = " h t t p : / / w w w . w 3 . o r g / 2 0 0 1 / X M L S c h e m a "   x m l n s : x s i = " h t t p : / / w w w . w 3 . o r g / 2 0 0 1 / X M L S c h e m a - i n s t a n c e "   x m l n s = " h t t p : / / m i c r o s o f t . d a t a . v i s u a l i z a t i o n . C l i e n t . E x c e l / 1 . 0 " > < T o u r s > < T o u r   N a m e = " P a s e o   1 "   I d = " { 2 3 0 9 5 D 8 B - 1 0 3 6 - 4 C D 5 - 8 D 0 B - 8 B 3 7 2 3 8 5 3 4 7 4 } "   T o u r I d = " d 1 4 6 6 3 4 1 - 9 b 5 1 - 4 5 c 7 - b 4 3 0 - a 9 4 e 5 7 f 4 4 7 6 3 "   X m l V e r = " 6 "   M i n X m l V e r = " 3 " > < D e s c r i p t i o n > L a   d e s c r i p c i � n   d e l   p a s e o   v a   a q u � < / D e s c r i p t i o n > < I m a g e > i V B O R w 0 K G g o A A A A N S U h E U g A A A N Q A A A B 1 C A Y A A A A 2 n s 9 T A A A A A X N S R 0 I A r s 4 c 6 Q A A A A R n Q U 1 B A A C x j w v 8 Y Q U A A A A J c E h Z c w A A B C E A A A Q h A V l M W R s A A A 0 1 S U R B V H h e 7 Z 3 p d 1 P X F c W P p C f p e c Y D Y H B s Y 8 C Q Z E F o G U K S p k m H j / 1 X 2 6 7 V T + m H N C U F U l K S M I Q F Y T K T B 2 z j 2 Z Y 1 P a l 3 X 0 u x L D / p v S d f 2 Z a 8 f 2 t 5 I c l g O 8 7 d O v e c e 8 6 + o b / e W s 7 L A e Z 0 X 1 Z O 9 G Q L z 9 z 5 Z c a S 8 U W r 8 K w 5 O d L u y L u 1 i O T q v B o u D q S l p y 2 n H + f V 9 / r + d V z W 0 i H 9 u B k I F / 4 8 s N h R 7 / + T q W y o 8 K h 5 m U 9 E J B q u / 6 q + M x m T 5 e T G 7 z O k / j h z O C P v d V V / Q 2 s k K C j L e x E l 0 s 3 / a 8 q q o J F y 6 v / G g U j 0 P x W V i m 9 S P a 0 5 G T j k S G u s O U L U g R f U w 7 f R w i N 3 F h N h v S U h Z n k 0 H Z W s 4 8 j C w o L Y 4 Y x 8 M p S S U 7 0 Z O a y 2 n h 3 x j S 1 h I 3 L g c 6 i w 0 s q f R p O F Z 1 u B m H 4 c j 8 m B / g X V k Z b Q q r x 7 + J V 0 d n b I h Q s X p K 2 t V e L x u P 7 c z 1 N R m V 6 J 6 M e N x I G P U G B x f f P X 4 C j 1 v F q w 5 N a r u P x A M d W V x U R I j p / 8 S C 5 d u i h T U 1 P y 7 b f X J Z P J 6 M + d P 5 Y R S + V 0 u d z + i V Z n j 2 z 8 b N U 4 8 B G q S E z l U v l 8 S D J O 4 Q W y K 0 Q j e f n y V E q S y Z T c u 3 t P E o m E f P r Z J 2 L b t q w n M / K 3 a 2 P S f X x U 4 n Z r 4 V / s H R G 1 m 8 E b b j U Y o Q q k V Z J M M V W n J Z q X m B K A S T J O S F f 9 b D s u Z 8 6 O y s r q q h b V / P y 8 J N a W p d + a l M H u / f G e 7 y U m Q E E R T 1 D e / m Q 4 J b 8 b S c k X K p q c 9 D i 3 C 0 o 2 t 1 n 0 i V q W 3 L z x n U x O T s k 3 / / q 3 X L x 4 Q T 4 a j M i h l s Y o V H D L R 3 z x + c n U l i M G l L 0 f z 1 g S V m / J i D J z a 7 W / N 5 / r z 0 h / p 6 O 2 3 H k V m R b E s i L S 0 d E h 2 W x W I p G I / g C N U K i g o I g v u u y c X B l K F 5 5 t B x 0 W i X R I n y f d f L F 5 z u S H 0 c M Z G e 7 2 t 9 9 + M m v J 6 4 X 9 2 7 X C L R / x x V I y L C / m K y 9 k H D + 0 x / P 6 z 9 + r a B b 3 c W B e 5 O l s V F L e B T T N m c N Z G e 3 z + Z f 3 A A q q i W g t a a P y H x / 8 8 / y d J W N z / q L D x 1 W i m R u 3 3 2 y c P / l h u M f R e d 1 + h I J q I h K Z z V V W r 3 0 8 B P X G R 6 M w I h S 2 c l G f K U 8 2 4 A / 8 v o 8 z o b 2 A g i K B e T J j y b q P d i z k R T 2 t / n I j f X 4 b Q F T H O v b n G Q c F R Q K D d X / z 5 c b Y h R e W W m G l W 9 F K 5 P I h e e D R V 1 m K o / 7 + f o S C I j X z / a u 4 / n g 4 H a 0 4 z / T B 0 Y x 8 N p L y 1 U 2 + k v I v E r Q l 7 U c o K F I z K J V D B J N L E b k 3 G S u 8 6 s 7 V 4 Z Q u v V d j L R 2 W V Z + i Y l G C N D X v 1 s I y v l i 5 A o E + O J x j f X k q q f s m K 4 G I l / b R i L G S M r d 0 T U Y 7 C o o Y 4 5 e Z q M y u V l 9 S q P p 9 c T I l H x 1 H B X D 7 Q s Y r N 1 7 Y n g f D m J k y N Z Q 4 1 O 3 o P k U T U F A k M O + r v K g S G B x 0 o z z q w M P i c 5 V b h U P b F z K 2 k j O r 3 v X 2 m K H I g q O A 9 Z I j h 5 1 A Q Z F A I H d J q c X 3 8 R D E U H i x h L Q T k j s T 2 0 V 1 X U W d 6 Z W t y y 2 i n m I E 3 o 1 1 H 8 d M f e 3 7 r 2 G W g i K B Q D U P L U j 3 J m J y / p h 7 N 8 T c W k Q J q / C k w K n e r M y q P K t 8 X v A 3 A x l X 1 y n 0 6 z 2 Z 9 S i j m w l Q x s C 2 k Y I i N Q F D l 2 q V v Z f z U U m q P K i 4 5 i G a L j s v d y e j K j 8 q v F g A V m 6 d L j 4 S r x c i c m M M R Q r 3 7 d g J J d K h b r O j J D v h w k C a 3 e a k / n x 6 I i V t H g U E D H d e H 7 O l w 3 a k X Q W m i e X N H A p b S 7 Q a H e 9 y 7 4 7 4 + o l d e L R 3 o E h y d T j N C E X q D / w 5 v M 6 X U P 1 D S R 0 L 8 o P + j H T a O b H U a / h X K F L g 8 P j W S / c G 2 s s B G 3 F N U K x Q d r f k 9 M E 1 x A Q Y o c i u g P z i y m B K Y j 5 H m S B A n G 2 h y F E 6 / 2 S F 8 l p A G B U p 5 d o z W 3 s L 7 g Y f K s E f 7 3 S P l o x Q x B i o A B Y / y k F Z e j W A Y S g E g / 6 + i b L O 9 q x 6 D R H v R d k Y C b a V u w H + 0 y q J C V B Q x B h Y T J 8 O p 7 T P o d u h K 4 o M Q T j Z m 5 U / q q + F r n W U 2 E t 9 J Z 4 r Q X 2 n t o D p d F q S y a S E c m Y F Z Y U c W Z x 6 I j l n q 3 j w X 1 U t E l J Q x B h w B b r 9 J q Z L 6 z B 1 Q Q 5 U C i 4 j c G r Y l m G u C n 2 A h 8 p G Q V a T e f n + z m P 5 + z / + K V 9 9 f V O S 6 y u F z + w c R N n O 9 D N x n O 1 C R Q d 9 J S g o Y h Q Y t s B T A q L q d 5 l Z e j T j f 0 S j F A h q M R H R W 6 6 h Q x u l 8 n A 4 L H O R U 9 J x 9 i 8 S 6 v 9 M 7 H i 8 6 m L 3 S 2 9 b T i 4 N Z u X j K x e l P / O z n D m c l o F C h d G r 3 Y m C I s Z B H 9 7 L e U s m l 7 Y v L 7 g W 1 X J l z q m + r N 7 y o b M i p L 5 s M Y 9 p 7 + y R l t Y O a W 3 v U q s 5 J u c q H D Y H B T l c V 1 e X d H a 2 S 6 s z o 8 d Q Y K F 2 e X A z Y s G l a X l 5 R c b G x m R 2 d l Y / p 6 B I X U A 3 B Y o K 2 1 B i q k F P G h w A 4 / C 0 V w l r q o K d 2 N 2 J 6 m M k f i h G 1 p D a 9 w 0 O D s q d O 3 c l l U p J R L K S T S V k d X V N f x 6 2 0 T d u 3 J T 2 9 n Z Z W l q S 6 e l p l s 3 J 7 g K J 4 d x m p 9 3 d m O 6 d T 4 Q l U 9 K N Y Y r L g + k t B Z C 5 u T m 5 f / + B j I w M y 6 N H j 6 W l p U V F r 0 4 t s v a 2 N j l 3 / p z K t R w Z f z N O Q Z H 6 g w Q f O V U p R 1 U U g P l + L F j h b x u r y Z D c H o / X V O y o B K 7 V G e n d m v 8 t q g g E w Y y M n B D L s r R d N C J Y m x J U N L q Z F 1 J Q p O 6 g d c g t b z I V r V a U q H C 1 q C k G V H 6 G b o 1 y c B M I C i H V Y A 5 F 6 o 5 V 4 Y I B v O r X 5 8 8 N R L 2 b L 2 J b x A T 7 s p 1 W + t B H 6 N Y q 5 S U m Q E G R u u O U X A Z Q z p R a v J W G E r 1 4 8 D a m v 3 b x v A v f B V u / l u j O 9 3 / 3 p 2 r 7 m S g o U n e 8 8 p u J p c i 2 V i I / n O t P S 0 Y J K l t I d x D x 4 F t h w m + i v F f Q L x Q U 2 T W q T d h O e 3 h R u I F i R / l Y y H 8 r d K Q H p b f C J L E X F B T Z F V B 4 w I T v h x X 8 K N Z U V C l G m i B c H U r p I U O M e 3 j N X A U B B 9 M / v o k F 9 p q g o M i u g I X 5 6 G 1 U D w n a L l U 9 v P L T R P A 7 j R G l c C M H L i c w 2 X G O n 3 c x G Z Z Z H 2 Y x p V B Q Z N e Y L T T H d r m M u 4 N l t Y B L L x C v h U q m L 7 W A s X z Y T Q d p l a K g y K 4 B M f 1 n z J a c r s e 5 8 3 I H Z X R Q 7 k 6 L S e C u l l y g + 6 q K 4 E 4 s F E w e e 5 n F l E B B k V 0 F o q p m h j m X C F c 0 Z f E D Z q h K 6 e / M S k x 9 O + R a t b K Q 8 P / z U F B k z z j a 4 b 4 9 C 3 p X V C l v V y K 6 Q A G G u 3 H b 4 U Z D L U b v 2 y p s N b 3 o C F B C p 6 D I n g H j S x Q V y p k t M 8 Q M A r Z 3 J w t 9 e K 8 W L P n m q S 3 X n m 2 U 0 r t b a l N q k I u y K S i y p 6 B 9 a L A w M F j k 2 V w 0 0 N U 2 p e A u K p h p n j m c 0 Q 2 4 6 B r P 5 k K 6 M 9 3 r 9 g 8 T U F B k z + l u 3 d p / B 5 H h F o 6 J p d o K F K 2 x n L 4 A 4 P y x j B 7 F Q H M u K o j H O h 0 Z 6 c l u K 9 s j S n r J 1 8 / l c o C C I n v O / c m o D L v Y M T + d r W 2 2 w y 7 T 4 R 9 O J 3 W x A 5 E L k 7 / J s s N a F C x O q 4 j m 5 t V e p N x C u h I U F N k X o E m 2 H G z V l t b 9 R Y Z S y r v b I Z S j 7 Y 5 8 8 8 z W e V X p N T q 2 l d c + E d p Z q c q 3 e r V o 6 S j n B e e h y L 4 B 6 9 l t M e J C g b 6 2 G v q S y k C B w u 2 Q F u 1 Q s C l 7 M B W t 2 K m B S 9 l w r 2 + b 2 i 6 i F D + 9 Y k m b 2 l q e U 9 v K I v j a F B R p C F C 9 u / x e 2 r U q 6 I d 6 + J 8 X 7 a O L / P A m x i 0 f a Q y W 1 s M 6 D 9 p P w M 0 C d t G 4 E f / 2 6 5 h u m 6 K g S M O A / K d W q t k n 1 w p 8 1 + G y t J 5 W u V 4 h v 6 K g S M O w o C I U R i p q y V E m X Y o e 9 Y C C I g 3 F g t p W P X x b 2 3 j 6 b k B B k Y Y D J X b c w B E k U p X 6 7 N U T C o o 0 J H A l w j 2 / X n 4 V R U z 4 T P i B g i I N C y p s 1 5 7 b 8 n T W u 1 j h V 3 g 7 h Y I i D Q 3 6 / l D 9 C 3 K Z W z 2 h o E h T c H c 8 G m h U v V 5 Q U K Q p S G Z D u q Q O 5 6 Q 7 4 x u 5 F V q J c C C 8 m 1 B Q p G n A 4 e p y K i y J T E i u j 9 l 6 e v c H J a 5 q I / e m o a B I U / G T E h A s w I r 3 4 C L H u j c Z k z N H M t q o J V Y w a + l r y 0 m s g u f 6 T m B z L D k Q / H k 0 + W t j L V x q 8 R C i w s X X y L 1 2 Y g x T C i M U a X p w q F v a p X 6 0 P S d H 1 A f m p D 4 f S c n V o b S + t R A j 8 z u F g i J N D Y S E U f h q Y C u I u S a v v 4 c R + t J x D T c o K N K 0 D B 5 y V C R y Z G 4 t L D M r E Z 1 P e Q E j l 6 I N W T H f K g J X W s x A w f v v y m D K d W S e O R Q 5 U O C 6 G z / u R / C d g J k L b r T P O C H d l X G i z P c C w n m n 8 r G Z 1 Y g e j 4 d g K S h y o M C W D V H G J B A T X J E w p s 8 t H z k w Y I s 2 v r R h t o L h Q D 9 b Q D 9 g i / h 4 J i r f P r c Z o c j B p q f V k d 8 O Z H 6 t A q L D I p 0 L S U t Z / u Q F R u B x s E x B k Q M P q n y w E 8 P h V L F V C R f E I Y c a 7 c t I h 5 3 3 N M I E m C i m o A j x A D 5 / l w b S W l h e U F C E + A R R D P 5 9 M M o c 7 M 5 q H / X i z R z I x 5 C b U V C E G I R V P k I M Q k E R Y h A K i h C D U F C E G I S C I s Q g F B Q h B q G g C D E I B U W I Q S g o Q g x C Q R F i E A q K E I N Q U I Q Y h I I i x C A U F C E G o a A I M Q g F R Y h B K C h C D E J B E W I Q C o o Q g 1 B Q h B i E g i L E I B Q U I Q a h o A g x C A V F i E E o K E I M Q k E R Y h A K i h C D U F C E G I S C I s Q g F B Q h B q G g C D E I B U W I Q S g o Q g x C Q R F i E A q K E I N Q U I Q Y h I I i x C A U F C E G o a A I M Q g F R Y g x R P 4 P r / v m t F q 4 R Q Q A A A A A S U V O R K 5 C Y I I = < / I m a g e > < / T o u r > < / T o u r s > < / V i s u a l i z a t i o n > 
</file>

<file path=customXml/item5.xml>��< ? x m l   v e r s i o n = " 1 . 0 "   e n c o d i n g = " u t f - 1 6 " ? > < T o u r   x m l n s : x s d = " h t t p : / / w w w . w 3 . o r g / 2 0 0 1 / X M L S c h e m a "   x m l n s : x s i = " h t t p : / / w w w . w 3 . o r g / 2 0 0 1 / X M L S c h e m a - i n s t a n c e "   N a m e = " P a s e o   1 "   D e s c r i p t i o n = " L a   d e s c r i p c i � n   d e l   p a s e o   v a   a q u � "   x m l n s = " h t t p : / / m i c r o s o f t . d a t a . v i s u a l i z a t i o n . e n g i n e . t o u r s / 1 . 0 " > < S c e n e s > < S c e n e   C u s t o m M a p G u i d = " 0 0 0 0 0 0 0 0 - 0 0 0 0 - 0 0 0 0 - 0 0 0 0 - 0 0 0 0 0 0 0 0 0 0 0 0 "   C u s t o m M a p I d = " 0 0 0 0 0 0 0 0 - 0 0 0 0 - 0 0 0 0 - 0 0 0 0 - 0 0 0 0 0 0 0 0 0 0 0 0 "   S c e n e I d = " 3 6 8 4 d 7 8 a - b 8 8 6 - 4 1 2 c - b 1 c 6 - 8 3 5 3 5 6 9 7 b 4 1 0 " > < T r a n s i t i o n > M o v e T o < / T r a n s i t i o n > < E f f e c t > S t a t i o n < / E f f e c t > < T h e m e > B i n g R o a d < / T h e m e > < T h e m e W i t h L a b e l > f a l s e < / T h e m e W i t h L a b e l > < F l a t M o d e E n a b l e d > f a l s e < / F l a t M o d e E n a b l e d > < D u r a t i o n > 1 0 0 0 0 0 0 0 0 < / D u r a t i o n > < T r a n s i t i o n D u r a t i o n > 3 0 0 0 0 0 0 0 < / T r a n s i t i o n D u r a t i o n > < S p e e d > 0 . 5 < / S p e e d > < F r a m e > < C a m e r a > < L a t i t u d e > - 5 . 0 8 6 7 9 6 2 3 3 4 6 0 3 3 2 5 < / L a t i t u d e > < L o n g i t u d e > 8 8 . 6 2 2 4 4 7 3 0 7 9 2 0 8 2 2 < / L o n g i t u d e > < R o t a t i o n > 0 < / R o t a t i o n > < P i v o t A n g l e > 0 < / P i v o t A n g l e > < D i s t a n c e > 0 . 6 8 7 1 9 4 7 6 7 3 6 0 0 0 0 1 8 < / D i s t a n c e > < / C a m e r a > < I m a g e > i V B O R w 0 K G g o A A A A N S U h E U g A A A N Q A A A B 1 C A Y A A A A 2 n s 9 T A A A A A X N S R 0 I A r s 4 c 6 Q A A A A R n Q U 1 B A A C x j w v 8 Y Q U A A A A J c E h Z c w A A B C E A A A Q h A V l M W R s A A A 0 1 S U R B V H h e 7 Z 3 p d 1 P X F c W P p C f p e c Y D Y H B s Y 8 C Q Z E F o G U K S p k m H j / 1 X 2 6 7 V T + m H N C U F U l K S M I Q F Y T K T B 2 z j 2 Z Y 1 P a l 3 X 0 u x L D / p v S d f 2 Z a 8 f 2 t 5 I c l g O 8 7 d O v e c e 8 6 + o b / e W s 7 L A e Z 0 X 1 Z O 9 G Q L z 9 z 5 Z c a S 8 U W r 8 K w 5 O d L u y L u 1 i O T q v B o u D q S l p y 2 n H + f V 9 / r + d V z W 0 i H 9 u B k I F / 4 8 s N h R 7 / + T q W y o 8 K h 5 m U 9 E J B q u / 6 q + M x m T 5 e T G 7 z O k / j h z O C P v d V V / Q 2 s k K C j L e x E l 0 s 3 / a 8 q q o J F y 6 v / G g U j 0 P x W V i m 9 S P a 0 5 G T j k S G u s O U L U g R f U w 7 f R w i N 3 F h N h v S U h Z n k 0 H Z W s 4 8 j C w o L Y 4 Y x 8 M p S S U 7 0 Z O a y 2 n h 3 x j S 1 h I 3 L g c 6 i w 0 s q f R p O F Z 1 u B m H 4 c j 8 m B / g X V k Z b Q q r x 7 + J V 0 d n b I h Q s X p K 2 t V e L x u P 7 c z 1 N R m V 6 J 6 M e N x I G P U G B x f f P X 4 C j 1 v F q w 5 N a r u P x A M d W V x U R I j p / 8 S C 5 d u i h T U 1 P y 7 b f X J Z P J 6 M + d P 5 Y R S + V 0 u d z + i V Z n j 2 z 8 b N U 4 8 B G q S E z l U v l 8 S D J O 4 Q W y K 0 Q j e f n y V E q S y Z T c u 3 t P E o m E f P r Z J 2 L b t q w n M / K 3 a 2 P S f X x U 4 n Z r 4 V / s H R G 1 m 8 E b b j U Y o Q q k V Z J M M V W n J Z q X m B K A S T J O S F f 9 b D s u Z 8 6 O y s r q q h b V / P y 8 J N a W p d + a l M H u / f G e 7 y U m Q E E R T 1 D e / m Q 4 J b 8 b S c k X K p q c 9 D i 3 C 0 o 2 t 1 n 0 i V q W 3 L z x n U x O T s k 3 / / q 3 X L x 4 Q T 4 a j M i h l s Y o V H D L R 3 z x + c n U l i M G l L 0 f z 1 g S V m / J i D J z a 7 W / N 5 / r z 0 h / p 6 O 2 3 H k V m R b E s i L S 0 d E h 2 W x W I p G I / g C N U K i g o I g v u u y c X B l K F 5 5 t B x 0 W i X R I n y f d f L F 5 z u S H 0 c M Z G e 7 2 t 9 9 + M m v J 6 4 X 9 2 7 X C L R / x x V I y L C / m K y 9 k H D + 0 x / P 6 z 9 + r a B b 3 c W B e 5 O l s V F L e B T T N m c N Z G e 3 z + Z f 3 A A q q i W g t a a P y H x / 8 8 / y d J W N z / q L D x 1 W i m R u 3 3 2 y c P / l h u M f R e d 1 + h I J q I h K Z z V V W r 3 0 8 B P X G R 6 M w I h S 2 c l G f K U 8 2 4 A / 8 v o 8 z o b 2 A g i K B e T J j y b q P d i z k R T 2 t / n I j f X 4 b Q F T H O v b n G Q c F R Q K D d X / z 5 c b Y h R e W W m G l W 9 F K 5 P I h e e D R V 1 m K o / 7 + f o S C I j X z / a u 4 / n g 4 H a 0 4 z / T B 0 Y x 8 N p L y 1 U 2 + k v I v E r Q l 7 U c o K F I z K J V D B J N L E b k 3 G S u 8 6 s 7 V 4 Z Q u v V d j L R 2 W V Z + i Y l G C N D X v 1 s I y v l i 5 A o E + O J x j f X k q q f s m K 4 G I l / b R i L G S M r d 0 T U Y 7 C o o Y 4 5 e Z q M y u V l 9 S q P p 9 c T I l H x 1 H B X D 7 Q s Y r N 1 7 Y n g f D m J k y N Z Q 4 1 O 3 o P k U T U F A k M O + r v K g S G B x 0 o z z q w M P i c 5 V b h U P b F z K 2 k j O r 3 v X 2 m K H I g q O A 9 Z I j h 5 1 A Q Z F A I H d J q c X 3 8 R D E U H i x h L Q T k j s T 2 0 V 1 X U W d 6 Z W t y y 2 i n m I E 3 o 1 1 H 8 d M f e 3 7 r 2 G W g i K B Q D U P L U j 3 J m J y / p h 7 N 8 T c W k Q J q / C k w K n e r M y q P K t 8 X v A 3 A x l X 1 y n 0 6 z 2 Z 9 S i j m w l Q x s C 2 k Y I i N Q F D l 2 q V v Z f z U U m q P K i 4 5 i G a L j s v d y e j K j 8 q v F g A V m 6 d L j 4 S r x c i c m M M R Q r 3 7 d g J J d K h b r O j J D v h w k C a 3 e a k / n x 6 I i V t H g U E D H d e H 7 O l w 3 a k X Q W m i e X N H A p b S 7 Q a H e 9 y 7 4 7 4 + o l d e L R 3 o E h y d T j N C E X q D / w 5 v M 6 X U P 1 D S R 0 L 8 o P + j H T a O b H U a / h X K F L g 8 P j W S / c G 2 s s B G 3 F N U K x Q d r f k 9 M E 1 x A Q Y o c i u g P z i y m B K Y j 5 H m S B A n G 2 h y F E 6 / 2 S F 8 l p A G B U p 5 d o z W 3 s L 7 g Y f K s E f 7 3 S P l o x Q x B i o A B Y / y k F Z e j W A Y S g E g / 6 + i b L O 9 q x 6 D R H v R d k Y C b a V u w H + 0 y q J C V B Q x B h Y T J 8 O p 7 T P o d u h K 4 o M Q T j Z m 5 U / q q + F r n W U 2 E t 9 J Z 4 r Q X 2 n t o D p d F q S y a S E c m Y F Z Y U c W Z x 6 I j l n q 3 j w X 1 U t E l J Q x B h w B b r 9 J q Z L 6 z B 1 Q Q 5 U C i 4 j c G r Y l m G u C n 2 A h 8 p G Q V a T e f n + z m P 5 + z / + K V 9 9 f V O S 6 y u F z + w c R N n O 9 D N x n O 1 C R Q d 9 J S g o Y h Q Y t s B T A q L q d 5 l Z e j T j f 0 S j F A h q M R H R W 6 6 h Q x u l 8 n A 4 L H O R U 9 J x 9 i 8 S 6 v 9 M 7 H i 8 6 m L 3 S 2 9 b T i 4 N Z u X j K x e l P / O z n D m c l o F C h d G r 3 Y m C I s Z B H 9 7 L e U s m l 7 Y v L 7 g W 1 X J l z q m + r N 7 y o b M i p L 5 s M Y 9 p 7 + y R l t Y O a W 3 v U q s 5 J u c q H D Y H B T l c V 1 e X d H a 2 S 6 s z o 8 d Q Y K F 2 e X A z Y s G l a X l 5 R c b G x m R 2 d l Y / p 6 B I X U A 3 B Y o K 2 1 B i q k F P G h w A 4 / C 0 V w l r q o K d 2 N 2 J 6 m M k f i h G 1 p D a 9 w 0 O D s q d O 3 c l l U p J R L K S T S V k d X V N f x 6 2 0 T d u 3 J T 2 9 n Z Z W l q S 6 e l p l s 3 J 7 g K J 4 d x m p 9 3 d m O 6 d T 4 Q l U 9 K N Y Y r L g + k t B Z C 5 u T m 5 f / + B j I w M y 6 N H j 6 W l p U V F r 0 4 t s v a 2 N j l 3 / p z K t R w Z f z N O Q Z H 6 g w Q f O V U p R 1 U U g P l + L F j h b x u r y Z D c H o / X V O y o B K 7 V G e n d m v 8 t q g g E w Y y M n B D L s r R d N C J Y m x J U N L q Z F 1 J Q p O 6 g d c g t b z I V r V a U q H C 1 q C k G V H 6 G b o 1 y c B M I C i H V Y A 5 F 6 o 5 V 4 Y I B v O r X 5 8 8 N R L 2 b L 2 J b x A T 7 s p 1 W + t B H 6 N Y q 5 S U m Q E G R u u O U X A Z Q z p R a v J W G E r 1 4 8 D a m v 3 b x v A v f B V u / l u j O 9 3 / 3 p 2 r 7 m S g o U n e 8 8 p u J p c i 2 V i I / n O t P S 0 Y J K l t I d x D x 4 F t h w m + i v F f Q L x Q U 2 T W q T d h O e 3 h R u I F i R / l Y y H 8 r d K Q H p b f C J L E X F B T Z F V B 4 w I T v h x X 8 K N Z U V C l G m i B c H U r p I U O M e 3 j N X A U B B 9 M / v o k F 9 p q g o M i u g I X 5 6 G 1 U D w n a L l U 9 v P L T R P A 7 j R G l c C M H L i c w 2 X G O n 3 c x G Z Z Z H 2 Y x p V B Q Z N e Y L T T H d r m M u 4 N l t Y B L L x C v h U q m L 7 W A s X z Y T Q d p l a K g y K 4 B M f 1 n z J a c r s e 5 8 3 I H Z X R Q 7 k 6 L S e C u l l y g + 6 q K 4 E 4 s F E w e e 5 n F l E B B k V 0 F o q p m h j m X C F c 0 Z f E D Z q h K 6 e / M S k x 9 O + R a t b K Q 8 P / z U F B k z z j a 4 b 4 9 C 3 p X V C l v V y K 6 Q A G G u 3 H b 4 U Z D L U b v 2 y p s N b 3 o C F B C p 6 D I n g H j S x Q V y p k t M 8 Q M A r Z 3 J w t 9 e K 8 W L P n m q S 3 X n m 2 U 0 r t b a l N q k I u y K S i y p 6 B 9 a L A w M F j k 2 V w 0 0 N U 2 p e A u K p h p n j m c 0 Q 2 4 6 B r P 5 k K 6 M 9 3 r 9 g 8 T U F B k z + l u 3 d p / B 5 H h F o 6 J p d o K F K 2 x n L 4 A 4 P y x j B 7 F Q H M u K o j H O h 0 Z 6 c l u K 9 s j S n r J 1 8 / l c o C C I n v O / c m o D L v Y M T + d r W 2 2 w y 7 T 4 R 9 O J 3 W x A 5 E L k 7 / J s s N a F C x O q 4 j m 5 t V e p N x C u h I U F N k X o E m 2 H G z V l t b 9 R Y Z S y r v b I Z S j 7 Y 5 8 8 8 z W e V X p N T q 2 l d c + E d p Z q c q 3 e r V o 6 S j n B e e h y L 4 B 6 9 l t M e J C g b 6 2 G v q S y k C B w u 2 Q F u 1 Q s C l 7 M B W t 2 K m B S 9 l w r 2 + b 2 i 6 i F D + 9 Y k m b 2 l q e U 9 v K I v j a F B R p C F C 9 u / x e 2 r U q 6 I d 6 + J 8 X 7 a O L / P A m x i 0 f a Q y W 1 s M 6 D 9 p P w M 0 C d t G 4 E f / 2 6 5 h u m 6 K g S M O A / K d W q t k n 1 w p 8 1 + G y t J 5 W u V 4 h v 6 K g S M O w o C I U R i p q y V E m X Y o e 9 Y C C I g 3 F g t p W P X x b 2 3 j 6 b k B B k Y Y D J X b c w B E k U p X 6 7 N U T C o o 0 J H A l w j 2 / X n 4 V R U z 4 T P i B g i I N C y p s 1 5 7 b 8 n T W u 1 j h V 3 g 7 h Y I i D Q 3 6 / l D 9 C 3 K Z W z 2 h o E h T c H c 8 G m h U v V 5 Q U K Q p S G Z D u q Q O 5 6 Q 7 4 x u 5 F V q J c C C 8 m 1 B Q p G n A 4 e p y K i y J T E i u j 9 l 6 e v c H J a 5 q I / e m o a B I U / G T E h A s w I r 3 4 C L H u j c Z k z N H M t q o J V Y w a + l r y 0 m s g u f 6 T m B z L D k Q / H k 0 + W t j L V x q 8 R C i w s X X y L 1 2 Y g x T C i M U a X p w q F v a p X 6 0 P S d H 1 A f m p D 4 f S c n V o b S + t R A j 8 z u F g i J N D Y S E U f h q Y C u I u S a v v 4 c R + t J x D T c o K N K 0 D B 5 y V C R y Z G 4 t L D M r E Z 1 P e Q E j l 6 I N W T H f K g J X W s x A w f v v y m D K d W S e O R Q 5 U O C 6 G z / u R / C d g J k L b r T P O C H d l X G i z P c C w n m n 8 r G Z 1 Y g e j 4 d g K S h y o M C W D V H G J B A T X J E w p s 8 t H z k w Y I s 2 v r R h t o L h Q D 9 b Q D 9 g i / h 4 J i r f P r c Z o c j B p q f V k d 8 O Z H 6 t A q L D I p 0 L S U t Z / u Q F R u B x s E x B k Q M P q n y w E 8 P h V L F V C R f E I Y c a 7 c t I h 5 3 3 N M I E m C i m o A j x A D 5 / l w b S W l h e U F C E + A R R D P 5 9 M M o c 7 M 5 q H / X i z R z I x 5 C b U V C E G I R V P k I M Q k E R Y h A K i h C D U F C E G I S C I s Q g F B Q h B q G g C D E I B U W I Q S g o Q g x C Q R F i E A q K E I N Q U I Q Y h I I i x C A U F C E G o a A I M Q g F R Y h B K C h C D E J B E W I Q C o o Q g 1 B Q h B i E g i L E I B Q U I Q a h o A g x C A V F i E E o K E I M Q k E R Y h A K i h C D U F C E G I S C I s Q g F B Q h B q G g C D E I B U W I Q S g o Q g x C Q R F i E A q K E I N Q U I Q Y h I I i x C A U F C E G o a A I M Q g F R Y g x R P 4 P r / v m t F q 4 R Q Q A A A A A S U V O R K 5 C Y I I = < / 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 N a m e = " C a p a   1 "   G u i d = " 2 9 f d a 4 2 d - 0 4 f c - 4 b 0 c - 9 2 6 3 - c d 2 e 8 9 4 1 4 6 0 a "   R e v = " 1 "   R e v G u i d = " f 0 5 1 8 2 1 6 - 9 b 5 2 - 4 6 7 0 - a 1 d 0 - 0 8 c f 5 4 b a 6 b d f " 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041F4C9A-4D7C-4604-BB4C-69F935F9DFDD}">
  <ds:schemaRefs>
    <ds:schemaRef ds:uri="http://schemas.openxmlformats.org/package/2006/metadata/core-properties"/>
    <ds:schemaRef ds:uri="5c546f28-f963-4913-91d3-746344b8e317"/>
    <ds:schemaRef ds:uri="727e11e5-f0bc-40b2-aa03-230944aad938"/>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69503B3-65B8-42BD-BC83-EA595A005475}">
  <ds:schemaRefs>
    <ds:schemaRef ds:uri="http://schemas.microsoft.com/sharepoint/v3/contenttype/forms"/>
  </ds:schemaRefs>
</ds:datastoreItem>
</file>

<file path=customXml/itemProps3.xml><?xml version="1.0" encoding="utf-8"?>
<ds:datastoreItem xmlns:ds="http://schemas.openxmlformats.org/officeDocument/2006/customXml" ds:itemID="{8B865FD4-915B-4EC6-8536-35124F60F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e11e5-f0bc-40b2-aa03-230944aad938"/>
    <ds:schemaRef ds:uri="5c546f28-f963-4913-91d3-746344b8e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B1609C0-611D-482D-80D9-A966B996431D}">
  <ds:schemaRefs>
    <ds:schemaRef ds:uri="http://www.w3.org/2001/XMLSchema"/>
    <ds:schemaRef ds:uri="http://microsoft.data.visualization.Client.Excel/1.0"/>
  </ds:schemaRefs>
</ds:datastoreItem>
</file>

<file path=customXml/itemProps5.xml><?xml version="1.0" encoding="utf-8"?>
<ds:datastoreItem xmlns:ds="http://schemas.openxmlformats.org/officeDocument/2006/customXml" ds:itemID="{23095D8B-1036-4CD5-8D0B-8B3723853474}">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CARATULA</vt:lpstr>
      <vt:lpstr>ÍNDICE</vt:lpstr>
      <vt:lpstr>01</vt:lpstr>
      <vt:lpstr>02</vt:lpstr>
      <vt:lpstr>03</vt:lpstr>
      <vt:lpstr>04</vt:lpstr>
      <vt:lpstr>05</vt:lpstr>
      <vt:lpstr>06</vt:lpstr>
      <vt:lpstr>07</vt:lpstr>
      <vt:lpstr>08</vt:lpstr>
      <vt:lpstr>09</vt:lpstr>
      <vt:lpstr>10</vt:lpstr>
      <vt:lpstr>11</vt:lpstr>
      <vt:lpstr>12</vt:lpstr>
      <vt:lpstr>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Jugarte</dc:creator>
  <cp:keywords/>
  <dc:description/>
  <cp:lastModifiedBy>Jorge</cp:lastModifiedBy>
  <cp:revision/>
  <cp:lastPrinted>2020-11-12T17:49:31Z</cp:lastPrinted>
  <dcterms:created xsi:type="dcterms:W3CDTF">2015-06-05T18:19:34Z</dcterms:created>
  <dcterms:modified xsi:type="dcterms:W3CDTF">2021-03-31T12:55:23Z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0x010100805D5139E737CA46B576776EB15C92A9</vt:lpwstr>
  </property>
</Properties>
</file>