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jose.laran\Desktop\CARPETAS\"/>
    </mc:Choice>
  </mc:AlternateContent>
  <xr:revisionPtr revIDLastSave="0" documentId="13_ncr:201_{15BFA5C9-2A31-4911-B557-E803CF8E4497}" xr6:coauthVersionLast="36" xr6:coauthVersionMax="36" xr10:uidLastSave="{00000000-0000-0000-0000-000000000000}"/>
  <bookViews>
    <workbookView xWindow="0" yWindow="0" windowWidth="20490" windowHeight="7530" activeTab="2" xr2:uid="{00000000-000D-0000-FFFF-FFFF00000000}"/>
  </bookViews>
  <sheets>
    <sheet name="Balance General" sheetId="14" r:id="rId1"/>
    <sheet name="Estado de Resultados" sheetId="2" r:id="rId2"/>
    <sheet name="Flujo de Efectivo" sheetId="4" r:id="rId3"/>
    <sheet name="Variacion PN" sheetId="13" r:id="rId4"/>
    <sheet name="Notas " sheetId="15" r:id="rId5"/>
  </sheets>
  <externalReferences>
    <externalReference r:id="rId6"/>
  </externalReferences>
  <definedNames>
    <definedName name="_xlnm.Print_Area" localSheetId="0">'Balance General'!$A$2:$F$44</definedName>
    <definedName name="_xlnm.Print_Area" localSheetId="1">'Estado de Resultados'!$A$2:$C$61</definedName>
    <definedName name="_xlnm.Print_Area" localSheetId="2">'Flujo de Efectivo'!$A$2:$C$34</definedName>
    <definedName name="_xlnm.Print_Area" localSheetId="4">'Notas '!$A:$H</definedName>
    <definedName name="_xlnm.Print_Area" localSheetId="3">'Variacion PN'!#REF!</definedName>
  </definedNames>
  <calcPr calcId="191029"/>
</workbook>
</file>

<file path=xl/calcChain.xml><?xml version="1.0" encoding="utf-8"?>
<calcChain xmlns="http://schemas.openxmlformats.org/spreadsheetml/2006/main">
  <c r="B32" i="4" l="1"/>
  <c r="B42" i="14"/>
  <c r="B39" i="14"/>
  <c r="B24" i="14"/>
  <c r="E22" i="14"/>
  <c r="E42" i="14"/>
  <c r="F24" i="14"/>
  <c r="E24" i="14"/>
  <c r="C42" i="14"/>
  <c r="C24" i="14"/>
  <c r="C39" i="14"/>
  <c r="C61" i="2"/>
  <c r="C59" i="2"/>
  <c r="B61" i="2"/>
  <c r="B59" i="2"/>
  <c r="B42" i="2"/>
  <c r="B32" i="2"/>
  <c r="B27" i="2"/>
  <c r="B25" i="4" l="1"/>
  <c r="B24" i="4"/>
  <c r="L8" i="13"/>
  <c r="B6" i="4"/>
  <c r="B31" i="4"/>
  <c r="B19" i="4"/>
  <c r="B30" i="4"/>
  <c r="B29" i="4"/>
  <c r="B7" i="4"/>
  <c r="B33" i="4"/>
  <c r="C16" i="4"/>
  <c r="C23" i="2"/>
  <c r="B23" i="2"/>
  <c r="B26" i="2"/>
  <c r="C26" i="2"/>
  <c r="C4" i="2"/>
  <c r="B4" i="2"/>
  <c r="C21" i="2"/>
  <c r="B21" i="2"/>
  <c r="B50" i="2" l="1"/>
  <c r="B28" i="2"/>
  <c r="B51" i="2"/>
  <c r="B48" i="2"/>
  <c r="B47" i="2" s="1"/>
  <c r="B43" i="2"/>
  <c r="B45" i="2"/>
  <c r="B44" i="2"/>
  <c r="C437" i="15"/>
  <c r="B31" i="2"/>
  <c r="B17" i="2"/>
  <c r="B14" i="14"/>
  <c r="E10" i="14"/>
  <c r="E8" i="14"/>
  <c r="E7" i="14"/>
  <c r="E11" i="14"/>
  <c r="E6" i="14" l="1"/>
  <c r="F42" i="14"/>
  <c r="E27" i="14"/>
  <c r="J8" i="13"/>
  <c r="M8" i="13"/>
  <c r="F12" i="13"/>
  <c r="G12" i="13"/>
  <c r="H12" i="13"/>
  <c r="I12" i="13"/>
  <c r="J12" i="13"/>
  <c r="K12" i="13"/>
  <c r="L12" i="13"/>
  <c r="M12" i="13"/>
  <c r="N12" i="13"/>
  <c r="E12" i="13"/>
  <c r="E26" i="14"/>
  <c r="H8" i="13"/>
  <c r="G8" i="13"/>
  <c r="F11" i="13"/>
  <c r="N7" i="13"/>
  <c r="B34" i="14"/>
  <c r="B12" i="14"/>
  <c r="B10" i="14" s="1"/>
  <c r="G148" i="15"/>
  <c r="G141" i="15"/>
  <c r="G138" i="15"/>
  <c r="J138" i="15"/>
  <c r="I138" i="15"/>
  <c r="H138" i="15"/>
  <c r="F141" i="15"/>
  <c r="F148" i="15" s="1"/>
  <c r="B38" i="14"/>
  <c r="B37" i="14"/>
  <c r="B33" i="14"/>
  <c r="B29" i="14"/>
  <c r="B27" i="14" s="1"/>
  <c r="B17" i="14"/>
  <c r="B11" i="14"/>
  <c r="G160" i="15"/>
  <c r="G159" i="15"/>
  <c r="F116" i="15"/>
  <c r="E116" i="15"/>
  <c r="D116" i="15"/>
  <c r="D363" i="15"/>
  <c r="C363" i="15"/>
  <c r="F61" i="15"/>
  <c r="D61" i="15"/>
  <c r="D60" i="15"/>
  <c r="F60" i="15"/>
  <c r="G139" i="15"/>
  <c r="G147" i="15"/>
  <c r="F147" i="15"/>
  <c r="I134" i="15" l="1"/>
  <c r="H134" i="15"/>
  <c r="J134" i="15"/>
  <c r="D227" i="15" l="1"/>
  <c r="D225" i="15"/>
  <c r="D226" i="15"/>
  <c r="E218" i="15"/>
  <c r="E217" i="15"/>
  <c r="G221" i="15"/>
  <c r="E220" i="15"/>
  <c r="D219" i="15"/>
  <c r="D216" i="15"/>
  <c r="C466" i="15"/>
  <c r="E348" i="15" l="1"/>
  <c r="C288" i="15"/>
  <c r="D246" i="15" l="1"/>
  <c r="E239" i="15"/>
  <c r="C240" i="15"/>
  <c r="C188" i="15"/>
  <c r="F49" i="15" l="1"/>
  <c r="F62" i="15" s="1"/>
  <c r="D49" i="15"/>
  <c r="D474" i="15"/>
  <c r="C474" i="15"/>
  <c r="D466" i="15"/>
  <c r="D459" i="15"/>
  <c r="C459" i="15"/>
  <c r="C448" i="15"/>
  <c r="C446" i="15"/>
  <c r="D437" i="15"/>
  <c r="B41" i="2"/>
  <c r="D402" i="15"/>
  <c r="C402" i="15"/>
  <c r="D395" i="15"/>
  <c r="C395" i="15"/>
  <c r="C381" i="15"/>
  <c r="D374" i="15"/>
  <c r="C374" i="15"/>
  <c r="C355" i="15"/>
  <c r="F349" i="15"/>
  <c r="E349" i="15"/>
  <c r="C349" i="15"/>
  <c r="D346" i="15"/>
  <c r="D345" i="15"/>
  <c r="D344" i="15"/>
  <c r="D343" i="15"/>
  <c r="D342" i="15"/>
  <c r="D341" i="15"/>
  <c r="C318" i="15"/>
  <c r="E21" i="14" s="1"/>
  <c r="E20" i="14" s="1"/>
  <c r="C281" i="15"/>
  <c r="D263" i="15"/>
  <c r="C263" i="15"/>
  <c r="B22" i="14" s="1"/>
  <c r="B21" i="14" s="1"/>
  <c r="F247" i="15"/>
  <c r="C247" i="15"/>
  <c r="D248" i="15" s="1"/>
  <c r="F248" i="15" s="1"/>
  <c r="D247" i="15"/>
  <c r="D240" i="15"/>
  <c r="F240" i="15"/>
  <c r="E230" i="15"/>
  <c r="C230" i="15"/>
  <c r="F229" i="15"/>
  <c r="F228" i="15"/>
  <c r="F227" i="15"/>
  <c r="D230" i="15"/>
  <c r="F225" i="15"/>
  <c r="F221" i="15"/>
  <c r="E221" i="15"/>
  <c r="C221" i="15"/>
  <c r="J146" i="15"/>
  <c r="I146" i="15"/>
  <c r="H146" i="15"/>
  <c r="J144" i="15"/>
  <c r="I144" i="15"/>
  <c r="H144" i="15"/>
  <c r="J142" i="15"/>
  <c r="I142" i="15"/>
  <c r="H142" i="15"/>
  <c r="F140" i="15"/>
  <c r="J139" i="15"/>
  <c r="I139" i="15"/>
  <c r="H139" i="15"/>
  <c r="F139" i="15"/>
  <c r="J137" i="15"/>
  <c r="I137" i="15"/>
  <c r="H137" i="15"/>
  <c r="J135" i="15"/>
  <c r="I135" i="15"/>
  <c r="H135" i="15"/>
  <c r="F121" i="15"/>
  <c r="E121" i="15"/>
  <c r="D123" i="15"/>
  <c r="D125" i="15" s="1"/>
  <c r="E69" i="15"/>
  <c r="D69" i="15"/>
  <c r="F69" i="15"/>
  <c r="H62" i="15"/>
  <c r="E62" i="15"/>
  <c r="B36" i="14"/>
  <c r="B32" i="14"/>
  <c r="B16" i="14"/>
  <c r="E14" i="14"/>
  <c r="B7" i="14"/>
  <c r="B8" i="4" l="1"/>
  <c r="B9" i="4" s="1"/>
  <c r="B14" i="4" s="1"/>
  <c r="B16" i="4" s="1"/>
  <c r="B34" i="4" s="1"/>
  <c r="D62" i="15"/>
  <c r="F123" i="15"/>
  <c r="F125" i="15" s="1"/>
  <c r="D221" i="15"/>
  <c r="D349" i="15"/>
  <c r="E123" i="15"/>
  <c r="G117" i="15"/>
  <c r="F226" i="15"/>
  <c r="F230" i="15" s="1"/>
  <c r="G230" i="15"/>
  <c r="E125" i="15" l="1"/>
  <c r="B8" i="14"/>
  <c r="B6" i="14" s="1"/>
  <c r="G176" i="15"/>
  <c r="E11" i="13"/>
  <c r="D11" i="13"/>
  <c r="C11" i="13"/>
  <c r="M10" i="13"/>
  <c r="M9" i="13"/>
  <c r="M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Lidia Liz Paola Coronel Carmona</author>
  </authors>
  <commentList>
    <comment ref="C178" authorId="0" shapeId="0" xr:uid="{28A05881-BF65-4D44-96AA-DEF0F0E331CC}">
      <text>
        <r>
          <rPr>
            <b/>
            <sz val="9"/>
            <color indexed="81"/>
            <rFont val="Tahoma"/>
            <family val="2"/>
          </rPr>
          <t>Lidia Liz Paola Coronel Carmona:</t>
        </r>
        <r>
          <rPr>
            <sz val="9"/>
            <color indexed="81"/>
            <rFont val="Tahoma"/>
            <family val="2"/>
          </rPr>
          <t xml:space="preserve">
EL VALOR NOMINAL ES DE 200.000.000</t>
        </r>
      </text>
    </comment>
  </commentList>
</comments>
</file>

<file path=xl/sharedStrings.xml><?xml version="1.0" encoding="utf-8"?>
<sst xmlns="http://schemas.openxmlformats.org/spreadsheetml/2006/main" count="787" uniqueCount="541">
  <si>
    <t>ACTIVO</t>
  </si>
  <si>
    <t>ACTIVO CORRIENTE</t>
  </si>
  <si>
    <t>Recaudaciones a Depositar</t>
  </si>
  <si>
    <t>Titulos de Renta Fija</t>
  </si>
  <si>
    <t>Titulos de Renta Variable</t>
  </si>
  <si>
    <t>TOTAL ACTIVO CORRIENTE</t>
  </si>
  <si>
    <t>ACTIVO NO CORRIENTE</t>
  </si>
  <si>
    <t>TOTAL ACTIVO NO CORRIENTE</t>
  </si>
  <si>
    <t>PASIVO</t>
  </si>
  <si>
    <t>PATRIMONIO NETO</t>
  </si>
  <si>
    <t>TOTAL PASIVO Y PATRIMINIO NETO</t>
  </si>
  <si>
    <t>INGRESOS OPERACIONES</t>
  </si>
  <si>
    <t>- Por intermediación de acciones en rueda</t>
  </si>
  <si>
    <t>- Por intermediación de renta fija en rueda</t>
  </si>
  <si>
    <t>- Ingresos por Administración de cartera</t>
  </si>
  <si>
    <t>- Ingresos por Asesoria Financiera</t>
  </si>
  <si>
    <t>GASTOS OPERATIVOS</t>
  </si>
  <si>
    <t>RESULTADO OPERATIVO BRUTO</t>
  </si>
  <si>
    <t>Publicidad</t>
  </si>
  <si>
    <t>Servicios Personales</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</si>
  <si>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</si>
  <si>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</si>
  <si>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</si>
  <si>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</si>
  <si>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</si>
  <si>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</si>
  <si>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</si>
  <si>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</si>
  <si>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</si>
  <si>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</si>
  <si>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</si>
  <si>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</si>
  <si>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</si>
  <si>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</si>
  <si>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</si>
  <si>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</si>
  <si>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</si>
  <si>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</si>
  <si>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</si>
  <si>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</si>
  <si>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</si>
  <si>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</si>
  <si>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</si>
  <si>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</si>
  <si>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</si>
  <si>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</si>
  <si>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</si>
  <si>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</si>
  <si>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</si>
  <si>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</si>
  <si>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</si>
  <si>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</si>
  <si>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</si>
  <si>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Fondos con destino especial</t>
  </si>
  <si>
    <t>Compra de Propiedad, planta y equipo</t>
  </si>
  <si>
    <t>Adquisición de Acciones y Títulos de Deuda (Cartera Propia)</t>
  </si>
  <si>
    <t>Intereses percibidos</t>
  </si>
  <si>
    <t>Efectivo neto por (o usado) en actividades de inversión</t>
  </si>
  <si>
    <t>Flujo de Efectivo por las Actividades de Financiamiento</t>
  </si>
  <si>
    <t>Flujo de Efectivo por las Actividades de Inversión</t>
  </si>
  <si>
    <t>Aporte de capital</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</si>
  <si>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</si>
  <si>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</si>
  <si>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</si>
  <si>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</si>
  <si>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</si>
  <si>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</si>
  <si>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</si>
  <si>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</si>
  <si>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</si>
  <si>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</si>
  <si>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</si>
  <si>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</si>
  <si>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</si>
  <si>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</si>
  <si>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</si>
  <si>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</si>
  <si>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</si>
  <si>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</si>
  <si>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</si>
  <si>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</si>
  <si>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</si>
  <si>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</si>
  <si>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</si>
  <si>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Venta de Servicios Extrabursátiles</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</si>
  <si>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</si>
  <si>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</si>
  <si>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</si>
  <si>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</si>
  <si>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</si>
  <si>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</si>
  <si>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</si>
  <si>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</si>
  <si>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</si>
  <si>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</si>
  <si>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</si>
  <si>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</si>
  <si>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</si>
  <si>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</si>
  <si>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</si>
  <si>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</si>
  <si>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</si>
  <si>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</si>
  <si>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</si>
  <si>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</si>
  <si>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</si>
  <si>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</si>
  <si>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</si>
  <si>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</si>
  <si>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IVA Gasto Deducible</t>
  </si>
  <si>
    <t>Bonificación Familiar</t>
  </si>
  <si>
    <t>Papelería y Útiles</t>
  </si>
  <si>
    <t>Capacitación personal</t>
  </si>
  <si>
    <t>Fondo de Garantía</t>
  </si>
  <si>
    <t>Aranceles Pagados a La SEN</t>
  </si>
  <si>
    <t>Canon SEPRELAD</t>
  </si>
  <si>
    <t>Las notas Nº 1 al 11 que se acompañan forman parte integrante de los Estados Contables.</t>
  </si>
  <si>
    <t>Tipo de cambio comprador</t>
  </si>
  <si>
    <t xml:space="preserve">Tipo de cambio vendedor       </t>
  </si>
  <si>
    <t>DETALLE</t>
  </si>
  <si>
    <t>MONEDA EXTRANJERA MONTO</t>
  </si>
  <si>
    <t>ACTIVOS CORRIENTES</t>
  </si>
  <si>
    <t>BANCOS</t>
  </si>
  <si>
    <t>Banco ITAU</t>
  </si>
  <si>
    <t>U$D</t>
  </si>
  <si>
    <t>Banco Continental</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</si>
  <si>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</si>
  <si>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</si>
  <si>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</si>
  <si>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</si>
  <si>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</si>
  <si>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</si>
  <si>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</si>
  <si>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</si>
  <si>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</si>
  <si>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GANANCIAS POR VALUACIÓN DE ACTIVOS MONETARIOS EN MONEDA EXTRANJERA</t>
  </si>
  <si>
    <t>PÉRDIDAS POR VALUACIÓN  DE PASIVOS MONETARIOS EN MONEDA EXTRANJERA</t>
  </si>
  <si>
    <t>TIPO DE MONEDA</t>
  </si>
  <si>
    <t>MONTO USD</t>
  </si>
  <si>
    <t>DISPONIBILIDADES</t>
  </si>
  <si>
    <t>Banco ITAU 700805688</t>
  </si>
  <si>
    <t>Banco ITAU 7700812608</t>
  </si>
  <si>
    <t>Banco Continental 53456309</t>
  </si>
  <si>
    <t>Banco Continental 76696402</t>
  </si>
  <si>
    <t>Vision Banco 900483585</t>
  </si>
  <si>
    <t>Banco Regional 7881548</t>
  </si>
  <si>
    <t>Banco Sudameris 28906017</t>
  </si>
  <si>
    <t>Financiera Solar 182965</t>
  </si>
  <si>
    <t>Banco Nacional de Fomento</t>
  </si>
  <si>
    <t>Banco ITAU 7050800413</t>
  </si>
  <si>
    <t>Banco Continental 17608406</t>
  </si>
  <si>
    <t>Banco Regional 7881549</t>
  </si>
  <si>
    <t>TOTAL DISPONIBILIDADES</t>
  </si>
  <si>
    <t>e)     Inversiones: Conformación, e indicación del criterio de valuación e inclusión de los importes de previsión por menor valor.</t>
  </si>
  <si>
    <t>INFORMACIÓN SOBRE EL DOCUMENTO Y EMISOR</t>
  </si>
  <si>
    <t>MONEDA</t>
  </si>
  <si>
    <t>INSTRUMENTO</t>
  </si>
  <si>
    <t>CANTIDAD DE TITULOS</t>
  </si>
  <si>
    <t>VALOR NOMINAL UNITARIO</t>
  </si>
  <si>
    <t>RESULTADO</t>
  </si>
  <si>
    <t>EMISOR</t>
  </si>
  <si>
    <t>CDA</t>
  </si>
  <si>
    <t>USD</t>
  </si>
  <si>
    <t>INVERSIONES PERMANENTES</t>
  </si>
  <si>
    <t>PERÍODO ACTUAL G.</t>
  </si>
  <si>
    <t>TOTAL EJERCICIO  ANTERIOR G.</t>
  </si>
  <si>
    <t>ACCIONES EN OTRAS EMPRESAS</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</si>
  <si>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</si>
  <si>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</si>
  <si>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</si>
  <si>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</si>
  <si>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</si>
  <si>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</si>
  <si>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</si>
  <si>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</si>
  <si>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</si>
  <si>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</si>
  <si>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</si>
  <si>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</si>
  <si>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</si>
  <si>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</si>
  <si>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</si>
  <si>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f)    Créditos</t>
  </si>
  <si>
    <t>DEUDORES POR INTERMEDIACION</t>
  </si>
  <si>
    <t xml:space="preserve">CONCEPTO </t>
  </si>
  <si>
    <t>Deudores por Intermediación Moneda Local - Servicios</t>
  </si>
  <si>
    <t>DEUDORES VARIOS</t>
  </si>
  <si>
    <t>g)      Bienes de Uso</t>
  </si>
  <si>
    <t>Equipo de Informatica</t>
  </si>
  <si>
    <t>Mejora en Propiedad de Terceros</t>
  </si>
  <si>
    <t>Rodados</t>
  </si>
  <si>
    <t>DEPRECIACIONES</t>
  </si>
  <si>
    <t>h)      Cargos diferidos</t>
  </si>
  <si>
    <t xml:space="preserve"> Los cargos diferidos se deben exponer desagregados de acuerdo al siguiente modelo:</t>
  </si>
  <si>
    <t>SALDO INCIAL</t>
  </si>
  <si>
    <t>SALDO</t>
  </si>
  <si>
    <t>AUMENTOS</t>
  </si>
  <si>
    <t>AMORTIZACIONES</t>
  </si>
  <si>
    <t>NETO FINAL</t>
  </si>
  <si>
    <t>i) Intangibles</t>
  </si>
  <si>
    <t>j) Otros Activos Corrientes y No Corrientes</t>
  </si>
  <si>
    <t>Impuesto al Valor Agregado</t>
  </si>
  <si>
    <t>Seguros a Vencer</t>
  </si>
  <si>
    <t>INSTITUCIÓN</t>
  </si>
  <si>
    <t>Gratificación Especial Ley 285/93</t>
  </si>
  <si>
    <t>n)      Administración de Cartera (corto y largo plazo)</t>
  </si>
  <si>
    <t>o) Cuentas a pagar a personas y empresas relacionadas (corto y largo plazo)</t>
  </si>
  <si>
    <t>NOMBRE</t>
  </si>
  <si>
    <t>RELACION</t>
  </si>
  <si>
    <t>TIPO DE OPERACIÓN</t>
  </si>
  <si>
    <t>ANTIGÜEDAD DE LA DEUDA</t>
  </si>
  <si>
    <t>VENCIMIENTO</t>
  </si>
  <si>
    <t>p)     Obligac. por contrato de Underwriting (corto y largo plazo)</t>
  </si>
  <si>
    <t>PLAZO DE VENCIMIENTO DEL CONTRATO</t>
  </si>
  <si>
    <t>q)      Otros Pasivos Corrientes y No Corrientes</t>
  </si>
  <si>
    <t>Operaciones a Liquidar</t>
  </si>
  <si>
    <t>r)      Saldos y transacciones con personas y empresas relacionadas  (Corriente y No Corriente)</t>
  </si>
  <si>
    <t>Página 9 de 10</t>
  </si>
  <si>
    <t xml:space="preserve">NOMBRE </t>
  </si>
  <si>
    <t>SALDOS</t>
  </si>
  <si>
    <t>s)      Resultado con personas y empresas vinculadas</t>
  </si>
  <si>
    <t>PERSONA O EMPRESA RELACIONADA</t>
  </si>
  <si>
    <t>TOTAL DE INGRESOS</t>
  </si>
  <si>
    <t>t)      Patrimonio</t>
  </si>
  <si>
    <t>DISMINUCIÓN</t>
  </si>
  <si>
    <t>Capital Integrado</t>
  </si>
  <si>
    <t>Reserva de Revaluo</t>
  </si>
  <si>
    <t>Reserva Legal</t>
  </si>
  <si>
    <t>Reserva Facultativa</t>
  </si>
  <si>
    <t>Revaluo de acciones al inicio</t>
  </si>
  <si>
    <t>Resultados Acumulados</t>
  </si>
  <si>
    <t>Resultados del Ejercicio</t>
  </si>
  <si>
    <t>u)      Previsiones</t>
  </si>
  <si>
    <t>DISMINUCION</t>
  </si>
  <si>
    <t>- DEDUCIDAS DEL ACTIVO</t>
  </si>
  <si>
    <t>- INCLUIDAS EN EL PASIVO</t>
  </si>
  <si>
    <t>v)      INGRESOS OPERATIVOS</t>
  </si>
  <si>
    <t>w)  Otros Gastos Operativos, de Comercialización y de Administración</t>
  </si>
  <si>
    <t>x)  Otros Ingresos y Egresos</t>
  </si>
  <si>
    <t>y) RESULTADOS FINANCIEROS</t>
  </si>
  <si>
    <t>z)      Resultados Extraordinarios</t>
  </si>
  <si>
    <t>6) Informacion referente a contingencias y compromisos</t>
  </si>
  <si>
    <t>a)Compromisos Directos:</t>
  </si>
  <si>
    <t>b) Contingencias Legales:</t>
  </si>
  <si>
    <t>c) Garantias Constituidas:</t>
  </si>
  <si>
    <t>Garantías</t>
  </si>
  <si>
    <t>Monto Asegurado</t>
  </si>
  <si>
    <t>Forma de Constitución</t>
  </si>
  <si>
    <t>7) Hechos Posteriores al cierre del Ejercicio</t>
  </si>
  <si>
    <t>No existen hechos posteriores al cierre del ejercicio que impliquen alteraciones significativas a la estructura patrimonial y resultado del ejercicio.</t>
  </si>
  <si>
    <t>8) Limitacion a la Libre Disponibilidad de los activos o del patrimonio y cualquier restriccion al derecho de propiedad.</t>
  </si>
  <si>
    <t>La firma cuenta  con la libre disposicion  de su patrimonio.</t>
  </si>
  <si>
    <t>9) Cambios Contables</t>
  </si>
  <si>
    <t>No Aplicable</t>
  </si>
  <si>
    <t>10) Restricciones para Distribucion  de Utilidades</t>
  </si>
  <si>
    <t>11) Sanciones</t>
  </si>
  <si>
    <t>No Posee sanciones con la Comision Nacional de Valores u otras entidades fiscalizadoras.</t>
  </si>
  <si>
    <t xml:space="preserve"> PASIVO CORRIENTE</t>
  </si>
  <si>
    <t xml:space="preserve"> Provisiones</t>
  </si>
  <si>
    <t xml:space="preserve"> Impuesto a la Renta a Pagar</t>
  </si>
  <si>
    <t xml:space="preserve"> Otros Pasivos</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</si>
  <si>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</si>
  <si>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</si>
  <si>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</si>
  <si>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</si>
  <si>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</si>
  <si>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</si>
  <si>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</si>
  <si>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</si>
  <si>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</si>
  <si>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Bono Electrónico</t>
  </si>
  <si>
    <t xml:space="preserve"> Aportes y Retenciones a Pagar</t>
  </si>
  <si>
    <t>TOTAL DE EGRESOS</t>
  </si>
  <si>
    <t>Total del Periodo Actual</t>
  </si>
  <si>
    <t>Total del Periodo Anterior</t>
  </si>
  <si>
    <t>SUSCRIPTO</t>
  </si>
  <si>
    <t>Garantia de Desempeño de Profesión</t>
  </si>
  <si>
    <t>Vigencia</t>
  </si>
  <si>
    <t>Diferencia de Cambio</t>
  </si>
  <si>
    <t>NO EXISTEN</t>
  </si>
  <si>
    <t>Retencion Impuesto al Valor Agregado</t>
  </si>
  <si>
    <t>Cuentas</t>
  </si>
  <si>
    <t>Altas</t>
  </si>
  <si>
    <t>Bajas</t>
  </si>
  <si>
    <t>Revaluo del Periodo</t>
  </si>
  <si>
    <t>Muebles y Utiles</t>
  </si>
  <si>
    <t>Maquinas y Equipos de oficina</t>
  </si>
  <si>
    <t>Acumulado al Cierre</t>
  </si>
  <si>
    <t>Refrigerio</t>
  </si>
  <si>
    <t>Auditoria Externa</t>
  </si>
  <si>
    <t>Banco Continental 34068203</t>
  </si>
  <si>
    <t>Banco Continental 71629001</t>
  </si>
  <si>
    <t>PERIODO ACTUAL USD (En Guaraníes)</t>
  </si>
  <si>
    <t>Membresia Mercado Futuro</t>
  </si>
  <si>
    <t>Garantia Mercado Futuro</t>
  </si>
  <si>
    <t>₲</t>
  </si>
  <si>
    <t>Sub Total Cuentas Propias</t>
  </si>
  <si>
    <t>Cuentas Compensadoras</t>
  </si>
  <si>
    <t>Sub Total Cuentas Compensadoras</t>
  </si>
  <si>
    <t>Fondo Fijo</t>
  </si>
  <si>
    <t>DOCUMENTOS Y CUENTAS POR PAGAR</t>
  </si>
  <si>
    <r>
      <t>d) DISPONIBILIDADES:</t>
    </r>
    <r>
      <rPr>
        <sz val="12"/>
        <rFont val="Arial"/>
        <family val="2"/>
      </rPr>
      <t xml:space="preserve"> El rubro se encuentra compuesto de la siguiente manera:</t>
    </r>
  </si>
  <si>
    <t>Total Caja</t>
  </si>
  <si>
    <t>Total Bancos</t>
  </si>
  <si>
    <t>Citibank 5198720013</t>
  </si>
  <si>
    <t>c) DIFERENCIA DE CAMBIO EN MONEDA EXTRANJERA</t>
  </si>
  <si>
    <t>PASIVOS EN MONEDA EXTRANJERA</t>
  </si>
  <si>
    <t xml:space="preserve">          ACTIVOS EN MONEDA EXTRANJERA</t>
  </si>
  <si>
    <r>
      <t>d.1) CAJA:</t>
    </r>
    <r>
      <rPr>
        <sz val="12"/>
        <rFont val="Calibri"/>
        <family val="2"/>
        <scheme val="minor"/>
      </rPr>
      <t xml:space="preserve"> Representa las monedas y billetes existentes en la empresa y cuya composición es:</t>
    </r>
  </si>
  <si>
    <r>
      <t xml:space="preserve">d.2) BANCOS: </t>
    </r>
    <r>
      <rPr>
        <sz val="12"/>
        <rFont val="Arial"/>
        <family val="2"/>
      </rPr>
      <t xml:space="preserve">Representa los fondos disponibles en cta, corriente y ahorros a la vista tanto de </t>
    </r>
  </si>
  <si>
    <r>
      <t xml:space="preserve">PERIODO ACTUAL </t>
    </r>
    <r>
      <rPr>
        <b/>
        <sz val="11"/>
        <rFont val="Calibri"/>
        <family val="2"/>
      </rPr>
      <t>₲</t>
    </r>
  </si>
  <si>
    <t>BANCO CONTINENTAL S.A.E.C.A.</t>
  </si>
  <si>
    <t>TRACTOPAR S.A.E.</t>
  </si>
  <si>
    <t>BOLSA DE VALORES Y PROD. ASUNCION S.A.</t>
  </si>
  <si>
    <t>Acciones</t>
  </si>
  <si>
    <t>Total al 31/12/2017</t>
  </si>
  <si>
    <t>Total al 31/12/2018</t>
  </si>
  <si>
    <r>
      <t xml:space="preserve">CORTO PLAZO      </t>
    </r>
    <r>
      <rPr>
        <b/>
        <sz val="11"/>
        <rFont val="Calibri"/>
        <family val="2"/>
      </rPr>
      <t>₲</t>
    </r>
  </si>
  <si>
    <r>
      <t xml:space="preserve">LARGO PLAZO      </t>
    </r>
    <r>
      <rPr>
        <b/>
        <sz val="11"/>
        <rFont val="Calibri"/>
        <family val="2"/>
      </rPr>
      <t>₲</t>
    </r>
  </si>
  <si>
    <t>DOCUMENTOS Y CUENTAS POR COBRAR</t>
  </si>
  <si>
    <t>N/A</t>
  </si>
  <si>
    <t>Totales al 31/12/2017</t>
  </si>
  <si>
    <t>Totales al 31/12/2018</t>
  </si>
  <si>
    <t>Anticipo a Proveedores</t>
  </si>
  <si>
    <t>Suscripciones a Devengar</t>
  </si>
  <si>
    <t>Proveedores Moneda Nacional</t>
  </si>
  <si>
    <r>
      <t xml:space="preserve">CORTO PLAZO </t>
    </r>
    <r>
      <rPr>
        <b/>
        <sz val="10"/>
        <rFont val="Calibri"/>
        <family val="2"/>
      </rPr>
      <t>₲</t>
    </r>
  </si>
  <si>
    <r>
      <t xml:space="preserve">LARGO PLAZO </t>
    </r>
    <r>
      <rPr>
        <b/>
        <sz val="10"/>
        <rFont val="Calibri"/>
        <family val="2"/>
      </rPr>
      <t>₲</t>
    </r>
  </si>
  <si>
    <t>RELACIÓN</t>
  </si>
  <si>
    <t>TIPO DE     RELACIÓN</t>
  </si>
  <si>
    <t>CORTO PLAZO ₲</t>
  </si>
  <si>
    <t>LARGO PLAZO ₲</t>
  </si>
  <si>
    <t>Ingresos a Realizar</t>
  </si>
  <si>
    <r>
      <t xml:space="preserve">CORRIENTE </t>
    </r>
    <r>
      <rPr>
        <b/>
        <sz val="10"/>
        <rFont val="Calibri"/>
        <family val="2"/>
      </rPr>
      <t>₲</t>
    </r>
  </si>
  <si>
    <r>
      <t xml:space="preserve">NO CORRIENTE  </t>
    </r>
    <r>
      <rPr>
        <b/>
        <sz val="10"/>
        <rFont val="Calibri"/>
        <family val="2"/>
      </rPr>
      <t>₲</t>
    </r>
  </si>
  <si>
    <r>
      <t xml:space="preserve">PERIODO ACTUAL </t>
    </r>
    <r>
      <rPr>
        <b/>
        <sz val="10"/>
        <rFont val="Calibri"/>
        <family val="2"/>
      </rPr>
      <t>₲</t>
    </r>
  </si>
  <si>
    <r>
      <t xml:space="preserve">PERIODO ANTERIOR </t>
    </r>
    <r>
      <rPr>
        <b/>
        <sz val="10"/>
        <rFont val="Calibri"/>
        <family val="2"/>
      </rPr>
      <t>₲</t>
    </r>
  </si>
  <si>
    <t>Prima de Acciones</t>
  </si>
  <si>
    <t>SALDO AL</t>
  </si>
  <si>
    <t>Servicio de Limpieza</t>
  </si>
  <si>
    <t>Gastos de Representación</t>
  </si>
  <si>
    <t>Seguro Medico del Personal</t>
  </si>
  <si>
    <t>Gasto por Reimpresión de Acciones</t>
  </si>
  <si>
    <t>Pérdida en Operaciones</t>
  </si>
  <si>
    <t>Pérdida por Reporto</t>
  </si>
  <si>
    <t>w.1.)  Otros Gastos Operativos</t>
  </si>
  <si>
    <t>w.2)  Otros Gastos de Comercialización</t>
  </si>
  <si>
    <t>Remuneración Personal Superior</t>
  </si>
  <si>
    <t xml:space="preserve">Otras Gratificaciones </t>
  </si>
  <si>
    <t>Pre Aviso</t>
  </si>
  <si>
    <t>Indemnizaciones</t>
  </si>
  <si>
    <t xml:space="preserve">     INTERESES COBRADOS</t>
  </si>
  <si>
    <t xml:space="preserve">     INTERESES PAGADOS</t>
  </si>
  <si>
    <t>Intereses Pagados por Préstamos</t>
  </si>
  <si>
    <t xml:space="preserve">                               INGRESOS EXTRAORDINARIOS</t>
  </si>
  <si>
    <t xml:space="preserve">                             EGRESOS EXTRAORDINARIOS</t>
  </si>
  <si>
    <t>CRÉDITOS</t>
  </si>
  <si>
    <r>
      <rPr>
        <b/>
        <sz val="12"/>
        <color theme="1"/>
        <rFont val="Calibri"/>
        <family val="2"/>
        <scheme val="minor"/>
      </rPr>
      <t>Menos:</t>
    </r>
    <r>
      <rPr>
        <sz val="12"/>
        <color theme="1"/>
        <rFont val="Calibri"/>
        <family val="2"/>
        <scheme val="minor"/>
      </rPr>
      <t xml:space="preserve"> Previsión por menor valor</t>
    </r>
  </si>
  <si>
    <t>BIENES DE USO</t>
  </si>
  <si>
    <r>
      <t xml:space="preserve">Bienes de Uso </t>
    </r>
    <r>
      <rPr>
        <b/>
        <sz val="8"/>
        <color theme="1"/>
        <rFont val="Calibri"/>
        <family val="2"/>
        <scheme val="minor"/>
      </rPr>
      <t>(Nota 5.g)</t>
    </r>
  </si>
  <si>
    <r>
      <t xml:space="preserve">Depreciación Acumulada </t>
    </r>
    <r>
      <rPr>
        <b/>
        <sz val="8"/>
        <color theme="1"/>
        <rFont val="Calibri"/>
        <family val="2"/>
        <scheme val="minor"/>
      </rPr>
      <t>(Nota 5.g)</t>
    </r>
  </si>
  <si>
    <r>
      <t xml:space="preserve">Acción de la Bolsa de Valores </t>
    </r>
    <r>
      <rPr>
        <b/>
        <sz val="8"/>
        <color theme="1"/>
        <rFont val="Calibri"/>
        <family val="2"/>
        <scheme val="minor"/>
      </rPr>
      <t>(Nota 5.e)</t>
    </r>
  </si>
  <si>
    <r>
      <rPr>
        <b/>
        <i/>
        <sz val="12"/>
        <color theme="1"/>
        <rFont val="Calibri"/>
        <family val="2"/>
        <scheme val="minor"/>
      </rPr>
      <t>Menos:</t>
    </r>
    <r>
      <rPr>
        <sz val="12"/>
        <color theme="1"/>
        <rFont val="Calibri"/>
        <family val="2"/>
        <scheme val="minor"/>
      </rPr>
      <t xml:space="preserve"> Previsión por menor valor </t>
    </r>
    <r>
      <rPr>
        <b/>
        <sz val="8"/>
        <color theme="1"/>
        <rFont val="Calibri"/>
        <family val="2"/>
        <scheme val="minor"/>
      </rPr>
      <t>(Nota 5.u)</t>
    </r>
  </si>
  <si>
    <t>OTROS ACTIVOS</t>
  </si>
  <si>
    <t>Acreedores Varios</t>
  </si>
  <si>
    <t>GASTOS DE ADMINISTRACIÓN</t>
  </si>
  <si>
    <t>GASTOS DE COMERCIALIZACIÓN</t>
  </si>
  <si>
    <t>Previsión, Amortización y Depreciaciones</t>
  </si>
  <si>
    <r>
      <t xml:space="preserve">Otros Gastos de Administración </t>
    </r>
    <r>
      <rPr>
        <b/>
        <sz val="10"/>
        <color theme="1"/>
        <rFont val="Calibri"/>
        <family val="2"/>
        <scheme val="minor"/>
      </rPr>
      <t>(Nota 5.w)</t>
    </r>
  </si>
  <si>
    <t>- Por Intermediación de Acciones en Rueda</t>
  </si>
  <si>
    <t>- Por Intermediación de Renta Fija en Rueda</t>
  </si>
  <si>
    <t>Comisiones por Operaciones Fuera de Rueda</t>
  </si>
  <si>
    <t>Comisiones por Operaciones en Rueda</t>
  </si>
  <si>
    <t>Comisiones por Contratos de Colocación Primaria</t>
  </si>
  <si>
    <t>- Comisiones por Contratos de Colocación Primaria de Acciones</t>
  </si>
  <si>
    <t>- Comisiones por Contratos de Colocación Primaria en Renta Fija</t>
  </si>
  <si>
    <t>- Ingresos por Custodia de Valores</t>
  </si>
  <si>
    <t>- Ingresos por Intereses y Dividendos de Cartera Propia</t>
  </si>
  <si>
    <t>- Ingresos por Venta de Cartera Propia</t>
  </si>
  <si>
    <t>- Ingresos por Venta de Cartera Propia a Personas y Empresas Relacionadas</t>
  </si>
  <si>
    <t>- Ingresos por Operaciones y Servicios a Personas Relacionadas</t>
  </si>
  <si>
    <t>Gastos por Comisiones y Servicios</t>
  </si>
  <si>
    <t>Aranceles por Negociación Bolsa de Valores</t>
  </si>
  <si>
    <t>Folletos e Impresiones</t>
  </si>
  <si>
    <t xml:space="preserve"> Otros Ingresos</t>
  </si>
  <si>
    <r>
      <t xml:space="preserve"> Otros Egresos </t>
    </r>
    <r>
      <rPr>
        <b/>
        <sz val="10"/>
        <color theme="1"/>
        <rFont val="Calibri"/>
        <family val="2"/>
        <scheme val="minor"/>
      </rPr>
      <t>(Nota 5.x)</t>
    </r>
  </si>
  <si>
    <t>Ingresos Extraordinarios</t>
  </si>
  <si>
    <r>
      <t xml:space="preserve">Egresos Extraordinarios </t>
    </r>
    <r>
      <rPr>
        <b/>
        <sz val="10"/>
        <color theme="1"/>
        <rFont val="Calibri"/>
        <family val="2"/>
        <scheme val="minor"/>
      </rPr>
      <t>(Nota 5.z)</t>
    </r>
  </si>
  <si>
    <t xml:space="preserve">PRIMA </t>
  </si>
  <si>
    <t>R. ACCIONES</t>
  </si>
  <si>
    <r>
      <rPr>
        <b/>
        <sz val="11"/>
        <color theme="1"/>
        <rFont val="Calibri"/>
        <family val="2"/>
        <scheme val="minor"/>
      </rPr>
      <t xml:space="preserve">(Expresado en Guaraníes) </t>
    </r>
    <r>
      <rPr>
        <b/>
        <sz val="13"/>
        <color theme="1"/>
        <rFont val="Calibri"/>
        <family val="2"/>
        <scheme val="minor"/>
      </rPr>
      <t xml:space="preserve">      </t>
    </r>
  </si>
  <si>
    <t>REVALÚO</t>
  </si>
  <si>
    <t xml:space="preserve">  Saldo al incio del ejercicio</t>
  </si>
  <si>
    <t xml:space="preserve">  Movimientos subsecuentes</t>
  </si>
  <si>
    <t xml:space="preserve">  Transferencia a Dividendos a Pagar</t>
  </si>
  <si>
    <t xml:space="preserve">  Resultado del Ejercicio</t>
  </si>
  <si>
    <t>TOTAL PASIVO</t>
  </si>
  <si>
    <t>VALOR LIBRO</t>
  </si>
  <si>
    <t>VALOR ÚLTIMO REMATE</t>
  </si>
  <si>
    <t>VALORES DE ORIGEN</t>
  </si>
  <si>
    <t>CORTO PLAZO      ₲</t>
  </si>
  <si>
    <t>LARGO PLAZO      ₲</t>
  </si>
  <si>
    <t>ACTIVOS INTANGIBLES Y CARGOS DIFERIDOS</t>
  </si>
  <si>
    <t>Licencias y Marcas</t>
  </si>
  <si>
    <t>l)        Documentos y Cuentas por Pagar</t>
  </si>
  <si>
    <t>m)        Acreedores por Intermediación</t>
  </si>
  <si>
    <t>n)    Acreedores Varios</t>
  </si>
  <si>
    <r>
      <t xml:space="preserve">Otros Ingresos Operativos </t>
    </r>
    <r>
      <rPr>
        <b/>
        <sz val="10"/>
        <color theme="1"/>
        <rFont val="Calibri"/>
        <family val="2"/>
        <scheme val="minor"/>
      </rPr>
      <t>(Nota 5.v.2)</t>
    </r>
  </si>
  <si>
    <r>
      <t xml:space="preserve">Otros Gastos Operativos </t>
    </r>
    <r>
      <rPr>
        <b/>
        <sz val="10"/>
        <color theme="1"/>
        <rFont val="Calibri"/>
        <family val="2"/>
        <scheme val="minor"/>
      </rPr>
      <t>(Nota 5.w.1)</t>
    </r>
  </si>
  <si>
    <r>
      <t xml:space="preserve">Otros Gastos de Comercialización </t>
    </r>
    <r>
      <rPr>
        <b/>
        <sz val="10"/>
        <color theme="1"/>
        <rFont val="Calibri"/>
        <family val="2"/>
        <scheme val="minor"/>
      </rPr>
      <t>(Nota 5.w.3)</t>
    </r>
  </si>
  <si>
    <r>
      <t xml:space="preserve">Intereses Cobrados </t>
    </r>
    <r>
      <rPr>
        <b/>
        <sz val="10"/>
        <color theme="1"/>
        <rFont val="Calibri"/>
        <family val="2"/>
        <scheme val="minor"/>
      </rPr>
      <t>(Nota 5.y.1)</t>
    </r>
  </si>
  <si>
    <r>
      <t xml:space="preserve">Intereses Pagados </t>
    </r>
    <r>
      <rPr>
        <b/>
        <sz val="10"/>
        <color theme="1"/>
        <rFont val="Calibri"/>
        <family val="2"/>
        <scheme val="minor"/>
      </rPr>
      <t>(Nota 5.y.2)</t>
    </r>
  </si>
  <si>
    <t>Aranceles Pagados a la BVPASA.</t>
  </si>
  <si>
    <t>Banco Continental 17608407</t>
  </si>
  <si>
    <t>Citibank 5198720021</t>
  </si>
  <si>
    <t>BANCO REGIONAL S.A.E.C.A.</t>
  </si>
  <si>
    <t>BANCO RIO S.A.E.C.A.</t>
  </si>
  <si>
    <t xml:space="preserve">     propias y de clientes, tanto en dólares como en guaraníes:</t>
  </si>
  <si>
    <r>
      <rPr>
        <sz val="10"/>
        <color theme="1"/>
        <rFont val="Calibri"/>
        <family val="2"/>
        <scheme val="minor"/>
      </rPr>
      <t>CAJA</t>
    </r>
    <r>
      <rPr>
        <sz val="9"/>
        <color theme="1"/>
        <rFont val="Calibri"/>
        <family val="2"/>
        <scheme val="minor"/>
      </rPr>
      <t xml:space="preserve"> </t>
    </r>
    <r>
      <rPr>
        <b/>
        <sz val="8"/>
        <color theme="1"/>
        <rFont val="Calibri"/>
        <family val="2"/>
        <scheme val="minor"/>
      </rPr>
      <t>(Nota 5.d.1)</t>
    </r>
  </si>
  <si>
    <r>
      <t xml:space="preserve"> Acreedores por Intermediación </t>
    </r>
    <r>
      <rPr>
        <b/>
        <sz val="8"/>
        <color theme="1"/>
        <rFont val="Calibri"/>
        <family val="2"/>
        <scheme val="minor"/>
      </rPr>
      <t>(Nota 5.m)</t>
    </r>
  </si>
  <si>
    <r>
      <rPr>
        <sz val="10"/>
        <color theme="1"/>
        <rFont val="Calibri"/>
        <family val="2"/>
        <scheme val="minor"/>
      </rPr>
      <t>BANCOS</t>
    </r>
    <r>
      <rPr>
        <sz val="12"/>
        <color theme="1"/>
        <rFont val="Calibri"/>
        <family val="2"/>
        <scheme val="minor"/>
      </rPr>
      <t xml:space="preserve"> </t>
    </r>
    <r>
      <rPr>
        <b/>
        <sz val="9"/>
        <color theme="1"/>
        <rFont val="Calibri"/>
        <family val="2"/>
        <scheme val="minor"/>
      </rPr>
      <t>(</t>
    </r>
    <r>
      <rPr>
        <b/>
        <sz val="8"/>
        <color theme="1"/>
        <rFont val="Calibri"/>
        <family val="2"/>
        <scheme val="minor"/>
      </rPr>
      <t>Nota 5.d.2)</t>
    </r>
  </si>
  <si>
    <r>
      <t xml:space="preserve"> Acreedores Varios</t>
    </r>
    <r>
      <rPr>
        <i/>
        <sz val="8"/>
        <color theme="1"/>
        <rFont val="Calibri"/>
        <family val="2"/>
        <scheme val="minor"/>
      </rPr>
      <t xml:space="preserve"> </t>
    </r>
    <r>
      <rPr>
        <b/>
        <sz val="8"/>
        <color theme="1"/>
        <rFont val="Calibri"/>
        <family val="2"/>
        <scheme val="minor"/>
      </rPr>
      <t>(Nota 5.n)</t>
    </r>
  </si>
  <si>
    <r>
      <t>INVERSIONES TEMPORALES</t>
    </r>
    <r>
      <rPr>
        <b/>
        <sz val="9"/>
        <color theme="1"/>
        <rFont val="Calibri"/>
        <family val="2"/>
        <scheme val="minor"/>
      </rPr>
      <t xml:space="preserve"> </t>
    </r>
    <r>
      <rPr>
        <b/>
        <sz val="8"/>
        <color theme="1"/>
        <rFont val="Calibri"/>
        <family val="2"/>
        <scheme val="minor"/>
      </rPr>
      <t>(Nota 5.e)</t>
    </r>
  </si>
  <si>
    <t>Impuesto al valor agregado</t>
  </si>
  <si>
    <r>
      <t>Deudores por Intermediación</t>
    </r>
    <r>
      <rPr>
        <sz val="8"/>
        <color theme="1"/>
        <rFont val="Calibri"/>
        <family val="2"/>
        <scheme val="minor"/>
      </rPr>
      <t xml:space="preserve"> </t>
    </r>
    <r>
      <rPr>
        <b/>
        <sz val="8"/>
        <color theme="1"/>
        <rFont val="Calibri"/>
        <family val="2"/>
        <scheme val="minor"/>
      </rPr>
      <t>(Nota 5.f.1.)</t>
    </r>
  </si>
  <si>
    <r>
      <t xml:space="preserve"> Otros Pasivos Corrientes </t>
    </r>
    <r>
      <rPr>
        <b/>
        <sz val="8"/>
        <color theme="1"/>
        <rFont val="Calibri"/>
        <family val="2"/>
        <scheme val="minor"/>
      </rPr>
      <t>(Nota 5.q)</t>
    </r>
  </si>
  <si>
    <r>
      <t xml:space="preserve">Deudores Varios </t>
    </r>
    <r>
      <rPr>
        <b/>
        <i/>
        <sz val="8"/>
        <color theme="1"/>
        <rFont val="Calibri"/>
        <family val="2"/>
        <scheme val="minor"/>
      </rPr>
      <t>(Nota 5.j)</t>
    </r>
  </si>
  <si>
    <r>
      <t xml:space="preserve">Otros Activos Corrientes </t>
    </r>
    <r>
      <rPr>
        <b/>
        <sz val="8"/>
        <color theme="1"/>
        <rFont val="Calibri"/>
        <family val="2"/>
        <scheme val="minor"/>
      </rPr>
      <t>(Nota 5.j)</t>
    </r>
  </si>
  <si>
    <r>
      <t xml:space="preserve"> PATRIMONIO NETO</t>
    </r>
    <r>
      <rPr>
        <b/>
        <i/>
        <sz val="8"/>
        <color theme="1"/>
        <rFont val="Calibri"/>
        <family val="2"/>
        <scheme val="minor"/>
      </rPr>
      <t xml:space="preserve"> </t>
    </r>
    <r>
      <rPr>
        <b/>
        <sz val="8"/>
        <color theme="1"/>
        <rFont val="Calibri"/>
        <family val="2"/>
        <scheme val="minor"/>
      </rPr>
      <t>(Nota 5.t)</t>
    </r>
  </si>
  <si>
    <r>
      <t xml:space="preserve">Membresia Mercado de Divisas </t>
    </r>
    <r>
      <rPr>
        <b/>
        <sz val="8"/>
        <color theme="1"/>
        <rFont val="Calibri"/>
        <family val="2"/>
        <scheme val="minor"/>
      </rPr>
      <t>(Nota h.)</t>
    </r>
  </si>
  <si>
    <t>Las notas que se acompañan forman parte integrante de los Estados Financieros.</t>
  </si>
  <si>
    <r>
      <t xml:space="preserve">ESTADO DE SITUACIÓN PATRIMONIAL AL 30/06/2020                                                                                                                                                                                         PRESENTADO EN FORMA COMPARATIVA CON EL EJERCICIO ANTERIOR CERRADO EL 31/12/2019                                                                                                                                                                                                                                                             </t>
    </r>
    <r>
      <rPr>
        <b/>
        <i/>
        <sz val="10"/>
        <color theme="1"/>
        <rFont val="Calibri"/>
        <family val="2"/>
        <scheme val="minor"/>
      </rPr>
      <t>(Expresado en Guaraníes)</t>
    </r>
  </si>
  <si>
    <t>NOTA A LOS ESTADOS CONTABLES</t>
  </si>
  <si>
    <t>1.	 CONSIDERACIONES DE LOS ESTADOS CONTABLES</t>
  </si>
  <si>
    <t>2.    INFORMACION BASICA DE LA EMPRESA</t>
  </si>
  <si>
    <t>2.1.	Naturaleza Jurídica de las Actividades de la Sociedad:</t>
  </si>
  <si>
    <t xml:space="preserve">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
</t>
  </si>
  <si>
    <t>2.2.	Participación en Otras Empresas:</t>
  </si>
  <si>
    <t>AVALON CASA DE BOLSA S.A., al cierre del periodo considerado cuenta con participación en la Bolsa de Valores y Productos Asunción S.A. (BVPASA) de acuerdo a lo establecido en la Ley Nº 5.810/2017 “Mercado de Valores”.</t>
  </si>
  <si>
    <t>3)	PRINCIPALES POLITICAS Y PRACTICAS CONTABLES APLICADAS</t>
  </si>
  <si>
    <t>3.1.	Base de preparación de los Estados Contables:</t>
  </si>
  <si>
    <t>Los Estados Financieros han sido preparados de acuerdo a las normas establecidas por la Comisión Nacional de Valores y los Principios de Contabilidad generalmente Aceptados aplicables en su caso.</t>
  </si>
  <si>
    <t>3.2.	Criterio de Valuación:</t>
  </si>
  <si>
    <t>Los Bienes del Activo Fijo se han registrados a su costo de adquisición, menos las depreciaciones acumuladas, cuyos valores se hallan revaluados al 31/12/2019 de acuerdo con lo establecido en el Art. 12 de la Ley N° 125/1991, T.A. por la Ley Nº 2421/2004 y su reglamentación.</t>
  </si>
  <si>
    <t>Las cuentas en moneda extranjera se han valuado a su valor de cotización al cierre diario, de acuerdo a las disposiciones de la Subsecretaria de Estado de Tributación (SET), Ley Nº 125/1991, T.A. por Ley Nº 2.421/2004. Los Estados Financieros no reconocen en forma integral los efectos de la inflación en la situación patrimonial y financiera de la sociedad, en los resultados de sus operaciones en atención a que la corrección monetaria no constituye una práctica contable aceptada en la República Paraguay.</t>
  </si>
  <si>
    <t>3.3. Política de Constitución de Previsiones:</t>
  </si>
  <si>
    <t>La previsión por menor valor se realiza considerando el atraso en los pagos de los intereses por parte del Emisor.</t>
  </si>
  <si>
    <t xml:space="preserve">3.4. Política de Depreciación: </t>
  </si>
  <si>
    <t>Los Bienes del Activo Fijo son depreciados por el sistema de línea recta en función a los años de vida útil estimados en las normativas de la Subsecretaria de Estado de Tributación (SET).</t>
  </si>
  <si>
    <t>3.5 Política de Reconocimiento de Ingresos y Gastos:</t>
  </si>
  <si>
    <t>Los ingresos son reconocidos con base en el criterio de lo devengado, de conformidad con lo propuesto por los Principios de Contabilidad Generalmente Aceptados y las normas de la Comisión Nacional de Valores y que fueron aplicados por la Alta Dirección en forma uniforme de un ejercicio financiero a otro.</t>
  </si>
  <si>
    <t xml:space="preserve">3.6 Flujo de Efectivo  </t>
  </si>
  <si>
    <t>El flujo de efectivo fue elaborado por el método directo, criterio contemplados en los Principios de Contabilidad Generalmente Aceptados .</t>
  </si>
  <si>
    <t>3.7 Normas aplicadas para la Consolidación de los Estados Financieros</t>
  </si>
  <si>
    <t>La Sociedad no consolida los Estados Financieros, pues no es controlante de ninguna otra sociedad.</t>
  </si>
  <si>
    <t xml:space="preserve">3.8 Gastos de Constitución y Organización </t>
  </si>
  <si>
    <t>No cuenta con partidas que exponer en este ítem.</t>
  </si>
  <si>
    <t>4)  CAMBIO DE POLITICAS Y PROCEDIMIENTOS DE CONTABILIDAD</t>
  </si>
  <si>
    <t>La Alta Administración de la Sociedad no ha cambiado, ni tiene previsto cambiar o modificar las políticas y/o procedimientos contables, y las mantiene en forma uniforme de un ejercicio financiero a otro.</t>
  </si>
  <si>
    <t>5) CRITERIOS ESPECIFICOS DE VALUACION</t>
  </si>
  <si>
    <t xml:space="preserve">      a) VALUACION EN MONEDA EXTRANJERA</t>
  </si>
  <si>
    <t xml:space="preserve">      b) POSICION EN MONEDA EXTRANJERA</t>
  </si>
  <si>
    <t>TIPO DE CAMBIO AL 31/12/2019</t>
  </si>
  <si>
    <t>EQUIVALENTE EN ₲ AL 31/12/2019</t>
  </si>
  <si>
    <t>Banco RIO</t>
  </si>
  <si>
    <t>Bancop</t>
  </si>
  <si>
    <t>Citibank Paraguay</t>
  </si>
  <si>
    <t>Banco BBVA</t>
  </si>
  <si>
    <t>CAMBIO CIERRE AL 31/12/2019</t>
  </si>
  <si>
    <t>MONTO AJUSTADO  AL 31/12/2019</t>
  </si>
  <si>
    <t>SALDO AL 31/12/2019</t>
  </si>
  <si>
    <t>Banco Rio 1874600</t>
  </si>
  <si>
    <t>Banco BASA 100021204</t>
  </si>
  <si>
    <t>Banco Familiar 1889576</t>
  </si>
  <si>
    <t>Bancop 410057495</t>
  </si>
  <si>
    <t>Banco Continental 769245</t>
  </si>
  <si>
    <t>Banco RIO 01-00187460-08</t>
  </si>
  <si>
    <t>Bancop 410063533</t>
  </si>
  <si>
    <t>Banco Continental 25642603</t>
  </si>
  <si>
    <t>Banco BBVA Gs</t>
  </si>
  <si>
    <t>Banco BBVA 2101047322</t>
  </si>
  <si>
    <t>Banco RIO 844460-2 Gs</t>
  </si>
  <si>
    <t>INFORMACIÓN SOBRE EL EMISOR AL 31/12/2019</t>
  </si>
  <si>
    <t>BANCO BASA S.A.</t>
  </si>
  <si>
    <r>
      <t>TOTAL PERIODO AL 31/12/2019 EN GUARANIES (</t>
    </r>
    <r>
      <rPr>
        <b/>
        <sz val="11"/>
        <rFont val="Calibri"/>
        <family val="2"/>
      </rPr>
      <t>₲</t>
    </r>
    <r>
      <rPr>
        <b/>
        <sz val="11"/>
        <rFont val="Calibri"/>
        <family val="2"/>
        <scheme val="minor"/>
      </rPr>
      <t xml:space="preserve"> + USD)</t>
    </r>
  </si>
  <si>
    <t>TOTAL PERIODO AL 31/12/2019</t>
  </si>
  <si>
    <t>Saldo período al 31/12/2019</t>
  </si>
  <si>
    <t>Operciones de Reporto</t>
  </si>
  <si>
    <t>Total al 31/12/2019</t>
  </si>
  <si>
    <r>
      <t xml:space="preserve">Total actual </t>
    </r>
    <r>
      <rPr>
        <b/>
        <strike/>
        <sz val="11"/>
        <rFont val="Calibri"/>
        <family val="2"/>
      </rPr>
      <t>₲</t>
    </r>
  </si>
  <si>
    <r>
      <t xml:space="preserve">Total anterior </t>
    </r>
    <r>
      <rPr>
        <b/>
        <strike/>
        <sz val="11"/>
        <rFont val="Calibri"/>
        <family val="2"/>
      </rPr>
      <t>₲</t>
    </r>
  </si>
  <si>
    <t>Saldos al 31/12/2019</t>
  </si>
  <si>
    <t>Totales al 31/12/2019</t>
  </si>
  <si>
    <t>Acumuladas al 31/12/2019</t>
  </si>
  <si>
    <t>Aranceles Pagados A Devengar</t>
  </si>
  <si>
    <t>Licencias Informáticas</t>
  </si>
  <si>
    <r>
      <t>k)  </t>
    </r>
    <r>
      <rPr>
        <b/>
        <sz val="11"/>
        <color rgb="FFFF0000"/>
        <rFont val="Calibri"/>
        <family val="2"/>
        <scheme val="minor"/>
      </rPr>
      <t>  </t>
    </r>
    <r>
      <rPr>
        <b/>
        <sz val="11"/>
        <rFont val="Calibri"/>
        <family val="2"/>
        <scheme val="minor"/>
      </rPr>
      <t>  Préstamos Financieros a corto y largo plazo</t>
    </r>
  </si>
  <si>
    <t>Operaciones a liquidar</t>
  </si>
  <si>
    <t>Aguinaldo a Pagar</t>
  </si>
  <si>
    <t>Otras gratificaciones a pagar</t>
  </si>
  <si>
    <t>SALDO 31/12/2019</t>
  </si>
  <si>
    <t>v1) Ingresos por Intereses y Dividendos de Cartera Propia</t>
  </si>
  <si>
    <t xml:space="preserve">v2) Ingresos por operaciones y servicios </t>
  </si>
  <si>
    <t>Descuentos obtenidos</t>
  </si>
  <si>
    <t>w.3)  Otros Gastos de Administración</t>
  </si>
  <si>
    <t xml:space="preserve">Desafectación previsiones </t>
  </si>
  <si>
    <t>No Registra</t>
  </si>
  <si>
    <t>31.12.2019 al 31.12.2020</t>
  </si>
  <si>
    <t>Póliza emitida por Patria S.A. de Seguros y Reaseguros.</t>
  </si>
  <si>
    <t>Los Estados Financieros  al 30 de junio de 2020  fueron aprobados por el Directorio.</t>
  </si>
  <si>
    <t>EQUIVALENTE EN ₲ AL 30/06/2020</t>
  </si>
  <si>
    <t>TIPO DE CAMBIO AL 30/06/2020</t>
  </si>
  <si>
    <t>CAMBIO CIERRE AL 30/06/2020</t>
  </si>
  <si>
    <r>
      <t xml:space="preserve">EQUIVALENTE EN </t>
    </r>
    <r>
      <rPr>
        <b/>
        <sz val="10"/>
        <rFont val="Calibri"/>
        <family val="2"/>
      </rPr>
      <t>₲</t>
    </r>
    <r>
      <rPr>
        <b/>
        <sz val="10"/>
        <rFont val="Calibri"/>
        <family val="2"/>
        <scheme val="minor"/>
      </rPr>
      <t xml:space="preserve"> AL 30/06/2020</t>
    </r>
  </si>
  <si>
    <t>MONTO AJUSTADO  AL 30/06/2020</t>
  </si>
  <si>
    <t>SALDO AL 30/06/2020</t>
  </si>
  <si>
    <t>Saldo período al 30/06/2020</t>
  </si>
  <si>
    <t>Total al 30/06/2020</t>
  </si>
  <si>
    <t>Totales al 30/06/2020</t>
  </si>
  <si>
    <t>Banco Continental SAECA</t>
  </si>
  <si>
    <t>Banco RIO SAECA</t>
  </si>
  <si>
    <t>SALDO 30/06/2020</t>
  </si>
  <si>
    <t xml:space="preserve">Expensas - Edificio </t>
  </si>
  <si>
    <t>Servicios fibra optica</t>
  </si>
  <si>
    <t>Saldos al 30/06/2020</t>
  </si>
  <si>
    <t>NUCLEO SAECA</t>
  </si>
  <si>
    <r>
      <t>TOTAL PERIODO AL 30/06/2020 EN GUARANIES (</t>
    </r>
    <r>
      <rPr>
        <b/>
        <sz val="11"/>
        <rFont val="Calibri"/>
        <family val="2"/>
      </rPr>
      <t>₲</t>
    </r>
    <r>
      <rPr>
        <b/>
        <sz val="11"/>
        <rFont val="Calibri"/>
        <family val="2"/>
        <scheme val="minor"/>
      </rPr>
      <t xml:space="preserve"> + USD)</t>
    </r>
  </si>
  <si>
    <t>TOTAL PERIODO AL 30/06/2020</t>
  </si>
  <si>
    <t>Aporte p/futura capitalización</t>
  </si>
  <si>
    <t>Garantia de alquiler</t>
  </si>
  <si>
    <t>CORRESPONDIENTE AL 30 DE JUNIO DE 2020 PRESENTADO EN FORMA COMPARATIVA CON EL 30 DE JUNIO DE 2019</t>
  </si>
  <si>
    <t>Obligaciones Financieras</t>
  </si>
  <si>
    <t>Prestamos en Bancos</t>
  </si>
  <si>
    <t>Intereses a vencer</t>
  </si>
  <si>
    <t>Sobregiro en Cuenta Corriente</t>
  </si>
  <si>
    <r>
      <t xml:space="preserve">ESTADO DE RESULTADOS AL 30 DE JUNIO DE 2020                                                                            PRESENTADO EN FORMA COMPARATIVA CON EL 30 DE JUNIO DE 2019                                                                                                                                </t>
    </r>
    <r>
      <rPr>
        <b/>
        <i/>
        <sz val="11"/>
        <color theme="1"/>
        <rFont val="Calibri"/>
        <family val="2"/>
        <scheme val="minor"/>
      </rPr>
      <t>(Expresado en Guaraníes)</t>
    </r>
  </si>
  <si>
    <t>Suscripciones</t>
  </si>
  <si>
    <t>- Ingresos por Operaciones y Servicios</t>
  </si>
  <si>
    <r>
      <t xml:space="preserve">ESTADO DE RESULTADOS FLUJO DE EFECTIVO                                                                                                                                                   CORRESPONDIENTE AL 30 DE JUNIO DE 2020 PRESENTADO EN FORMA COMPARATIVA CON EL 30 DE JUNIO DE 2019                                                                                                                                                             </t>
    </r>
    <r>
      <rPr>
        <b/>
        <sz val="11"/>
        <color theme="1"/>
        <rFont val="Calibri"/>
        <family val="2"/>
        <scheme val="minor"/>
      </rPr>
      <t>(Expresado en Guaraníes)</t>
    </r>
  </si>
  <si>
    <t>Dividendos pagados</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</si>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</sst>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_ ;_ * \-#,##0_ ;_ * &quot;-&quot;_ ;_ @_ "/>
    <numFmt numFmtId="165" formatCode="_ * #,##0.00_ ;_ * \-#,##0.00_ ;_ * &quot;-&quot;??_ ;_ @_ "/>
    <numFmt numFmtId="166" formatCode="_(* #,##0.00_);_(* \(#,##0.00\);_(* &quot;-&quot;??_);_(@_)"/>
    <numFmt numFmtId="167" formatCode="_ * #,##0_ ;_ * \-#,##0_ ;_ * &quot;-&quot;??_ ;_ @_ "/>
    <numFmt numFmtId="168" formatCode="_ &quot;Gs&quot;\ * #,##0_ ;_ &quot;Gs&quot;\ * \-#,##0_ ;_ &quot;Gs&quot;\ * &quot;-&quot;_ ;_ @_ "/>
    <numFmt numFmtId="169" formatCode="_ &quot;Gs&quot;\ * #,##0.00_ ;_ &quot;Gs&quot;\ * \-#,##0.00_ ;_ &quot;Gs&quot;\ * &quot;-&quot;??_ ;_ @_ "/>
    <numFmt numFmtId="170" formatCode="_ * #,##0.00_ ;_ * \-#,##0.00_ ;_ * &quot;-&quot;_ ;_ @_ "/>
    <numFmt numFmtId="171" formatCode="0.0"/>
    <numFmt numFmtId="172" formatCode="#,##0_ ;[Red]\-#,##0\ "/>
    <numFmt numFmtId="173" formatCode="#,##0.00_ ;[Red]\-#,##0.00\ "/>
    <numFmt numFmtId="174" formatCode="_-* #,##0.00_-;\-* #,##0.00_-;_-* \-??_-;_-@_-"/>
    <numFmt numFmtId="175" formatCode="_(* #,##0_);_(* \(#,##0\);_(* &quot;-&quot;??_);_(@_)"/>
    <numFmt numFmtId="176" formatCode="#,##0.0_ ;[Red]\-#,##0.0\ "/>
    <numFmt numFmtId="177" formatCode="#,##0_ ;\-#,##0\ "/>
  </numFmts>
  <fonts count="78" x14ac:knownFonts="1">
    <font>
      <sz val="11"/>
      <color theme="1"/>
      <name val="Calibri"/>
      <family val="2"/>
      <scheme val="minor"/>
    </font>
    <font>
      <b/>
      <sz val="12"/>
      <color theme="1"/>
      <name val="Calibri"/>
      <family val="2"/>
      <scheme val="minor"/>
    </font>
    <font>
      <b/>
      <sz val="7"/>
      <color theme="1"/>
      <name val="Tahoma"/>
      <family val="2"/>
    </font>
    <font>
      <sz val="7"/>
      <color theme="1"/>
      <name val="Tahoma"/>
      <family val="2"/>
    </font>
    <font>
      <sz val="11"/>
      <color theme="1"/>
      <name val="Tahoma"/>
      <family val="2"/>
    </font>
    <font>
      <sz val="11"/>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3"/>
      <color theme="1"/>
      <name val="Calibri"/>
      <family val="2"/>
      <scheme val="minor"/>
    </font>
    <font>
      <b/>
      <u/>
      <sz val="11"/>
      <color theme="1"/>
      <name val="Calibri"/>
      <family val="2"/>
      <scheme val="minor"/>
    </font>
    <font>
      <sz val="10"/>
      <name val="Calibri"/>
      <family val="2"/>
      <scheme val="minor"/>
    </font>
    <font>
      <b/>
      <sz val="12"/>
      <name val="Times New Roman"/>
      <family val="1"/>
    </font>
    <font>
      <b/>
      <sz val="12"/>
      <name val="Calibri"/>
      <family val="2"/>
      <scheme val="minor"/>
    </font>
    <font>
      <sz val="10"/>
      <name val="Arial"/>
      <family val="2"/>
    </font>
    <font>
      <b/>
      <sz val="12"/>
      <name val="Arial"/>
      <family val="2"/>
    </font>
    <font>
      <b/>
      <sz val="11"/>
      <name val="Calibri"/>
      <family val="2"/>
      <scheme val="minor"/>
    </font>
    <font>
      <sz val="8"/>
      <name val="Times New Roman"/>
      <family val="1"/>
    </font>
    <font>
      <b/>
      <sz val="11"/>
      <name val="Times New Roman"/>
      <family val="1"/>
    </font>
    <font>
      <sz val="12"/>
      <name val="Arial"/>
      <family val="2"/>
    </font>
    <font>
      <sz val="11"/>
      <name val="Times New Roman"/>
      <family val="1"/>
    </font>
    <font>
      <b/>
      <sz val="8"/>
      <name val="Times New Roman"/>
      <family val="1"/>
    </font>
    <font>
      <b/>
      <sz val="9"/>
      <name val="Times New Roman"/>
      <family val="1"/>
    </font>
    <font>
      <b/>
      <sz val="10"/>
      <name val="Calibri"/>
      <family val="2"/>
      <scheme val="minor"/>
    </font>
    <font>
      <u/>
      <sz val="10"/>
      <color indexed="12"/>
      <name val="Arial"/>
      <family val="2"/>
    </font>
    <font>
      <sz val="10"/>
      <color indexed="8"/>
      <name val="Calibri"/>
      <family val="2"/>
      <scheme val="minor"/>
    </font>
    <font>
      <b/>
      <sz val="10"/>
      <color indexed="8"/>
      <name val="Calibri"/>
      <family val="2"/>
      <scheme val="minor"/>
    </font>
    <font>
      <b/>
      <sz val="8"/>
      <color theme="1"/>
      <name val="Calibri"/>
      <family val="2"/>
      <scheme val="minor"/>
    </font>
    <font>
      <b/>
      <sz val="11"/>
      <name val="Arial"/>
      <family val="2"/>
    </font>
    <font>
      <sz val="11"/>
      <name val="Arial"/>
      <family val="2"/>
    </font>
    <font>
      <b/>
      <u/>
      <sz val="11"/>
      <name val="Calibri"/>
      <family val="2"/>
      <scheme val="minor"/>
    </font>
    <font>
      <b/>
      <sz val="11"/>
      <color indexed="12"/>
      <name val="Calibri"/>
      <family val="2"/>
      <scheme val="minor"/>
    </font>
    <font>
      <sz val="9"/>
      <color theme="1"/>
      <name val="Calibri"/>
      <family val="2"/>
      <scheme val="minor"/>
    </font>
    <font>
      <b/>
      <sz val="9"/>
      <color theme="1"/>
      <name val="Calibri"/>
      <family val="2"/>
      <scheme val="minor"/>
    </font>
    <font>
      <b/>
      <sz val="9"/>
      <name val="Calibri"/>
      <family val="2"/>
      <scheme val="minor"/>
    </font>
    <font>
      <sz val="9"/>
      <name val="Arial"/>
      <family val="2"/>
    </font>
    <font>
      <b/>
      <u/>
      <sz val="12"/>
      <color theme="1"/>
      <name val="Calibri"/>
      <family val="2"/>
      <scheme val="minor"/>
    </font>
    <font>
      <b/>
      <i/>
      <sz val="11"/>
      <color theme="1"/>
      <name val="Calibri"/>
      <family val="2"/>
      <scheme val="minor"/>
    </font>
    <font>
      <sz val="10"/>
      <color theme="1"/>
      <name val="Tahoma"/>
      <family val="2"/>
    </font>
    <font>
      <b/>
      <i/>
      <sz val="10"/>
      <color theme="1"/>
      <name val="Calibri"/>
      <family val="2"/>
      <scheme val="minor"/>
    </font>
    <font>
      <sz val="11"/>
      <name val="Calibri"/>
      <family val="2"/>
    </font>
    <font>
      <sz val="12"/>
      <name val="Calibri"/>
      <family val="2"/>
    </font>
    <font>
      <b/>
      <sz val="11"/>
      <name val="Calibri"/>
      <family val="2"/>
    </font>
    <font>
      <b/>
      <i/>
      <sz val="11"/>
      <name val="Calibri"/>
      <family val="2"/>
      <scheme val="minor"/>
    </font>
    <font>
      <b/>
      <i/>
      <sz val="11"/>
      <name val="Calibri"/>
      <family val="2"/>
    </font>
    <font>
      <sz val="12"/>
      <color theme="1"/>
      <name val="Tahoma"/>
      <family val="2"/>
    </font>
    <font>
      <sz val="12"/>
      <color theme="1"/>
      <name val="Calibri"/>
      <family val="2"/>
      <scheme val="minor"/>
    </font>
    <font>
      <sz val="8"/>
      <color theme="1"/>
      <name val="Calibri"/>
      <family val="2"/>
      <scheme val="minor"/>
    </font>
    <font>
      <sz val="12"/>
      <color theme="1"/>
      <name val="Arial"/>
      <family val="2"/>
    </font>
    <font>
      <b/>
      <i/>
      <sz val="8"/>
      <color theme="1"/>
      <name val="Calibri"/>
      <family val="2"/>
      <scheme val="minor"/>
    </font>
    <font>
      <sz val="11"/>
      <color theme="1"/>
      <name val="Arial"/>
      <family val="2"/>
    </font>
    <font>
      <b/>
      <sz val="12"/>
      <color theme="1"/>
      <name val="Tahoma"/>
      <family val="2"/>
    </font>
    <font>
      <sz val="12"/>
      <name val="Calibri"/>
      <family val="2"/>
      <scheme val="minor"/>
    </font>
    <font>
      <b/>
      <sz val="10"/>
      <name val="Calibri"/>
      <family val="2"/>
    </font>
    <font>
      <b/>
      <u/>
      <sz val="10"/>
      <color theme="1"/>
      <name val="Calibri"/>
      <family val="2"/>
      <scheme val="minor"/>
    </font>
    <font>
      <b/>
      <i/>
      <sz val="12"/>
      <color theme="1"/>
      <name val="Calibri"/>
      <family val="2"/>
      <scheme val="minor"/>
    </font>
    <font>
      <i/>
      <sz val="8"/>
      <color theme="1"/>
      <name val="Calibri"/>
      <family val="2"/>
      <scheme val="minor"/>
    </font>
    <font>
      <b/>
      <u/>
      <sz val="10"/>
      <name val="Calibri"/>
      <family val="2"/>
      <scheme val="minor"/>
    </font>
    <font>
      <b/>
      <i/>
      <sz val="10"/>
      <name val="Calibri"/>
      <family val="2"/>
      <scheme val="minor"/>
    </font>
    <font>
      <sz val="9"/>
      <name val="Calibri"/>
      <family val="2"/>
      <scheme val="minor"/>
    </font>
    <font>
      <sz val="11"/>
      <color indexed="8"/>
      <name val="Calibri"/>
      <family val="2"/>
    </font>
    <font>
      <sz val="11"/>
      <color theme="0"/>
      <name val="Calibri"/>
      <family val="2"/>
      <scheme val="minor"/>
    </font>
    <font>
      <sz val="10"/>
      <color theme="0"/>
      <name val="Calibri"/>
      <family val="2"/>
      <scheme val="minor"/>
    </font>
    <font>
      <b/>
      <sz val="11"/>
      <color theme="0"/>
      <name val="Times New Roman"/>
      <family val="1"/>
    </font>
    <font>
      <b/>
      <sz val="10"/>
      <color theme="0"/>
      <name val="Arial"/>
      <family val="2"/>
    </font>
    <font>
      <sz val="12"/>
      <color theme="0"/>
      <name val="Calibri"/>
      <family val="2"/>
      <scheme val="minor"/>
    </font>
    <font>
      <sz val="11"/>
      <color rgb="FFFF0000"/>
      <name val="Calibri"/>
      <family val="2"/>
      <scheme val="minor"/>
    </font>
    <font>
      <b/>
      <sz val="14"/>
      <color theme="1"/>
      <name val="Arial"/>
      <family val="2"/>
    </font>
    <font>
      <b/>
      <strike/>
      <sz val="11"/>
      <name val="Calibri"/>
      <family val="2"/>
      <scheme val="minor"/>
    </font>
    <font>
      <strike/>
      <sz val="11"/>
      <name val="Calibri"/>
      <family val="2"/>
      <scheme val="minor"/>
    </font>
    <font>
      <strike/>
      <sz val="11"/>
      <color theme="1"/>
      <name val="Calibri"/>
      <family val="2"/>
      <scheme val="minor"/>
    </font>
    <font>
      <i/>
      <sz val="11"/>
      <color rgb="FFFF0000"/>
      <name val="Calibri"/>
      <family val="2"/>
      <scheme val="minor"/>
    </font>
    <font>
      <b/>
      <strike/>
      <sz val="11"/>
      <name val="Calibri"/>
      <family val="2"/>
    </font>
    <font>
      <b/>
      <sz val="11"/>
      <color rgb="FFFF0000"/>
      <name val="Calibri"/>
      <family val="2"/>
      <scheme val="minor"/>
    </font>
    <font>
      <b/>
      <sz val="9"/>
      <color indexed="81"/>
      <name val="Tahoma"/>
      <family val="2"/>
    </font>
    <font>
      <sz val="9"/>
      <color indexed="81"/>
      <name val="Tahoma"/>
      <family val="2"/>
    </font>
    <font>
      <u/>
      <sz val="10"/>
      <color theme="1"/>
      <name val="Calibri"/>
      <family val="2"/>
      <scheme val="minor"/>
    </font>
  </fonts>
  <fills count="11">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8"/>
      </bottom>
      <diagonal/>
    </border>
    <border>
      <left style="thin">
        <color indexed="64"/>
      </left>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thin">
        <color indexed="64"/>
      </right>
      <top/>
      <bottom style="hair">
        <color indexed="8"/>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style="thin">
        <color indexed="64"/>
      </bottom>
      <diagonal/>
    </border>
    <border>
      <left/>
      <right style="thin">
        <color indexed="64"/>
      </right>
      <top style="hair">
        <color auto="1"/>
      </top>
      <bottom style="thin">
        <color auto="1"/>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8"/>
      </left>
      <right style="thin">
        <color indexed="64"/>
      </right>
      <top style="thin">
        <color indexed="64"/>
      </top>
      <bottom style="hair">
        <color indexed="8"/>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70">
    <xf numFmtId="0" fontId="0" fillId="0" borderId="0"/>
    <xf numFmtId="166" fontId="5" fillId="0" borderId="0" applyFont="0" applyFill="0" applyBorder="0" applyAlignment="0" applyProtection="0"/>
    <xf numFmtId="0" fontId="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165" fontId="15" fillId="0" borderId="0" applyFont="0" applyFill="0" applyBorder="0" applyAlignment="0" applyProtection="0"/>
    <xf numFmtId="0" fontId="15" fillId="0" borderId="0"/>
    <xf numFmtId="0" fontId="25" fillId="0" borderId="0" applyNumberFormat="0" applyFill="0" applyBorder="0" applyAlignment="0" applyProtection="0">
      <alignment vertical="top"/>
      <protection locked="0"/>
    </xf>
    <xf numFmtId="16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8"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 borderId="4" applyNumberFormat="0" applyFont="0" applyAlignment="0" applyProtection="0"/>
    <xf numFmtId="9" fontId="15" fillId="0" borderId="0" applyFont="0" applyFill="0" applyBorder="0" applyAlignment="0" applyProtection="0"/>
    <xf numFmtId="169" fontId="15" fillId="0" borderId="0" applyFont="0" applyFill="0" applyBorder="0" applyAlignment="0" applyProtection="0"/>
    <xf numFmtId="0" fontId="15" fillId="0" borderId="0"/>
    <xf numFmtId="0" fontId="5" fillId="0" borderId="0"/>
    <xf numFmtId="165" fontId="15" fillId="0" borderId="0" applyFont="0" applyFill="0" applyBorder="0" applyAlignment="0" applyProtection="0"/>
    <xf numFmtId="0" fontId="15" fillId="0" borderId="0"/>
    <xf numFmtId="164" fontId="5" fillId="0" borderId="0" applyFont="0" applyFill="0" applyBorder="0" applyAlignment="0" applyProtection="0"/>
    <xf numFmtId="0" fontId="61" fillId="0" borderId="0"/>
    <xf numFmtId="174" fontId="61" fillId="0" borderId="0" applyFill="0" applyBorder="0" applyAlignment="0" applyProtection="0"/>
  </cellStyleXfs>
  <cellXfs count="613">
    <xf numFmtId="0" fontId="0" fillId="0" borderId="0" xfId="0"/>
    <xf numFmtId="2" fontId="1" fillId="0" borderId="0" xfId="0" applyNumberFormat="1" applyFont="1" applyAlignment="1">
      <alignment vertical="center" wrapText="1"/>
    </xf>
    <xf numFmtId="2" fontId="2" fillId="0" borderId="0" xfId="0" applyNumberFormat="1" applyFont="1" applyAlignment="1">
      <alignment vertical="center" wrapText="1"/>
    </xf>
    <xf numFmtId="0" fontId="3" fillId="0" borderId="0" xfId="0" applyFont="1"/>
    <xf numFmtId="0" fontId="4" fillId="0" borderId="0" xfId="0" applyFont="1"/>
    <xf numFmtId="3" fontId="0" fillId="0" borderId="0" xfId="0" applyNumberFormat="1"/>
    <xf numFmtId="0" fontId="6" fillId="0" borderId="0" xfId="0" applyFont="1"/>
    <xf numFmtId="0" fontId="0" fillId="0" borderId="0" xfId="0" applyFont="1"/>
    <xf numFmtId="0" fontId="6" fillId="0" borderId="1" xfId="0" applyFont="1" applyBorder="1" applyAlignment="1">
      <alignment horizontal="center"/>
    </xf>
    <xf numFmtId="3" fontId="0" fillId="0" borderId="0" xfId="0" applyNumberFormat="1" applyFont="1"/>
    <xf numFmtId="3" fontId="8" fillId="0" borderId="3" xfId="0" applyNumberFormat="1" applyFont="1" applyBorder="1"/>
    <xf numFmtId="0" fontId="6" fillId="0" borderId="1" xfId="0" applyFont="1" applyBorder="1"/>
    <xf numFmtId="3" fontId="8" fillId="0" borderId="1" xfId="0" applyNumberFormat="1" applyFont="1" applyBorder="1"/>
    <xf numFmtId="0" fontId="11" fillId="0" borderId="1" xfId="0" applyFont="1" applyBorder="1"/>
    <xf numFmtId="3" fontId="9" fillId="0" borderId="1" xfId="0" applyNumberFormat="1" applyFont="1" applyBorder="1"/>
    <xf numFmtId="0" fontId="0" fillId="0" borderId="1" xfId="0" quotePrefix="1" applyFont="1" applyBorder="1"/>
    <xf numFmtId="0" fontId="0" fillId="0" borderId="1" xfId="0" applyFont="1" applyBorder="1"/>
    <xf numFmtId="0" fontId="0"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9" fillId="0" borderId="0" xfId="0" applyFont="1"/>
    <xf numFmtId="3" fontId="9" fillId="0" borderId="3" xfId="0" applyNumberFormat="1" applyFont="1" applyBorder="1"/>
    <xf numFmtId="0" fontId="11" fillId="0" borderId="3" xfId="0" applyFont="1" applyBorder="1"/>
    <xf numFmtId="0" fontId="0" fillId="0" borderId="3" xfId="0" quotePrefix="1" applyFont="1" applyBorder="1"/>
    <xf numFmtId="3" fontId="7" fillId="0" borderId="8" xfId="2" applyNumberFormat="1" applyFont="1" applyFill="1" applyBorder="1" applyAlignment="1">
      <alignment horizontal="right" vertical="top" wrapText="1"/>
    </xf>
    <xf numFmtId="0" fontId="7" fillId="0" borderId="9" xfId="0" applyFont="1" applyBorder="1" applyAlignment="1">
      <alignment horizontal="left" vertical="top" wrapText="1"/>
    </xf>
    <xf numFmtId="3" fontId="7" fillId="4" borderId="8" xfId="3" applyNumberFormat="1" applyFont="1" applyFill="1" applyBorder="1" applyAlignment="1">
      <alignment horizontal="center" vertical="top" wrapText="1"/>
    </xf>
    <xf numFmtId="0" fontId="17" fillId="0" borderId="8" xfId="0" applyFont="1" applyBorder="1" applyAlignment="1">
      <alignment horizontal="left" vertical="top" wrapText="1"/>
    </xf>
    <xf numFmtId="0" fontId="17" fillId="0" borderId="8" xfId="0" applyFont="1" applyBorder="1" applyAlignment="1">
      <alignment horizontal="center" vertical="top" wrapText="1"/>
    </xf>
    <xf numFmtId="167" fontId="7" fillId="4" borderId="8" xfId="3" applyNumberFormat="1" applyFont="1" applyFill="1" applyBorder="1" applyAlignment="1">
      <alignment vertical="top" wrapText="1"/>
    </xf>
    <xf numFmtId="3" fontId="7" fillId="0" borderId="8" xfId="3" applyNumberFormat="1" applyFont="1" applyFill="1" applyBorder="1" applyAlignment="1">
      <alignment horizontal="center" vertical="top" wrapText="1"/>
    </xf>
    <xf numFmtId="0" fontId="16" fillId="0" borderId="0" xfId="0" applyFont="1" applyAlignment="1">
      <alignment horizontal="center"/>
    </xf>
    <xf numFmtId="0" fontId="19" fillId="0" borderId="0" xfId="0" applyFont="1" applyAlignment="1">
      <alignment horizontal="justify"/>
    </xf>
    <xf numFmtId="3" fontId="20" fillId="0" borderId="0" xfId="0" applyNumberFormat="1" applyFont="1"/>
    <xf numFmtId="0" fontId="13" fillId="0" borderId="0" xfId="0" applyFont="1" applyAlignment="1">
      <alignment horizontal="left"/>
    </xf>
    <xf numFmtId="3" fontId="19" fillId="0" borderId="0" xfId="0" applyNumberFormat="1" applyFont="1" applyAlignment="1">
      <alignment horizontal="left"/>
    </xf>
    <xf numFmtId="0" fontId="18" fillId="0" borderId="0" xfId="0" applyFont="1" applyBorder="1" applyAlignment="1">
      <alignment horizontal="justify" vertical="top" wrapText="1"/>
    </xf>
    <xf numFmtId="0" fontId="21" fillId="0" borderId="0" xfId="0" applyFont="1" applyBorder="1" applyAlignment="1">
      <alignment horizontal="justify" vertical="top" wrapText="1"/>
    </xf>
    <xf numFmtId="0" fontId="21" fillId="0" borderId="0" xfId="0" applyFont="1" applyAlignment="1">
      <alignment horizontal="justify"/>
    </xf>
    <xf numFmtId="0" fontId="22" fillId="0" borderId="0" xfId="0" applyFont="1" applyBorder="1" applyAlignment="1">
      <alignment horizontal="justify" vertical="top" wrapText="1"/>
    </xf>
    <xf numFmtId="3" fontId="20" fillId="0" borderId="0" xfId="0" applyNumberFormat="1" applyFont="1" applyBorder="1" applyAlignment="1">
      <alignment horizontal="justify" vertical="top" wrapText="1"/>
    </xf>
    <xf numFmtId="3" fontId="18" fillId="0" borderId="0" xfId="0" applyNumberFormat="1" applyFont="1" applyBorder="1" applyAlignment="1">
      <alignment horizontal="justify" vertical="top" wrapText="1"/>
    </xf>
    <xf numFmtId="3" fontId="19" fillId="0" borderId="0" xfId="0" applyNumberFormat="1" applyFont="1" applyAlignment="1">
      <alignment horizontal="center"/>
    </xf>
    <xf numFmtId="0" fontId="17" fillId="0" borderId="0" xfId="0" applyFont="1" applyAlignment="1">
      <alignment horizontal="center"/>
    </xf>
    <xf numFmtId="3" fontId="0" fillId="0" borderId="0" xfId="0" applyNumberFormat="1" applyFont="1" applyFill="1"/>
    <xf numFmtId="0" fontId="7" fillId="0" borderId="0" xfId="0" applyFont="1"/>
    <xf numFmtId="0" fontId="17" fillId="0" borderId="0" xfId="0" applyFont="1"/>
    <xf numFmtId="3" fontId="17" fillId="0" borderId="0" xfId="0" applyNumberFormat="1" applyFont="1" applyFill="1" applyBorder="1" applyAlignment="1">
      <alignment horizontal="center" vertical="top" wrapText="1"/>
    </xf>
    <xf numFmtId="0" fontId="7" fillId="0" borderId="0" xfId="0" applyFont="1" applyFill="1"/>
    <xf numFmtId="0" fontId="0" fillId="0" borderId="0" xfId="0"/>
    <xf numFmtId="3" fontId="12" fillId="0" borderId="18" xfId="3" applyNumberFormat="1" applyFont="1" applyFill="1" applyBorder="1" applyAlignment="1" applyProtection="1">
      <alignment horizontal="right" wrapText="1"/>
    </xf>
    <xf numFmtId="3" fontId="12" fillId="0" borderId="19" xfId="3" applyNumberFormat="1" applyFont="1" applyFill="1" applyBorder="1" applyAlignment="1" applyProtection="1">
      <alignment horizontal="right" wrapText="1"/>
    </xf>
    <xf numFmtId="3" fontId="24" fillId="3" borderId="20" xfId="4" applyNumberFormat="1" applyFont="1" applyFill="1" applyBorder="1" applyAlignment="1">
      <alignment horizontal="right" wrapText="1"/>
    </xf>
    <xf numFmtId="0" fontId="29" fillId="0" borderId="0" xfId="0" applyFont="1" applyAlignment="1">
      <alignment horizontal="justify"/>
    </xf>
    <xf numFmtId="0" fontId="30" fillId="0" borderId="0" xfId="0" applyFont="1"/>
    <xf numFmtId="0" fontId="30" fillId="0" borderId="0" xfId="0" applyFont="1" applyAlignment="1">
      <alignment horizontal="justify"/>
    </xf>
    <xf numFmtId="0" fontId="7" fillId="0" borderId="8" xfId="0" applyFont="1" applyBorder="1" applyAlignment="1">
      <alignment horizontal="justify" vertical="top" wrapText="1"/>
    </xf>
    <xf numFmtId="0" fontId="29" fillId="0" borderId="0" xfId="0" applyFont="1" applyBorder="1" applyAlignment="1">
      <alignment horizontal="justify" vertical="top" wrapText="1"/>
    </xf>
    <xf numFmtId="167" fontId="29" fillId="0" borderId="0" xfId="0" applyNumberFormat="1" applyFont="1" applyBorder="1" applyAlignment="1">
      <alignment horizontal="justify" vertical="top" wrapText="1"/>
    </xf>
    <xf numFmtId="0" fontId="30" fillId="0" borderId="0" xfId="0" applyFont="1" applyBorder="1" applyAlignment="1">
      <alignment horizontal="justify" vertical="top" wrapText="1"/>
    </xf>
    <xf numFmtId="0" fontId="29" fillId="0" borderId="0" xfId="0" applyFont="1" applyAlignment="1">
      <alignment horizontal="center"/>
    </xf>
    <xf numFmtId="3" fontId="7" fillId="0" borderId="9" xfId="0" applyNumberFormat="1" applyFont="1" applyBorder="1" applyAlignment="1">
      <alignment horizontal="right" vertical="center" wrapText="1"/>
    </xf>
    <xf numFmtId="0" fontId="17" fillId="3" borderId="10" xfId="0" applyFont="1" applyFill="1" applyBorder="1" applyAlignment="1">
      <alignment horizontal="center" vertical="center" wrapText="1"/>
    </xf>
    <xf numFmtId="3" fontId="0" fillId="0" borderId="0" xfId="0" applyNumberFormat="1" applyFont="1" applyBorder="1"/>
    <xf numFmtId="0" fontId="7" fillId="0" borderId="11" xfId="0" applyFont="1" applyBorder="1" applyAlignment="1">
      <alignment horizontal="left" wrapText="1"/>
    </xf>
    <xf numFmtId="0" fontId="7" fillId="0" borderId="12" xfId="0" applyFont="1" applyBorder="1" applyAlignment="1">
      <alignment horizontal="left" vertical="top" wrapText="1"/>
    </xf>
    <xf numFmtId="0" fontId="7" fillId="0" borderId="12" xfId="0" applyFont="1" applyBorder="1" applyAlignment="1">
      <alignment horizontal="justify" vertical="top" wrapText="1"/>
    </xf>
    <xf numFmtId="0" fontId="7" fillId="0" borderId="14" xfId="0" applyFont="1" applyBorder="1" applyAlignment="1">
      <alignment horizontal="left" wrapText="1"/>
    </xf>
    <xf numFmtId="0" fontId="7" fillId="0" borderId="15" xfId="0" applyFont="1" applyBorder="1" applyAlignment="1">
      <alignment horizontal="left" vertical="top" wrapText="1"/>
    </xf>
    <xf numFmtId="0" fontId="7" fillId="0" borderId="15" xfId="0" applyFont="1" applyBorder="1" applyAlignment="1">
      <alignment horizontal="justify" vertical="top" wrapText="1"/>
    </xf>
    <xf numFmtId="0" fontId="7" fillId="0" borderId="17" xfId="0" applyFont="1" applyBorder="1" applyAlignment="1">
      <alignment horizontal="left" wrapText="1"/>
    </xf>
    <xf numFmtId="0" fontId="17" fillId="0" borderId="0" xfId="0" applyFont="1" applyAlignment="1">
      <alignment horizontal="justify"/>
    </xf>
    <xf numFmtId="0" fontId="17" fillId="0" borderId="0" xfId="0" applyFont="1" applyBorder="1" applyAlignment="1"/>
    <xf numFmtId="0" fontId="7" fillId="0" borderId="0" xfId="0" applyFont="1" applyAlignment="1">
      <alignment horizontal="left"/>
    </xf>
    <xf numFmtId="0" fontId="7" fillId="0" borderId="0" xfId="0" applyFont="1" applyBorder="1" applyAlignment="1">
      <alignment horizontal="center" vertical="top" wrapText="1"/>
    </xf>
    <xf numFmtId="0" fontId="7" fillId="0" borderId="0" xfId="0" applyFont="1" applyBorder="1" applyAlignment="1">
      <alignment vertical="top" wrapText="1"/>
    </xf>
    <xf numFmtId="3" fontId="7" fillId="0" borderId="0" xfId="0" applyNumberFormat="1" applyFont="1" applyBorder="1" applyAlignment="1">
      <alignment vertical="top" wrapText="1"/>
    </xf>
    <xf numFmtId="0" fontId="31" fillId="0" borderId="0" xfId="0" applyFont="1" applyBorder="1" applyAlignment="1"/>
    <xf numFmtId="3" fontId="17" fillId="0" borderId="0" xfId="0" applyNumberFormat="1" applyFont="1" applyAlignment="1">
      <alignment horizontal="center"/>
    </xf>
    <xf numFmtId="3" fontId="17" fillId="0" borderId="0" xfId="0" applyNumberFormat="1" applyFont="1" applyAlignment="1">
      <alignment horizontal="left"/>
    </xf>
    <xf numFmtId="0" fontId="7" fillId="0" borderId="0" xfId="0" applyFont="1" applyAlignment="1">
      <alignment horizontal="center"/>
    </xf>
    <xf numFmtId="3" fontId="7" fillId="0" borderId="0" xfId="0" applyNumberFormat="1" applyFont="1"/>
    <xf numFmtId="3" fontId="7" fillId="0" borderId="0" xfId="0" applyNumberFormat="1" applyFont="1" applyAlignment="1">
      <alignment horizontal="left"/>
    </xf>
    <xf numFmtId="0" fontId="7" fillId="0" borderId="0" xfId="0" applyFont="1" applyAlignment="1">
      <alignment horizontal="justify"/>
    </xf>
    <xf numFmtId="0" fontId="32" fillId="0" borderId="0" xfId="0" applyFont="1"/>
    <xf numFmtId="0" fontId="7" fillId="0" borderId="0" xfId="0" applyFont="1" applyBorder="1" applyAlignment="1">
      <alignment horizontal="justify" vertical="top" wrapText="1"/>
    </xf>
    <xf numFmtId="0" fontId="17" fillId="4" borderId="0" xfId="0" applyFont="1" applyFill="1" applyBorder="1" applyAlignment="1">
      <alignment horizontal="justify" vertical="top" wrapText="1"/>
    </xf>
    <xf numFmtId="167" fontId="7" fillId="6" borderId="0" xfId="0" applyNumberFormat="1"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31" xfId="0" applyFont="1" applyBorder="1" applyAlignment="1">
      <alignment horizontal="justify" vertical="top" wrapText="1"/>
    </xf>
    <xf numFmtId="3" fontId="17" fillId="3" borderId="20" xfId="0" applyNumberFormat="1" applyFont="1" applyFill="1" applyBorder="1" applyAlignment="1">
      <alignment horizontal="right" vertical="top" wrapText="1"/>
    </xf>
    <xf numFmtId="4" fontId="0" fillId="0" borderId="0" xfId="0" applyNumberFormat="1"/>
    <xf numFmtId="167" fontId="0" fillId="0" borderId="0" xfId="0" applyNumberFormat="1" applyFont="1"/>
    <xf numFmtId="0" fontId="0" fillId="0" borderId="0" xfId="0" applyAlignment="1">
      <alignment horizontal="right"/>
    </xf>
    <xf numFmtId="3" fontId="12" fillId="0" borderId="18" xfId="4" applyNumberFormat="1" applyFont="1" applyBorder="1" applyAlignment="1">
      <alignment horizontal="right" wrapText="1"/>
    </xf>
    <xf numFmtId="3" fontId="12" fillId="0" borderId="34" xfId="3" applyNumberFormat="1" applyFont="1" applyFill="1" applyBorder="1" applyAlignment="1" applyProtection="1">
      <alignment horizontal="right" wrapText="1"/>
    </xf>
    <xf numFmtId="3" fontId="12" fillId="0" borderId="35" xfId="3" applyNumberFormat="1" applyFont="1" applyFill="1" applyBorder="1" applyAlignment="1" applyProtection="1">
      <alignment horizontal="right" wrapText="1"/>
    </xf>
    <xf numFmtId="3" fontId="24" fillId="3" borderId="22" xfId="4" applyNumberFormat="1" applyFont="1" applyFill="1" applyBorder="1" applyAlignment="1">
      <alignment horizontal="right" wrapText="1"/>
    </xf>
    <xf numFmtId="0" fontId="17" fillId="3" borderId="20" xfId="2" applyFont="1" applyFill="1" applyBorder="1" applyAlignment="1">
      <alignment vertical="top" wrapText="1"/>
    </xf>
    <xf numFmtId="0" fontId="17" fillId="0" borderId="31" xfId="2" applyFont="1" applyBorder="1" applyAlignment="1">
      <alignment horizontal="center" vertical="center" wrapText="1"/>
    </xf>
    <xf numFmtId="3" fontId="17" fillId="3" borderId="20" xfId="3" applyNumberFormat="1" applyFont="1" applyFill="1" applyBorder="1" applyAlignment="1">
      <alignment vertical="top" wrapText="1"/>
    </xf>
    <xf numFmtId="3" fontId="0" fillId="0" borderId="1" xfId="0" applyNumberFormat="1" applyFont="1" applyBorder="1"/>
    <xf numFmtId="3" fontId="6" fillId="0" borderId="1" xfId="0" applyNumberFormat="1" applyFont="1" applyBorder="1" applyAlignment="1">
      <alignment vertical="center"/>
    </xf>
    <xf numFmtId="3" fontId="36" fillId="0" borderId="0" xfId="0" applyNumberFormat="1" applyFont="1"/>
    <xf numFmtId="0" fontId="6" fillId="3" borderId="20" xfId="0" applyFont="1" applyFill="1" applyBorder="1" applyAlignment="1">
      <alignment horizontal="center" vertical="center" wrapText="1"/>
    </xf>
    <xf numFmtId="3" fontId="9" fillId="0" borderId="20" xfId="0" applyNumberFormat="1" applyFont="1" applyBorder="1" applyAlignment="1">
      <alignment horizontal="right"/>
    </xf>
    <xf numFmtId="3" fontId="9" fillId="0" borderId="20" xfId="0" applyNumberFormat="1" applyFont="1" applyBorder="1"/>
    <xf numFmtId="0" fontId="6" fillId="3" borderId="20" xfId="0" applyFont="1" applyFill="1" applyBorder="1"/>
    <xf numFmtId="3" fontId="6" fillId="3" borderId="20" xfId="0" applyNumberFormat="1" applyFont="1" applyFill="1" applyBorder="1"/>
    <xf numFmtId="0" fontId="0" fillId="0" borderId="39" xfId="0" applyFont="1" applyBorder="1"/>
    <xf numFmtId="171" fontId="0" fillId="0" borderId="0" xfId="0" applyNumberFormat="1" applyFont="1"/>
    <xf numFmtId="3" fontId="33" fillId="0" borderId="0" xfId="0" applyNumberFormat="1" applyFont="1"/>
    <xf numFmtId="0" fontId="6" fillId="0" borderId="2" xfId="0" applyFont="1" applyBorder="1"/>
    <xf numFmtId="0" fontId="0" fillId="0" borderId="2" xfId="0" applyFont="1" applyBorder="1"/>
    <xf numFmtId="3" fontId="0" fillId="0" borderId="2" xfId="0" applyNumberFormat="1" applyFont="1" applyBorder="1"/>
    <xf numFmtId="3" fontId="4" fillId="0" borderId="0" xfId="0" applyNumberFormat="1" applyFont="1"/>
    <xf numFmtId="3" fontId="6" fillId="0" borderId="2" xfId="0" applyNumberFormat="1" applyFont="1" applyBorder="1"/>
    <xf numFmtId="0" fontId="39" fillId="0" borderId="0" xfId="0" applyFont="1"/>
    <xf numFmtId="14" fontId="6" fillId="3" borderId="1" xfId="0" applyNumberFormat="1" applyFont="1" applyFill="1" applyBorder="1" applyAlignment="1">
      <alignment horizontal="center" vertical="center" wrapText="1"/>
    </xf>
    <xf numFmtId="3" fontId="41" fillId="0" borderId="8" xfId="0" applyNumberFormat="1" applyFont="1" applyBorder="1" applyAlignment="1">
      <alignment horizontal="center" vertical="top" wrapText="1"/>
    </xf>
    <xf numFmtId="0" fontId="17" fillId="3" borderId="20" xfId="0" applyFont="1" applyFill="1" applyBorder="1" applyAlignment="1">
      <alignment vertical="top" wrapText="1"/>
    </xf>
    <xf numFmtId="0" fontId="0" fillId="0" borderId="0" xfId="0" applyFont="1" applyBorder="1"/>
    <xf numFmtId="0" fontId="17" fillId="3" borderId="20" xfId="0" applyFont="1" applyFill="1" applyBorder="1" applyAlignment="1">
      <alignment horizontal="center" vertical="top" wrapText="1"/>
    </xf>
    <xf numFmtId="0" fontId="0" fillId="0" borderId="0" xfId="0" applyFont="1" applyFill="1" applyAlignment="1">
      <alignment horizontal="right"/>
    </xf>
    <xf numFmtId="0" fontId="0" fillId="0" borderId="0" xfId="0" applyFont="1" applyFill="1"/>
    <xf numFmtId="4" fontId="17" fillId="3" borderId="20" xfId="0" applyNumberFormat="1" applyFont="1" applyFill="1" applyBorder="1" applyAlignment="1">
      <alignment horizontal="right" vertical="top" wrapText="1"/>
    </xf>
    <xf numFmtId="3" fontId="7" fillId="0" borderId="0" xfId="0" applyNumberFormat="1" applyFont="1" applyBorder="1" applyAlignment="1">
      <alignment horizontal="center" vertical="top" wrapText="1"/>
    </xf>
    <xf numFmtId="4" fontId="7" fillId="0" borderId="0" xfId="1" applyNumberFormat="1" applyFont="1" applyBorder="1" applyAlignment="1">
      <alignment horizontal="right" vertical="top" wrapText="1"/>
    </xf>
    <xf numFmtId="3" fontId="7" fillId="0" borderId="0" xfId="0" applyNumberFormat="1" applyFont="1" applyBorder="1" applyAlignment="1">
      <alignment horizontal="right" vertical="top" wrapText="1"/>
    </xf>
    <xf numFmtId="172" fontId="7" fillId="0" borderId="8" xfId="0" applyNumberFormat="1" applyFont="1" applyBorder="1" applyAlignment="1">
      <alignment horizontal="right" vertical="top" wrapText="1"/>
    </xf>
    <xf numFmtId="172" fontId="0" fillId="0" borderId="0" xfId="0" applyNumberFormat="1"/>
    <xf numFmtId="172" fontId="17" fillId="3" borderId="20" xfId="0" applyNumberFormat="1" applyFont="1" applyFill="1" applyBorder="1" applyAlignment="1">
      <alignment horizontal="right" vertical="top" wrapText="1"/>
    </xf>
    <xf numFmtId="173" fontId="7" fillId="0" borderId="8" xfId="0" applyNumberFormat="1" applyFont="1" applyBorder="1" applyAlignment="1">
      <alignment horizontal="right" vertical="top" wrapText="1"/>
    </xf>
    <xf numFmtId="3" fontId="45" fillId="0" borderId="20" xfId="0" applyNumberFormat="1" applyFont="1" applyBorder="1" applyAlignment="1">
      <alignment horizontal="center" vertical="top" wrapText="1"/>
    </xf>
    <xf numFmtId="173" fontId="44" fillId="0" borderId="20" xfId="0" applyNumberFormat="1" applyFont="1" applyBorder="1" applyAlignment="1">
      <alignment horizontal="right" vertical="top" wrapText="1"/>
    </xf>
    <xf numFmtId="172" fontId="44" fillId="0" borderId="20" xfId="0" applyNumberFormat="1" applyFont="1" applyBorder="1" applyAlignment="1">
      <alignment horizontal="right" vertical="top" wrapText="1"/>
    </xf>
    <xf numFmtId="0" fontId="1" fillId="0" borderId="2" xfId="0" applyFont="1" applyBorder="1"/>
    <xf numFmtId="0" fontId="46" fillId="0" borderId="0" xfId="0" applyFont="1"/>
    <xf numFmtId="0" fontId="47" fillId="0" borderId="2" xfId="0" applyFont="1" applyBorder="1"/>
    <xf numFmtId="0" fontId="47" fillId="0" borderId="2" xfId="0" applyFont="1" applyBorder="1" applyAlignment="1">
      <alignment vertical="top"/>
    </xf>
    <xf numFmtId="0" fontId="47" fillId="0" borderId="2" xfId="0" applyFont="1" applyBorder="1" applyAlignment="1">
      <alignment horizontal="left" vertical="center" wrapText="1"/>
    </xf>
    <xf numFmtId="0" fontId="1" fillId="0" borderId="2" xfId="0" applyFont="1" applyBorder="1" applyAlignment="1">
      <alignment horizontal="left" vertical="center" wrapText="1"/>
    </xf>
    <xf numFmtId="0" fontId="47" fillId="0" borderId="0" xfId="0" applyFont="1"/>
    <xf numFmtId="0" fontId="16" fillId="0" borderId="0" xfId="0" applyFont="1" applyAlignment="1">
      <alignment horizontal="left"/>
    </xf>
    <xf numFmtId="0" fontId="49" fillId="0" borderId="0" xfId="0" applyFont="1"/>
    <xf numFmtId="3" fontId="0" fillId="0" borderId="2" xfId="0" applyNumberFormat="1" applyFont="1" applyBorder="1" applyAlignment="1">
      <alignment vertical="top" wrapText="1"/>
    </xf>
    <xf numFmtId="0" fontId="16" fillId="0" borderId="0" xfId="0" applyFont="1" applyAlignment="1">
      <alignment horizontal="left" vertical="center"/>
    </xf>
    <xf numFmtId="0" fontId="49" fillId="0" borderId="0" xfId="0" applyFont="1" applyAlignment="1">
      <alignment vertical="center"/>
    </xf>
    <xf numFmtId="3" fontId="41" fillId="0" borderId="31" xfId="0" applyNumberFormat="1" applyFont="1" applyBorder="1" applyAlignment="1">
      <alignment horizontal="center" vertical="top" wrapText="1"/>
    </xf>
    <xf numFmtId="173" fontId="7" fillId="0" borderId="31" xfId="0" applyNumberFormat="1" applyFont="1" applyBorder="1" applyAlignment="1">
      <alignment horizontal="right" vertical="top" wrapText="1"/>
    </xf>
    <xf numFmtId="172" fontId="7" fillId="0" borderId="31" xfId="0" applyNumberFormat="1" applyFont="1" applyBorder="1" applyAlignment="1">
      <alignment horizontal="right" vertical="top" wrapText="1"/>
    </xf>
    <xf numFmtId="0" fontId="7" fillId="0" borderId="0" xfId="0" applyFont="1" applyBorder="1" applyAlignment="1">
      <alignment horizontal="left" vertical="top" wrapText="1"/>
    </xf>
    <xf numFmtId="3" fontId="41" fillId="0" borderId="0" xfId="0" applyNumberFormat="1" applyFont="1" applyBorder="1" applyAlignment="1">
      <alignment horizontal="center" vertical="top" wrapText="1"/>
    </xf>
    <xf numFmtId="173" fontId="7" fillId="0" borderId="0" xfId="0" applyNumberFormat="1" applyFont="1" applyBorder="1" applyAlignment="1">
      <alignment horizontal="right" vertical="top" wrapText="1"/>
    </xf>
    <xf numFmtId="172" fontId="7" fillId="0" borderId="0" xfId="0" applyNumberFormat="1" applyFont="1" applyBorder="1" applyAlignment="1">
      <alignment horizontal="right" vertical="top" wrapText="1"/>
    </xf>
    <xf numFmtId="0" fontId="44" fillId="0" borderId="20" xfId="0" applyFont="1" applyBorder="1" applyAlignment="1">
      <alignment horizontal="justify" vertical="top" wrapText="1"/>
    </xf>
    <xf numFmtId="0" fontId="20" fillId="0" borderId="0" xfId="0" applyFont="1" applyAlignment="1">
      <alignment horizontal="left" vertical="center"/>
    </xf>
    <xf numFmtId="0" fontId="44" fillId="3" borderId="20" xfId="0" applyFont="1" applyFill="1" applyBorder="1" applyAlignment="1">
      <alignment vertical="top" wrapText="1"/>
    </xf>
    <xf numFmtId="3" fontId="44" fillId="3" borderId="20" xfId="0" applyNumberFormat="1" applyFont="1" applyFill="1" applyBorder="1" applyAlignment="1">
      <alignment horizontal="right" vertical="top" wrapText="1"/>
    </xf>
    <xf numFmtId="4" fontId="44" fillId="3" borderId="20" xfId="0" applyNumberFormat="1" applyFont="1" applyFill="1" applyBorder="1" applyAlignment="1">
      <alignment horizontal="right" vertical="top" wrapText="1"/>
    </xf>
    <xf numFmtId="0" fontId="17" fillId="0" borderId="8" xfId="0" applyFont="1" applyBorder="1" applyAlignment="1">
      <alignment horizontal="center" vertical="center" wrapText="1"/>
    </xf>
    <xf numFmtId="165" fontId="0" fillId="0" borderId="0" xfId="0" applyNumberFormat="1" applyFont="1" applyBorder="1"/>
    <xf numFmtId="0" fontId="17" fillId="0" borderId="0" xfId="0" applyFont="1" applyBorder="1" applyAlignment="1">
      <alignment vertical="top" wrapText="1"/>
    </xf>
    <xf numFmtId="0" fontId="24" fillId="3" borderId="40"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17" fillId="0" borderId="0" xfId="0" applyFont="1" applyAlignment="1"/>
    <xf numFmtId="0" fontId="51" fillId="0" borderId="0" xfId="0" applyFont="1"/>
    <xf numFmtId="0" fontId="44" fillId="0" borderId="0" xfId="0" applyFont="1" applyFill="1" applyBorder="1" applyAlignment="1">
      <alignment horizontal="justify" vertical="top" wrapText="1"/>
    </xf>
    <xf numFmtId="0" fontId="44" fillId="0" borderId="0" xfId="0" applyFont="1" applyFill="1" applyBorder="1" applyAlignment="1">
      <alignment horizontal="center" vertical="top" wrapText="1"/>
    </xf>
    <xf numFmtId="4" fontId="44" fillId="0" borderId="0" xfId="0" applyNumberFormat="1" applyFont="1" applyFill="1" applyBorder="1" applyAlignment="1">
      <alignment horizontal="right" vertical="top" wrapText="1"/>
    </xf>
    <xf numFmtId="3" fontId="44" fillId="0" borderId="0" xfId="0" applyNumberFormat="1" applyFont="1" applyFill="1" applyBorder="1" applyAlignment="1">
      <alignment vertical="top" wrapText="1"/>
    </xf>
    <xf numFmtId="0" fontId="0" fillId="0" borderId="0" xfId="0" applyFont="1" applyFill="1" applyBorder="1"/>
    <xf numFmtId="165" fontId="0" fillId="0" borderId="0" xfId="0" applyNumberFormat="1" applyFont="1" applyFill="1" applyBorder="1"/>
    <xf numFmtId="0" fontId="26" fillId="0" borderId="9" xfId="0" applyFont="1" applyBorder="1" applyAlignment="1">
      <alignment horizontal="left" vertical="center" wrapText="1"/>
    </xf>
    <xf numFmtId="0" fontId="14" fillId="0" borderId="0" xfId="0" applyFont="1" applyAlignment="1">
      <alignment horizontal="left" vertical="center"/>
    </xf>
    <xf numFmtId="0" fontId="47" fillId="0" borderId="0" xfId="0" applyFont="1" applyAlignment="1">
      <alignment vertical="center"/>
    </xf>
    <xf numFmtId="0" fontId="41" fillId="0" borderId="8" xfId="2" applyFont="1" applyBorder="1" applyAlignment="1">
      <alignment horizontal="center" vertical="top" wrapText="1"/>
    </xf>
    <xf numFmtId="167" fontId="7" fillId="4" borderId="31" xfId="3" applyNumberFormat="1" applyFont="1" applyFill="1" applyBorder="1" applyAlignment="1">
      <alignment horizontal="center" vertical="center" wrapText="1"/>
    </xf>
    <xf numFmtId="0" fontId="7" fillId="0" borderId="9" xfId="0" applyFont="1" applyBorder="1" applyAlignment="1">
      <alignment horizontal="center" vertical="top" wrapText="1"/>
    </xf>
    <xf numFmtId="0" fontId="17" fillId="8" borderId="0" xfId="0" applyFont="1" applyFill="1" applyBorder="1" applyAlignment="1">
      <alignment vertical="top" wrapText="1"/>
    </xf>
    <xf numFmtId="3" fontId="17" fillId="8" borderId="0" xfId="0" applyNumberFormat="1" applyFont="1" applyFill="1" applyBorder="1" applyAlignment="1">
      <alignment horizontal="right" vertical="top" wrapText="1"/>
    </xf>
    <xf numFmtId="0" fontId="0" fillId="8" borderId="0" xfId="0" applyFont="1" applyFill="1"/>
    <xf numFmtId="3" fontId="0" fillId="8" borderId="0" xfId="0" applyNumberFormat="1" applyFont="1" applyFill="1"/>
    <xf numFmtId="0" fontId="17" fillId="0" borderId="0" xfId="0" applyFont="1" applyFill="1" applyBorder="1" applyAlignment="1">
      <alignment vertical="top" wrapText="1"/>
    </xf>
    <xf numFmtId="3" fontId="17" fillId="0" borderId="0" xfId="0" applyNumberFormat="1" applyFont="1" applyFill="1" applyBorder="1" applyAlignment="1">
      <alignment horizontal="right" vertical="top" wrapText="1"/>
    </xf>
    <xf numFmtId="0" fontId="17" fillId="0" borderId="0" xfId="0" applyFont="1" applyFill="1" applyBorder="1" applyAlignment="1"/>
    <xf numFmtId="0" fontId="6" fillId="3" borderId="20" xfId="0" applyFont="1" applyFill="1" applyBorder="1" applyAlignment="1">
      <alignment horizontal="left"/>
    </xf>
    <xf numFmtId="0" fontId="6" fillId="8" borderId="0" xfId="0" applyFont="1" applyFill="1" applyBorder="1" applyAlignment="1">
      <alignment horizontal="center"/>
    </xf>
    <xf numFmtId="3" fontId="6" fillId="8" borderId="0" xfId="0" applyNumberFormat="1" applyFont="1" applyFill="1" applyBorder="1" applyAlignment="1">
      <alignment horizontal="right"/>
    </xf>
    <xf numFmtId="0" fontId="26" fillId="0" borderId="25" xfId="0" applyFont="1" applyBorder="1" applyAlignment="1">
      <alignment horizontal="center" vertical="center" wrapText="1"/>
    </xf>
    <xf numFmtId="3" fontId="26" fillId="0" borderId="25" xfId="0" applyNumberFormat="1" applyFont="1" applyBorder="1" applyAlignment="1">
      <alignment horizontal="right" vertical="top" wrapText="1"/>
    </xf>
    <xf numFmtId="3" fontId="12" fillId="0" borderId="25" xfId="0" applyNumberFormat="1" applyFont="1" applyBorder="1" applyAlignment="1">
      <alignment horizontal="right" vertical="top" wrapText="1"/>
    </xf>
    <xf numFmtId="3" fontId="24" fillId="3" borderId="20" xfId="0" applyNumberFormat="1" applyFont="1" applyFill="1" applyBorder="1" applyAlignment="1">
      <alignment horizontal="right" vertical="top" wrapText="1"/>
    </xf>
    <xf numFmtId="0" fontId="26" fillId="4" borderId="30" xfId="0" applyFont="1" applyFill="1" applyBorder="1" applyAlignment="1">
      <alignment horizontal="left" vertical="top" wrapText="1"/>
    </xf>
    <xf numFmtId="3" fontId="26" fillId="4" borderId="33" xfId="0" applyNumberFormat="1" applyFont="1" applyFill="1" applyBorder="1" applyAlignment="1">
      <alignment horizontal="right" vertical="top" wrapText="1"/>
    </xf>
    <xf numFmtId="3" fontId="26" fillId="4" borderId="30" xfId="0" applyNumberFormat="1" applyFont="1" applyFill="1" applyBorder="1" applyAlignment="1">
      <alignment horizontal="right" vertical="top" wrapText="1"/>
    </xf>
    <xf numFmtId="0" fontId="26" fillId="0" borderId="25" xfId="0" applyFont="1" applyBorder="1" applyAlignment="1">
      <alignment horizontal="left" vertical="center" wrapText="1"/>
    </xf>
    <xf numFmtId="172" fontId="26" fillId="4" borderId="20" xfId="0" applyNumberFormat="1" applyFont="1" applyFill="1" applyBorder="1" applyAlignment="1">
      <alignment horizontal="right" vertical="top" wrapText="1"/>
    </xf>
    <xf numFmtId="172" fontId="12" fillId="0" borderId="30" xfId="0" applyNumberFormat="1" applyFont="1" applyBorder="1"/>
    <xf numFmtId="0" fontId="12" fillId="0" borderId="7" xfId="0" applyFont="1" applyBorder="1" applyAlignment="1">
      <alignment horizontal="justify" vertical="center" wrapText="1"/>
    </xf>
    <xf numFmtId="3" fontId="12" fillId="0" borderId="7" xfId="0" applyNumberFormat="1" applyFont="1" applyBorder="1" applyAlignment="1">
      <alignment vertical="center" wrapText="1"/>
    </xf>
    <xf numFmtId="3" fontId="12" fillId="0" borderId="8" xfId="0" applyNumberFormat="1" applyFont="1" applyBorder="1" applyAlignment="1">
      <alignment vertical="center" wrapText="1"/>
    </xf>
    <xf numFmtId="0" fontId="12" fillId="0" borderId="8" xfId="0" applyFont="1" applyBorder="1" applyAlignment="1">
      <alignment horizontal="justify" vertical="top" wrapText="1"/>
    </xf>
    <xf numFmtId="0" fontId="12" fillId="0" borderId="8" xfId="0" applyFont="1" applyBorder="1" applyAlignment="1">
      <alignment horizontal="left" vertical="top" wrapText="1"/>
    </xf>
    <xf numFmtId="14" fontId="24" fillId="3" borderId="20" xfId="0" applyNumberFormat="1" applyFont="1" applyFill="1" applyBorder="1" applyAlignment="1">
      <alignment horizontal="center" vertical="center" wrapText="1"/>
    </xf>
    <xf numFmtId="3" fontId="21" fillId="0" borderId="0" xfId="0" applyNumberFormat="1" applyFont="1" applyAlignment="1">
      <alignment horizontal="center"/>
    </xf>
    <xf numFmtId="4" fontId="0" fillId="0" borderId="0" xfId="0" applyNumberFormat="1" applyFont="1"/>
    <xf numFmtId="0" fontId="12" fillId="0" borderId="7" xfId="0" applyFont="1" applyBorder="1"/>
    <xf numFmtId="3" fontId="12" fillId="0" borderId="8" xfId="0" applyNumberFormat="1" applyFont="1" applyBorder="1"/>
    <xf numFmtId="0" fontId="12" fillId="0" borderId="8" xfId="0" applyFont="1" applyBorder="1"/>
    <xf numFmtId="0" fontId="14" fillId="0" borderId="0" xfId="0" applyFont="1" applyAlignment="1"/>
    <xf numFmtId="0" fontId="9" fillId="0" borderId="20" xfId="0" applyFont="1" applyBorder="1"/>
    <xf numFmtId="0" fontId="40" fillId="3" borderId="20" xfId="0" applyFont="1" applyFill="1" applyBorder="1" applyAlignment="1">
      <alignment horizontal="center" vertical="center"/>
    </xf>
    <xf numFmtId="3" fontId="40" fillId="3" borderId="20" xfId="0" applyNumberFormat="1" applyFont="1" applyFill="1" applyBorder="1" applyAlignment="1">
      <alignment horizontal="right" vertical="center"/>
    </xf>
    <xf numFmtId="0" fontId="9" fillId="0" borderId="42" xfId="0" applyFont="1" applyBorder="1"/>
    <xf numFmtId="0" fontId="9" fillId="0" borderId="32" xfId="0" applyFont="1" applyBorder="1"/>
    <xf numFmtId="3" fontId="9" fillId="0" borderId="30" xfId="0" applyNumberFormat="1" applyFont="1" applyBorder="1"/>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0" fillId="0" borderId="0" xfId="0" applyNumberFormat="1" applyFill="1" applyBorder="1"/>
    <xf numFmtId="0" fontId="24" fillId="3" borderId="20" xfId="0" applyFont="1" applyFill="1" applyBorder="1" applyAlignment="1">
      <alignment horizontal="center" vertical="top" wrapText="1"/>
    </xf>
    <xf numFmtId="0" fontId="24" fillId="0" borderId="0" xfId="0" applyFont="1" applyFill="1" applyBorder="1" applyAlignment="1">
      <alignment horizontal="center" vertical="top" wrapText="1"/>
    </xf>
    <xf numFmtId="3" fontId="24" fillId="0" borderId="0" xfId="0" applyNumberFormat="1" applyFont="1" applyFill="1" applyBorder="1" applyAlignment="1">
      <alignment horizontal="right" vertical="top" wrapText="1"/>
    </xf>
    <xf numFmtId="0" fontId="12" fillId="0" borderId="20" xfId="0" applyFont="1" applyBorder="1" applyAlignment="1">
      <alignment horizontal="center" vertical="top" wrapText="1"/>
    </xf>
    <xf numFmtId="3" fontId="12" fillId="0" borderId="20" xfId="0" applyNumberFormat="1" applyFont="1" applyBorder="1" applyAlignment="1">
      <alignment horizontal="right" vertical="top" wrapText="1"/>
    </xf>
    <xf numFmtId="0" fontId="9" fillId="0" borderId="30" xfId="0" applyFont="1" applyBorder="1"/>
    <xf numFmtId="3" fontId="8" fillId="3" borderId="20" xfId="0" applyNumberFormat="1" applyFont="1" applyFill="1" applyBorder="1" applyAlignment="1">
      <alignment horizontal="right"/>
    </xf>
    <xf numFmtId="3" fontId="0" fillId="0" borderId="0" xfId="0" applyNumberFormat="1" applyFill="1"/>
    <xf numFmtId="172" fontId="46" fillId="0" borderId="0" xfId="0" applyNumberFormat="1" applyFont="1"/>
    <xf numFmtId="172" fontId="4" fillId="0" borderId="0" xfId="0" applyNumberFormat="1" applyFont="1"/>
    <xf numFmtId="172" fontId="3" fillId="0" borderId="0" xfId="0" applyNumberFormat="1" applyFont="1"/>
    <xf numFmtId="172" fontId="52" fillId="0" borderId="0" xfId="0" applyNumberFormat="1" applyFont="1" applyAlignment="1">
      <alignment horizontal="center"/>
    </xf>
    <xf numFmtId="172" fontId="46" fillId="0" borderId="0" xfId="0" applyNumberFormat="1" applyFont="1" applyAlignment="1">
      <alignment horizontal="center"/>
    </xf>
    <xf numFmtId="172" fontId="19" fillId="0" borderId="0" xfId="0" applyNumberFormat="1" applyFont="1" applyAlignment="1">
      <alignment horizontal="left"/>
    </xf>
    <xf numFmtId="0" fontId="0" fillId="0" borderId="1" xfId="0" applyFont="1" applyFill="1" applyBorder="1"/>
    <xf numFmtId="3" fontId="9" fillId="0" borderId="1" xfId="0" applyNumberFormat="1" applyFont="1" applyFill="1" applyBorder="1"/>
    <xf numFmtId="0" fontId="0" fillId="0" borderId="1" xfId="0" applyFill="1" applyBorder="1"/>
    <xf numFmtId="0" fontId="0" fillId="0" borderId="3" xfId="0" applyFill="1" applyBorder="1"/>
    <xf numFmtId="3" fontId="9" fillId="0" borderId="3" xfId="0" applyNumberFormat="1" applyFont="1" applyFill="1" applyBorder="1"/>
    <xf numFmtId="172" fontId="0" fillId="0" borderId="0" xfId="0" applyNumberFormat="1" applyFill="1"/>
    <xf numFmtId="172" fontId="51" fillId="0" borderId="0" xfId="0" applyNumberFormat="1" applyFont="1"/>
    <xf numFmtId="172" fontId="0" fillId="0" borderId="0" xfId="0" applyNumberFormat="1" applyFont="1"/>
    <xf numFmtId="172" fontId="44" fillId="3" borderId="20" xfId="0" applyNumberFormat="1" applyFont="1" applyFill="1" applyBorder="1" applyAlignment="1">
      <alignment horizontal="right" vertical="top" wrapText="1"/>
    </xf>
    <xf numFmtId="172" fontId="44" fillId="0" borderId="0" xfId="0" applyNumberFormat="1" applyFont="1" applyFill="1" applyBorder="1" applyAlignment="1">
      <alignment horizontal="right" vertical="top" wrapText="1"/>
    </xf>
    <xf numFmtId="172" fontId="44" fillId="0" borderId="0" xfId="0" applyNumberFormat="1" applyFont="1" applyFill="1" applyBorder="1" applyAlignment="1">
      <alignment vertical="top" wrapText="1"/>
    </xf>
    <xf numFmtId="172" fontId="7" fillId="0" borderId="0" xfId="0" applyNumberFormat="1" applyFont="1" applyBorder="1" applyAlignment="1">
      <alignment vertical="top" wrapText="1"/>
    </xf>
    <xf numFmtId="172" fontId="49" fillId="0" borderId="0" xfId="0" applyNumberFormat="1" applyFont="1"/>
    <xf numFmtId="172" fontId="47" fillId="0" borderId="0" xfId="0" applyNumberFormat="1" applyFont="1" applyAlignment="1">
      <alignment vertical="center"/>
    </xf>
    <xf numFmtId="172" fontId="24" fillId="3" borderId="40" xfId="0" applyNumberFormat="1" applyFont="1" applyFill="1" applyBorder="1" applyAlignment="1">
      <alignment horizontal="center" vertical="center" wrapText="1"/>
    </xf>
    <xf numFmtId="172" fontId="49" fillId="0" borderId="0" xfId="0" applyNumberFormat="1" applyFont="1" applyAlignment="1">
      <alignment vertical="center"/>
    </xf>
    <xf numFmtId="172" fontId="17" fillId="3" borderId="20" xfId="0" applyNumberFormat="1" applyFont="1" applyFill="1" applyBorder="1" applyAlignment="1">
      <alignment horizontal="center" vertical="center" wrapText="1"/>
    </xf>
    <xf numFmtId="172" fontId="0" fillId="0" borderId="0" xfId="0" applyNumberFormat="1" applyFont="1" applyBorder="1"/>
    <xf numFmtId="172" fontId="7" fillId="0" borderId="0" xfId="1" applyNumberFormat="1" applyFont="1" applyBorder="1" applyAlignment="1">
      <alignment horizontal="right" vertical="top" wrapText="1"/>
    </xf>
    <xf numFmtId="172" fontId="17" fillId="3" borderId="20" xfId="3" applyNumberFormat="1" applyFont="1" applyFill="1" applyBorder="1" applyAlignment="1">
      <alignment vertical="top" wrapText="1"/>
    </xf>
    <xf numFmtId="172" fontId="7" fillId="4" borderId="8" xfId="3" applyNumberFormat="1" applyFont="1" applyFill="1" applyBorder="1" applyAlignment="1">
      <alignment vertical="top" wrapText="1"/>
    </xf>
    <xf numFmtId="172" fontId="7" fillId="0" borderId="31" xfId="2" applyNumberFormat="1" applyFont="1" applyBorder="1" applyAlignment="1">
      <alignment horizontal="center" vertical="center" wrapText="1"/>
    </xf>
    <xf numFmtId="172" fontId="7" fillId="4" borderId="31" xfId="3" applyNumberFormat="1" applyFont="1" applyFill="1" applyBorder="1" applyAlignment="1">
      <alignment horizontal="center" vertical="center" wrapText="1"/>
    </xf>
    <xf numFmtId="172" fontId="7" fillId="3" borderId="20" xfId="2" applyNumberFormat="1" applyFont="1" applyFill="1" applyBorder="1" applyAlignment="1">
      <alignment horizontal="center" vertical="top" wrapText="1"/>
    </xf>
    <xf numFmtId="172" fontId="17" fillId="3" borderId="10" xfId="0" applyNumberFormat="1" applyFont="1" applyFill="1" applyBorder="1" applyAlignment="1">
      <alignment horizontal="center" vertical="center" wrapText="1"/>
    </xf>
    <xf numFmtId="172" fontId="7" fillId="0" borderId="12" xfId="0" applyNumberFormat="1" applyFont="1" applyBorder="1" applyAlignment="1">
      <alignment horizontal="justify" vertical="top" wrapText="1"/>
    </xf>
    <xf numFmtId="172" fontId="7" fillId="0" borderId="13" xfId="0" applyNumberFormat="1" applyFont="1" applyBorder="1" applyAlignment="1">
      <alignment horizontal="justify" vertical="top" wrapText="1"/>
    </xf>
    <xf numFmtId="172" fontId="7" fillId="0" borderId="15" xfId="0" applyNumberFormat="1" applyFont="1" applyBorder="1" applyAlignment="1">
      <alignment horizontal="justify" vertical="top" wrapText="1"/>
    </xf>
    <xf numFmtId="172" fontId="7" fillId="0" borderId="16" xfId="0" applyNumberFormat="1" applyFont="1" applyBorder="1" applyAlignment="1">
      <alignment horizontal="justify" vertical="top" wrapText="1"/>
    </xf>
    <xf numFmtId="172" fontId="0" fillId="0" borderId="0" xfId="0" applyNumberFormat="1" applyFont="1" applyFill="1"/>
    <xf numFmtId="172" fontId="17" fillId="0" borderId="0" xfId="0" applyNumberFormat="1" applyFont="1" applyAlignment="1">
      <alignment horizontal="center"/>
    </xf>
    <xf numFmtId="172" fontId="0" fillId="8" borderId="0" xfId="0" applyNumberFormat="1" applyFont="1" applyFill="1"/>
    <xf numFmtId="172" fontId="17" fillId="0" borderId="0" xfId="0" applyNumberFormat="1" applyFont="1" applyAlignment="1">
      <alignment horizontal="left"/>
    </xf>
    <xf numFmtId="172" fontId="7" fillId="0" borderId="0" xfId="0" applyNumberFormat="1" applyFont="1"/>
    <xf numFmtId="172" fontId="7" fillId="0" borderId="0" xfId="0" applyNumberFormat="1" applyFont="1" applyAlignment="1">
      <alignment horizontal="left"/>
    </xf>
    <xf numFmtId="172" fontId="7" fillId="0" borderId="0" xfId="3" applyNumberFormat="1" applyFont="1" applyBorder="1" applyAlignment="1">
      <alignment horizontal="justify" vertical="top" wrapText="1"/>
    </xf>
    <xf numFmtId="172" fontId="17" fillId="0" borderId="0" xfId="3" applyNumberFormat="1" applyFont="1" applyBorder="1" applyAlignment="1">
      <alignment horizontal="right" vertical="top" wrapText="1"/>
    </xf>
    <xf numFmtId="172" fontId="7" fillId="8" borderId="0" xfId="3" applyNumberFormat="1" applyFont="1" applyFill="1" applyBorder="1" applyAlignment="1">
      <alignment horizontal="justify" vertical="top" wrapText="1"/>
    </xf>
    <xf numFmtId="172" fontId="17" fillId="8" borderId="0" xfId="3" applyNumberFormat="1" applyFont="1" applyFill="1" applyBorder="1" applyAlignment="1">
      <alignment horizontal="right" vertical="top" wrapText="1"/>
    </xf>
    <xf numFmtId="172" fontId="29" fillId="0" borderId="0" xfId="0" applyNumberFormat="1" applyFont="1" applyAlignment="1">
      <alignment horizontal="left"/>
    </xf>
    <xf numFmtId="172" fontId="30" fillId="0" borderId="0" xfId="0" applyNumberFormat="1" applyFont="1"/>
    <xf numFmtId="172" fontId="21" fillId="4" borderId="0" xfId="0" applyNumberFormat="1" applyFont="1" applyFill="1" applyBorder="1" applyAlignment="1">
      <alignment horizontal="justify" vertical="top" wrapText="1"/>
    </xf>
    <xf numFmtId="172" fontId="23" fillId="0" borderId="0" xfId="0" applyNumberFormat="1" applyFont="1" applyBorder="1" applyAlignment="1">
      <alignment horizontal="right" vertical="top" wrapText="1"/>
    </xf>
    <xf numFmtId="172" fontId="12" fillId="0" borderId="8" xfId="0" applyNumberFormat="1" applyFont="1" applyBorder="1" applyAlignment="1">
      <alignment vertical="center" wrapText="1"/>
    </xf>
    <xf numFmtId="172" fontId="29" fillId="0" borderId="0" xfId="0" applyNumberFormat="1" applyFont="1" applyBorder="1" applyAlignment="1">
      <alignment horizontal="justify" vertical="top" wrapText="1"/>
    </xf>
    <xf numFmtId="172" fontId="30" fillId="0" borderId="0" xfId="0" applyNumberFormat="1" applyFont="1" applyBorder="1" applyAlignment="1">
      <alignment horizontal="justify" vertical="top" wrapText="1"/>
    </xf>
    <xf numFmtId="172" fontId="21" fillId="0" borderId="0" xfId="0" applyNumberFormat="1" applyFont="1" applyBorder="1" applyAlignment="1">
      <alignment horizontal="justify" vertical="top" wrapText="1"/>
    </xf>
    <xf numFmtId="172" fontId="19" fillId="0" borderId="0" xfId="0" applyNumberFormat="1" applyFont="1" applyAlignment="1">
      <alignment horizontal="center"/>
    </xf>
    <xf numFmtId="172" fontId="0" fillId="0" borderId="0" xfId="0" applyNumberFormat="1" applyFont="1" applyFill="1" applyBorder="1"/>
    <xf numFmtId="172" fontId="0" fillId="0" borderId="0" xfId="0" applyNumberFormat="1" applyFill="1" applyBorder="1"/>
    <xf numFmtId="0" fontId="6" fillId="0" borderId="3" xfId="0" applyFont="1" applyFill="1" applyBorder="1"/>
    <xf numFmtId="3" fontId="8" fillId="0" borderId="3" xfId="0" applyNumberFormat="1" applyFont="1" applyFill="1" applyBorder="1"/>
    <xf numFmtId="0" fontId="6" fillId="0" borderId="1" xfId="0" applyFont="1" applyFill="1" applyBorder="1"/>
    <xf numFmtId="3" fontId="8" fillId="0" borderId="1" xfId="0" applyNumberFormat="1" applyFont="1" applyFill="1" applyBorder="1"/>
    <xf numFmtId="0" fontId="0" fillId="0" borderId="1" xfId="0" applyFont="1" applyFill="1" applyBorder="1" applyAlignment="1">
      <alignment horizontal="left" vertical="center" wrapText="1"/>
    </xf>
    <xf numFmtId="3" fontId="8" fillId="0" borderId="20" xfId="0" applyNumberFormat="1" applyFont="1" applyFill="1" applyBorder="1"/>
    <xf numFmtId="3" fontId="0" fillId="0" borderId="1" xfId="0" applyNumberFormat="1" applyFont="1" applyBorder="1" applyAlignment="1">
      <alignment horizontal="right"/>
    </xf>
    <xf numFmtId="3" fontId="6" fillId="3" borderId="20" xfId="0" applyNumberFormat="1" applyFont="1" applyFill="1" applyBorder="1" applyAlignment="1">
      <alignment horizontal="right" vertical="center"/>
    </xf>
    <xf numFmtId="3" fontId="0" fillId="0" borderId="1" xfId="0" quotePrefix="1" applyNumberFormat="1" applyFont="1" applyBorder="1" applyAlignment="1">
      <alignment horizontal="right"/>
    </xf>
    <xf numFmtId="0" fontId="7" fillId="0" borderId="27" xfId="4" applyFont="1" applyBorder="1" applyAlignment="1">
      <alignment horizontal="left" vertical="center" wrapText="1"/>
    </xf>
    <xf numFmtId="14" fontId="17" fillId="7" borderId="20" xfId="4" applyNumberFormat="1" applyFont="1" applyFill="1" applyBorder="1" applyAlignment="1">
      <alignment horizontal="center" vertical="center" wrapText="1"/>
    </xf>
    <xf numFmtId="0" fontId="17" fillId="3" borderId="20" xfId="4" applyFont="1" applyFill="1" applyBorder="1" applyAlignment="1">
      <alignment horizontal="center" vertical="center" wrapText="1"/>
    </xf>
    <xf numFmtId="0" fontId="7" fillId="0" borderId="28" xfId="4" applyFont="1" applyBorder="1" applyAlignment="1">
      <alignment horizontal="left" vertical="center" wrapText="1"/>
    </xf>
    <xf numFmtId="0" fontId="12" fillId="0" borderId="8" xfId="0" applyFont="1" applyBorder="1" applyAlignment="1">
      <alignment horizontal="center" vertical="top" wrapText="1"/>
    </xf>
    <xf numFmtId="4" fontId="12" fillId="0" borderId="8" xfId="1" applyNumberFormat="1" applyFont="1" applyBorder="1" applyAlignment="1">
      <alignment horizontal="right" vertical="top" wrapText="1"/>
    </xf>
    <xf numFmtId="173" fontId="12" fillId="0" borderId="8" xfId="0" applyNumberFormat="1" applyFont="1" applyBorder="1" applyAlignment="1">
      <alignment horizontal="right" vertical="top" wrapText="1"/>
    </xf>
    <xf numFmtId="0" fontId="12" fillId="0" borderId="30" xfId="0" applyFont="1" applyBorder="1" applyAlignment="1">
      <alignment horizontal="justify" vertical="top" wrapText="1"/>
    </xf>
    <xf numFmtId="0" fontId="59" fillId="3" borderId="20" xfId="0" applyFont="1" applyFill="1" applyBorder="1" applyAlignment="1">
      <alignment horizontal="center" vertical="top" wrapText="1"/>
    </xf>
    <xf numFmtId="4" fontId="59" fillId="3" borderId="20" xfId="0" applyNumberFormat="1" applyFont="1" applyFill="1" applyBorder="1" applyAlignment="1">
      <alignment horizontal="right" vertical="top" wrapText="1"/>
    </xf>
    <xf numFmtId="173" fontId="59" fillId="3" borderId="20" xfId="0" applyNumberFormat="1" applyFont="1" applyFill="1" applyBorder="1" applyAlignment="1">
      <alignment horizontal="right" vertical="top" wrapText="1"/>
    </xf>
    <xf numFmtId="0" fontId="58" fillId="0" borderId="7" xfId="0" applyFont="1" applyBorder="1" applyAlignment="1">
      <alignment horizontal="justify" vertical="top" wrapText="1"/>
    </xf>
    <xf numFmtId="0" fontId="24" fillId="0" borderId="7" xfId="0" applyFont="1" applyBorder="1" applyAlignment="1">
      <alignment horizontal="center" vertical="top" wrapText="1"/>
    </xf>
    <xf numFmtId="0" fontId="12" fillId="0" borderId="7" xfId="0" applyFont="1" applyBorder="1" applyAlignment="1">
      <alignment horizontal="right" vertical="top" wrapText="1"/>
    </xf>
    <xf numFmtId="172" fontId="12" fillId="0" borderId="7" xfId="0" applyNumberFormat="1" applyFont="1" applyBorder="1" applyAlignment="1">
      <alignment horizontal="right" vertical="top" wrapText="1"/>
    </xf>
    <xf numFmtId="172" fontId="12" fillId="0" borderId="7" xfId="0" applyNumberFormat="1" applyFont="1" applyBorder="1" applyAlignment="1">
      <alignment vertical="top" wrapText="1"/>
    </xf>
    <xf numFmtId="0" fontId="59" fillId="3" borderId="38" xfId="0" applyFont="1" applyFill="1" applyBorder="1" applyAlignment="1">
      <alignment horizontal="center" vertical="top" wrapText="1"/>
    </xf>
    <xf numFmtId="4" fontId="26" fillId="0" borderId="9" xfId="0" applyNumberFormat="1" applyFont="1" applyBorder="1" applyAlignment="1">
      <alignment horizontal="right" vertical="center" wrapText="1"/>
    </xf>
    <xf numFmtId="3" fontId="26" fillId="0" borderId="9" xfId="0" applyNumberFormat="1" applyFont="1" applyBorder="1" applyAlignment="1">
      <alignment horizontal="right" vertical="center" wrapText="1"/>
    </xf>
    <xf numFmtId="0" fontId="35" fillId="3" borderId="20" xfId="0" applyFont="1" applyFill="1" applyBorder="1" applyAlignment="1">
      <alignment horizontal="center" vertical="center" wrapText="1"/>
    </xf>
    <xf numFmtId="172" fontId="35" fillId="3" borderId="20" xfId="0" applyNumberFormat="1" applyFont="1" applyFill="1" applyBorder="1" applyAlignment="1">
      <alignment horizontal="center" vertical="center" wrapText="1"/>
    </xf>
    <xf numFmtId="0" fontId="35" fillId="3" borderId="20" xfId="0" applyFont="1" applyFill="1" applyBorder="1" applyAlignment="1">
      <alignment horizontal="left" vertical="top" wrapText="1"/>
    </xf>
    <xf numFmtId="167" fontId="35" fillId="3" borderId="20" xfId="3" applyNumberFormat="1" applyFont="1" applyFill="1" applyBorder="1" applyAlignment="1">
      <alignment horizontal="center" vertical="top" wrapText="1"/>
    </xf>
    <xf numFmtId="172" fontId="35" fillId="3" borderId="20" xfId="3" applyNumberFormat="1" applyFont="1" applyFill="1" applyBorder="1" applyAlignment="1">
      <alignment horizontal="center" vertical="top" wrapText="1"/>
    </xf>
    <xf numFmtId="0" fontId="8" fillId="3" borderId="20" xfId="0" applyFont="1" applyFill="1" applyBorder="1" applyAlignment="1">
      <alignment horizontal="center" vertical="center" wrapText="1"/>
    </xf>
    <xf numFmtId="172" fontId="8" fillId="3" borderId="20" xfId="0" applyNumberFormat="1" applyFont="1" applyFill="1" applyBorder="1" applyAlignment="1">
      <alignment horizontal="center" vertical="center" wrapText="1"/>
    </xf>
    <xf numFmtId="172" fontId="8" fillId="3" borderId="20" xfId="0" applyNumberFormat="1" applyFont="1" applyFill="1" applyBorder="1" applyAlignment="1">
      <alignment horizontal="right"/>
    </xf>
    <xf numFmtId="14" fontId="8" fillId="9" borderId="20" xfId="0" applyNumberFormat="1" applyFont="1" applyFill="1" applyBorder="1" applyAlignment="1">
      <alignment horizontal="center" vertical="center" wrapText="1"/>
    </xf>
    <xf numFmtId="0" fontId="12" fillId="0" borderId="9" xfId="0" applyFont="1" applyBorder="1" applyAlignment="1">
      <alignment horizontal="left" vertical="center" wrapText="1"/>
    </xf>
    <xf numFmtId="3" fontId="12" fillId="0" borderId="9" xfId="0" applyNumberFormat="1" applyFont="1" applyBorder="1" applyAlignment="1">
      <alignment horizontal="right" vertical="center" wrapText="1"/>
    </xf>
    <xf numFmtId="0" fontId="24" fillId="0" borderId="0" xfId="0" applyFont="1" applyFill="1" applyBorder="1" applyAlignment="1">
      <alignment horizontal="left" vertical="top" wrapText="1"/>
    </xf>
    <xf numFmtId="172" fontId="17" fillId="0" borderId="0" xfId="0" applyNumberFormat="1" applyFont="1" applyFill="1" applyAlignment="1">
      <alignment horizontal="left"/>
    </xf>
    <xf numFmtId="3" fontId="17" fillId="0" borderId="0" xfId="0" applyNumberFormat="1" applyFont="1" applyFill="1" applyAlignment="1">
      <alignment horizontal="left"/>
    </xf>
    <xf numFmtId="172" fontId="12" fillId="0" borderId="36" xfId="3" applyNumberFormat="1" applyFont="1" applyFill="1" applyBorder="1" applyAlignment="1" applyProtection="1">
      <alignment horizontal="right" vertical="center" wrapText="1"/>
    </xf>
    <xf numFmtId="172" fontId="12" fillId="0" borderId="29" xfId="3" applyNumberFormat="1" applyFont="1" applyFill="1" applyBorder="1" applyAlignment="1" applyProtection="1">
      <alignment horizontal="right" vertical="center" wrapText="1"/>
    </xf>
    <xf numFmtId="172" fontId="24" fillId="3" borderId="20" xfId="4" applyNumberFormat="1" applyFont="1" applyFill="1" applyBorder="1" applyAlignment="1">
      <alignment horizontal="right" vertical="center" wrapText="1"/>
    </xf>
    <xf numFmtId="3" fontId="6" fillId="0" borderId="2" xfId="0" applyNumberFormat="1" applyFont="1" applyFill="1" applyBorder="1"/>
    <xf numFmtId="0" fontId="17" fillId="7" borderId="20" xfId="4" applyFont="1" applyFill="1" applyBorder="1" applyAlignment="1">
      <alignment horizontal="center" vertical="center" wrapText="1"/>
    </xf>
    <xf numFmtId="3" fontId="9" fillId="8" borderId="1" xfId="0" applyNumberFormat="1" applyFont="1" applyFill="1" applyBorder="1"/>
    <xf numFmtId="3" fontId="9" fillId="8" borderId="3" xfId="0" applyNumberFormat="1" applyFont="1" applyFill="1" applyBorder="1"/>
    <xf numFmtId="173" fontId="17" fillId="3" borderId="20" xfId="0" applyNumberFormat="1" applyFont="1" applyFill="1" applyBorder="1" applyAlignment="1">
      <alignment horizontal="right" vertical="top" wrapText="1"/>
    </xf>
    <xf numFmtId="175" fontId="7" fillId="0" borderId="8" xfId="1" applyNumberFormat="1" applyFont="1" applyFill="1" applyBorder="1" applyAlignment="1">
      <alignment horizontal="right" vertical="top" wrapText="1"/>
    </xf>
    <xf numFmtId="3" fontId="0" fillId="8" borderId="2" xfId="0" applyNumberFormat="1" applyFont="1" applyFill="1" applyBorder="1"/>
    <xf numFmtId="3" fontId="8" fillId="8" borderId="3" xfId="0" applyNumberFormat="1" applyFont="1" applyFill="1" applyBorder="1"/>
    <xf numFmtId="3" fontId="8" fillId="8" borderId="1" xfId="0" applyNumberFormat="1" applyFont="1" applyFill="1" applyBorder="1"/>
    <xf numFmtId="3" fontId="8" fillId="8" borderId="20" xfId="0" applyNumberFormat="1" applyFont="1" applyFill="1" applyBorder="1"/>
    <xf numFmtId="3" fontId="62" fillId="0" borderId="0" xfId="0" applyNumberFormat="1" applyFont="1" applyBorder="1"/>
    <xf numFmtId="0" fontId="62" fillId="0" borderId="0" xfId="0" applyFont="1" applyBorder="1"/>
    <xf numFmtId="3" fontId="63" fillId="0" borderId="0" xfId="0" applyNumberFormat="1" applyFont="1" applyBorder="1" applyAlignment="1">
      <alignment horizontal="right"/>
    </xf>
    <xf numFmtId="3" fontId="62" fillId="8" borderId="0" xfId="0" applyNumberFormat="1" applyFont="1" applyFill="1"/>
    <xf numFmtId="0" fontId="62" fillId="8" borderId="0" xfId="0" applyFont="1" applyFill="1"/>
    <xf numFmtId="3" fontId="64" fillId="8" borderId="0" xfId="0" applyNumberFormat="1" applyFont="1" applyFill="1" applyAlignment="1">
      <alignment horizontal="left"/>
    </xf>
    <xf numFmtId="3" fontId="65" fillId="8" borderId="0" xfId="0" applyNumberFormat="1" applyFont="1" applyFill="1" applyAlignment="1">
      <alignment horizontal="center"/>
    </xf>
    <xf numFmtId="0" fontId="66" fillId="8" borderId="0" xfId="0" applyFont="1" applyFill="1"/>
    <xf numFmtId="175" fontId="62" fillId="8" borderId="0" xfId="1" applyNumberFormat="1" applyFont="1" applyFill="1"/>
    <xf numFmtId="3" fontId="0" fillId="8" borderId="1" xfId="0" applyNumberFormat="1" applyFont="1" applyFill="1" applyBorder="1"/>
    <xf numFmtId="3" fontId="0" fillId="8" borderId="1" xfId="0" applyNumberFormat="1" applyFont="1" applyFill="1" applyBorder="1" applyAlignment="1">
      <alignment horizontal="right"/>
    </xf>
    <xf numFmtId="3" fontId="6" fillId="8" borderId="1" xfId="0" applyNumberFormat="1" applyFont="1" applyFill="1" applyBorder="1" applyAlignment="1">
      <alignment vertical="center"/>
    </xf>
    <xf numFmtId="2" fontId="24" fillId="3" borderId="20" xfId="0" applyNumberFormat="1" applyFont="1" applyFill="1" applyBorder="1" applyAlignment="1">
      <alignment horizontal="center" vertical="center" wrapText="1"/>
    </xf>
    <xf numFmtId="0" fontId="17" fillId="0" borderId="0" xfId="0" applyFont="1" applyAlignment="1">
      <alignment horizontal="left"/>
    </xf>
    <xf numFmtId="0" fontId="8" fillId="3" borderId="20" xfId="0" applyFont="1" applyFill="1" applyBorder="1" applyAlignment="1">
      <alignment horizontal="center" vertical="center"/>
    </xf>
    <xf numFmtId="0" fontId="8" fillId="3" borderId="20" xfId="0" applyFont="1" applyFill="1" applyBorder="1" applyAlignment="1">
      <alignment horizontal="center"/>
    </xf>
    <xf numFmtId="0" fontId="17" fillId="3" borderId="20"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6" fillId="3" borderId="20"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0" fontId="1" fillId="3" borderId="20" xfId="0" applyFont="1" applyFill="1" applyBorder="1" applyAlignment="1">
      <alignment horizontal="center"/>
    </xf>
    <xf numFmtId="0" fontId="0" fillId="0" borderId="0" xfId="0" applyFont="1" applyAlignment="1">
      <alignment vertical="center"/>
    </xf>
    <xf numFmtId="0" fontId="0" fillId="0" borderId="0" xfId="0" applyFont="1" applyAlignment="1"/>
    <xf numFmtId="0" fontId="0" fillId="0" borderId="0" xfId="0" applyFont="1" applyAlignment="1">
      <alignment horizontal="left" vertical="center" wrapText="1"/>
    </xf>
    <xf numFmtId="0" fontId="6" fillId="0" borderId="0" xfId="0" applyFont="1" applyAlignment="1">
      <alignment vertical="center"/>
    </xf>
    <xf numFmtId="172" fontId="6" fillId="0" borderId="0" xfId="0" applyNumberFormat="1" applyFont="1" applyAlignment="1">
      <alignment vertical="center"/>
    </xf>
    <xf numFmtId="0" fontId="0" fillId="0" borderId="0" xfId="0" applyFont="1" applyAlignment="1">
      <alignment horizontal="left"/>
    </xf>
    <xf numFmtId="172" fontId="0" fillId="0" borderId="0" xfId="0" applyNumberFormat="1" applyFont="1" applyAlignment="1">
      <alignment horizontal="left"/>
    </xf>
    <xf numFmtId="0" fontId="17" fillId="3" borderId="43" xfId="0" applyFont="1" applyFill="1" applyBorder="1" applyAlignment="1">
      <alignment horizontal="center" vertical="center" wrapText="1"/>
    </xf>
    <xf numFmtId="14" fontId="17" fillId="3" borderId="44" xfId="0" applyNumberFormat="1" applyFont="1" applyFill="1" applyBorder="1" applyAlignment="1">
      <alignment horizontal="center" vertical="center" wrapText="1"/>
    </xf>
    <xf numFmtId="0" fontId="7" fillId="0" borderId="45" xfId="0" applyFont="1" applyBorder="1" applyAlignment="1">
      <alignment horizontal="justify" vertical="center" wrapText="1"/>
    </xf>
    <xf numFmtId="4" fontId="7" fillId="0" borderId="20" xfId="0" applyNumberFormat="1" applyFont="1" applyBorder="1" applyAlignment="1">
      <alignment horizontal="center" vertical="top" wrapText="1"/>
    </xf>
    <xf numFmtId="0" fontId="7" fillId="0" borderId="46" xfId="0" applyFont="1" applyBorder="1" applyAlignment="1">
      <alignment horizontal="justify" vertical="center" wrapText="1"/>
    </xf>
    <xf numFmtId="4" fontId="7" fillId="0" borderId="47" xfId="0" applyNumberFormat="1" applyFont="1" applyBorder="1" applyAlignment="1">
      <alignment horizontal="center" vertical="top" wrapText="1"/>
    </xf>
    <xf numFmtId="173" fontId="0" fillId="0" borderId="0" xfId="0" applyNumberFormat="1" applyFont="1"/>
    <xf numFmtId="0" fontId="24" fillId="0" borderId="20" xfId="0" applyFont="1" applyBorder="1" applyAlignment="1">
      <alignment vertical="top" wrapText="1"/>
    </xf>
    <xf numFmtId="176" fontId="24" fillId="0" borderId="20" xfId="0" applyNumberFormat="1" applyFont="1" applyBorder="1" applyAlignment="1">
      <alignment vertical="top" wrapText="1"/>
    </xf>
    <xf numFmtId="172" fontId="24" fillId="0" borderId="20" xfId="0" applyNumberFormat="1" applyFont="1" applyBorder="1" applyAlignment="1">
      <alignment vertical="top" wrapText="1"/>
    </xf>
    <xf numFmtId="0" fontId="12" fillId="0" borderId="20" xfId="0" applyFont="1" applyBorder="1" applyAlignment="1">
      <alignment horizontal="center" vertical="center" wrapText="1"/>
    </xf>
    <xf numFmtId="172" fontId="12" fillId="0" borderId="20" xfId="0" applyNumberFormat="1" applyFont="1" applyBorder="1" applyAlignment="1">
      <alignment vertical="top" wrapText="1"/>
    </xf>
    <xf numFmtId="173" fontId="12" fillId="0" borderId="20" xfId="0" applyNumberFormat="1" applyFont="1" applyBorder="1" applyAlignment="1">
      <alignment horizontal="right" vertical="top" wrapText="1"/>
    </xf>
    <xf numFmtId="173" fontId="12" fillId="0" borderId="20" xfId="0" applyNumberFormat="1" applyFont="1" applyBorder="1" applyAlignment="1">
      <alignment vertical="top" wrapText="1"/>
    </xf>
    <xf numFmtId="172" fontId="12" fillId="0" borderId="20" xfId="0" applyNumberFormat="1" applyFont="1" applyBorder="1" applyAlignment="1">
      <alignment horizontal="right" vertical="top" wrapText="1"/>
    </xf>
    <xf numFmtId="173" fontId="24" fillId="0" borderId="20" xfId="0" applyNumberFormat="1" applyFont="1" applyBorder="1" applyAlignment="1">
      <alignment vertical="top" wrapText="1"/>
    </xf>
    <xf numFmtId="172" fontId="12" fillId="0" borderId="8" xfId="0" applyNumberFormat="1" applyFont="1" applyBorder="1" applyAlignment="1">
      <alignment horizontal="right" vertical="top" wrapText="1"/>
    </xf>
    <xf numFmtId="175" fontId="12" fillId="0" borderId="8" xfId="1" applyNumberFormat="1" applyFont="1" applyBorder="1" applyAlignment="1">
      <alignment horizontal="right" vertical="top" wrapText="1"/>
    </xf>
    <xf numFmtId="175" fontId="59" fillId="3" borderId="20" xfId="1" applyNumberFormat="1" applyFont="1" applyFill="1" applyBorder="1" applyAlignment="1">
      <alignment horizontal="right" vertical="top" wrapText="1"/>
    </xf>
    <xf numFmtId="0" fontId="24" fillId="3" borderId="20" xfId="0" applyFont="1" applyFill="1" applyBorder="1" applyAlignment="1">
      <alignment horizontal="center" vertical="center" wrapText="1"/>
    </xf>
    <xf numFmtId="0" fontId="26" fillId="0" borderId="30" xfId="0" applyFont="1" applyBorder="1" applyAlignment="1">
      <alignment horizontal="left" vertical="center" wrapText="1"/>
    </xf>
    <xf numFmtId="4" fontId="26" fillId="0" borderId="30" xfId="0" applyNumberFormat="1" applyFont="1" applyBorder="1" applyAlignment="1">
      <alignment horizontal="right" vertical="center" wrapText="1"/>
    </xf>
    <xf numFmtId="3" fontId="26" fillId="0" borderId="30" xfId="0" applyNumberFormat="1" applyFont="1" applyBorder="1" applyAlignment="1">
      <alignment horizontal="right" vertical="center" wrapText="1"/>
    </xf>
    <xf numFmtId="172" fontId="7" fillId="8" borderId="8" xfId="0" applyNumberFormat="1" applyFont="1" applyFill="1" applyBorder="1" applyAlignment="1">
      <alignment horizontal="right" vertical="top" wrapText="1"/>
    </xf>
    <xf numFmtId="0" fontId="7" fillId="0" borderId="20" xfId="0" applyFont="1" applyBorder="1" applyAlignment="1">
      <alignment horizontal="justify" vertical="top" wrapText="1"/>
    </xf>
    <xf numFmtId="3" fontId="41" fillId="0" borderId="20" xfId="0" applyNumberFormat="1" applyFont="1" applyBorder="1" applyAlignment="1">
      <alignment horizontal="center" vertical="top" wrapText="1"/>
    </xf>
    <xf numFmtId="173" fontId="7" fillId="0" borderId="20" xfId="0" applyNumberFormat="1" applyFont="1" applyBorder="1" applyAlignment="1">
      <alignment horizontal="right" vertical="top" wrapText="1"/>
    </xf>
    <xf numFmtId="172" fontId="7" fillId="0" borderId="20" xfId="0" applyNumberFormat="1" applyFont="1" applyBorder="1" applyAlignment="1">
      <alignment horizontal="right" vertical="top" wrapText="1"/>
    </xf>
    <xf numFmtId="177" fontId="0" fillId="0" borderId="20" xfId="0" applyNumberFormat="1" applyFont="1" applyBorder="1" applyAlignment="1">
      <alignment horizontal="right" vertical="top" wrapText="1"/>
    </xf>
    <xf numFmtId="3" fontId="42" fillId="0" borderId="20" xfId="0" applyNumberFormat="1" applyFont="1" applyBorder="1" applyAlignment="1">
      <alignment horizontal="center" vertical="top" wrapText="1"/>
    </xf>
    <xf numFmtId="172" fontId="7" fillId="8" borderId="20" xfId="0" applyNumberFormat="1" applyFont="1" applyFill="1" applyBorder="1" applyAlignment="1">
      <alignment horizontal="right" vertical="top" wrapText="1"/>
    </xf>
    <xf numFmtId="172" fontId="0" fillId="0" borderId="20" xfId="0" applyNumberFormat="1" applyBorder="1"/>
    <xf numFmtId="173" fontId="7" fillId="8" borderId="20" xfId="1" applyNumberFormat="1" applyFont="1" applyFill="1" applyBorder="1" applyAlignment="1">
      <alignment horizontal="right" vertical="top" wrapText="1"/>
    </xf>
    <xf numFmtId="173" fontId="7" fillId="8" borderId="20" xfId="0" applyNumberFormat="1" applyFont="1" applyFill="1" applyBorder="1" applyAlignment="1">
      <alignment horizontal="right" vertical="top" wrapText="1"/>
    </xf>
    <xf numFmtId="173" fontId="7" fillId="0" borderId="20" xfId="1" applyNumberFormat="1" applyFont="1" applyBorder="1" applyAlignment="1">
      <alignment horizontal="right" vertical="top" wrapText="1"/>
    </xf>
    <xf numFmtId="0" fontId="0" fillId="8" borderId="0" xfId="0" applyFont="1" applyFill="1" applyBorder="1"/>
    <xf numFmtId="0" fontId="7" fillId="0" borderId="8" xfId="0" applyFont="1" applyFill="1" applyBorder="1" applyAlignment="1">
      <alignment horizontal="justify" vertical="top" wrapText="1"/>
    </xf>
    <xf numFmtId="3" fontId="7" fillId="0" borderId="8" xfId="0" applyNumberFormat="1" applyFont="1" applyFill="1" applyBorder="1" applyAlignment="1">
      <alignment horizontal="center" vertical="top" wrapText="1"/>
    </xf>
    <xf numFmtId="4" fontId="7" fillId="0" borderId="8" xfId="1" applyNumberFormat="1" applyFont="1" applyBorder="1" applyAlignment="1">
      <alignment horizontal="right" vertical="top" wrapText="1"/>
    </xf>
    <xf numFmtId="172" fontId="7" fillId="0" borderId="8" xfId="1" applyNumberFormat="1" applyFont="1" applyBorder="1" applyAlignment="1">
      <alignment horizontal="right" vertical="top" wrapText="1"/>
    </xf>
    <xf numFmtId="3" fontId="42" fillId="0" borderId="9" xfId="0" applyNumberFormat="1" applyFont="1" applyBorder="1" applyAlignment="1">
      <alignment horizontal="center" vertical="top" wrapText="1"/>
    </xf>
    <xf numFmtId="4" fontId="7" fillId="0" borderId="8" xfId="0" applyNumberFormat="1" applyFont="1" applyFill="1" applyBorder="1" applyAlignment="1">
      <alignment horizontal="right" vertical="top" wrapText="1"/>
    </xf>
    <xf numFmtId="172" fontId="7" fillId="0" borderId="8" xfId="0" applyNumberFormat="1" applyFont="1" applyFill="1" applyBorder="1" applyAlignment="1">
      <alignment horizontal="right" vertical="top" wrapText="1"/>
    </xf>
    <xf numFmtId="0" fontId="37" fillId="0" borderId="9" xfId="0" applyFont="1" applyBorder="1"/>
    <xf numFmtId="0" fontId="0" fillId="0" borderId="9" xfId="0" applyFont="1" applyBorder="1"/>
    <xf numFmtId="172" fontId="0" fillId="0" borderId="9" xfId="0" applyNumberFormat="1" applyFont="1" applyBorder="1"/>
    <xf numFmtId="172" fontId="7" fillId="4" borderId="9" xfId="3" applyNumberFormat="1" applyFont="1" applyFill="1" applyBorder="1" applyAlignment="1">
      <alignment horizontal="center" vertical="top" wrapText="1"/>
    </xf>
    <xf numFmtId="3" fontId="7" fillId="4" borderId="9" xfId="3" applyNumberFormat="1" applyFont="1" applyFill="1" applyBorder="1" applyAlignment="1">
      <alignment horizontal="center" vertical="top" wrapText="1"/>
    </xf>
    <xf numFmtId="0" fontId="69" fillId="10" borderId="8" xfId="0" applyFont="1" applyFill="1" applyBorder="1" applyAlignment="1">
      <alignment horizontal="left" vertical="top" wrapText="1"/>
    </xf>
    <xf numFmtId="0" fontId="69" fillId="10" borderId="8" xfId="0" applyFont="1" applyFill="1" applyBorder="1" applyAlignment="1">
      <alignment horizontal="center" vertical="top" wrapText="1"/>
    </xf>
    <xf numFmtId="172" fontId="70" fillId="10" borderId="8" xfId="3" applyNumberFormat="1" applyFont="1" applyFill="1" applyBorder="1" applyAlignment="1">
      <alignment vertical="top" wrapText="1"/>
    </xf>
    <xf numFmtId="167" fontId="70" fillId="10" borderId="8" xfId="3" applyNumberFormat="1" applyFont="1" applyFill="1" applyBorder="1" applyAlignment="1">
      <alignment vertical="top" wrapText="1"/>
    </xf>
    <xf numFmtId="3" fontId="70" fillId="10" borderId="8" xfId="3" applyNumberFormat="1" applyFont="1" applyFill="1" applyBorder="1" applyAlignment="1">
      <alignment vertical="top" wrapText="1"/>
    </xf>
    <xf numFmtId="0" fontId="71" fillId="10" borderId="0" xfId="0" applyFont="1" applyFill="1"/>
    <xf numFmtId="3" fontId="71" fillId="10" borderId="0" xfId="0" applyNumberFormat="1" applyFont="1" applyFill="1"/>
    <xf numFmtId="0" fontId="70" fillId="10" borderId="8" xfId="0" applyFont="1" applyFill="1" applyBorder="1" applyAlignment="1">
      <alignment horizontal="left" vertical="top" wrapText="1"/>
    </xf>
    <xf numFmtId="0" fontId="70" fillId="10" borderId="8" xfId="0" applyFont="1" applyFill="1" applyBorder="1" applyAlignment="1">
      <alignment horizontal="center" vertical="top" wrapText="1"/>
    </xf>
    <xf numFmtId="172" fontId="70" fillId="10" borderId="8" xfId="0" applyNumberFormat="1" applyFont="1" applyFill="1" applyBorder="1" applyAlignment="1">
      <alignment horizontal="center" vertical="top" wrapText="1"/>
    </xf>
    <xf numFmtId="3" fontId="70" fillId="10" borderId="8" xfId="3" applyNumberFormat="1" applyFont="1" applyFill="1" applyBorder="1" applyAlignment="1">
      <alignment horizontal="center" vertical="top" wrapText="1"/>
    </xf>
    <xf numFmtId="172" fontId="17" fillId="3" borderId="24" xfId="2" applyNumberFormat="1" applyFont="1" applyFill="1" applyBorder="1" applyAlignment="1">
      <alignment vertical="top" wrapText="1"/>
    </xf>
    <xf numFmtId="0" fontId="7" fillId="0" borderId="48" xfId="0" applyFont="1" applyBorder="1" applyAlignment="1">
      <alignment horizontal="left" vertical="top" wrapText="1"/>
    </xf>
    <xf numFmtId="0" fontId="7" fillId="0" borderId="48" xfId="0" applyFont="1" applyBorder="1" applyAlignment="1">
      <alignment horizontal="justify" vertical="top" wrapText="1"/>
    </xf>
    <xf numFmtId="172" fontId="7" fillId="0" borderId="48" xfId="0" applyNumberFormat="1" applyFont="1" applyBorder="1" applyAlignment="1">
      <alignment horizontal="justify" vertical="top" wrapText="1"/>
    </xf>
    <xf numFmtId="172" fontId="7" fillId="0" borderId="49" xfId="0" applyNumberFormat="1" applyFont="1" applyBorder="1" applyAlignment="1">
      <alignment horizontal="justify" vertical="top" wrapText="1"/>
    </xf>
    <xf numFmtId="3" fontId="62" fillId="0" borderId="0" xfId="0" applyNumberFormat="1" applyFont="1"/>
    <xf numFmtId="0" fontId="60" fillId="0" borderId="25" xfId="0" applyFont="1" applyBorder="1" applyAlignment="1">
      <alignment horizontal="left" vertical="top" wrapText="1"/>
    </xf>
    <xf numFmtId="167" fontId="60" fillId="8" borderId="25" xfId="3" applyNumberFormat="1" applyFont="1" applyFill="1" applyBorder="1" applyAlignment="1">
      <alignment horizontal="center" vertical="top" wrapText="1"/>
    </xf>
    <xf numFmtId="167" fontId="60" fillId="4" borderId="25" xfId="3" applyNumberFormat="1" applyFont="1" applyFill="1" applyBorder="1" applyAlignment="1">
      <alignment horizontal="center" vertical="top" wrapText="1"/>
    </xf>
    <xf numFmtId="172" fontId="60" fillId="4" borderId="25" xfId="3" applyNumberFormat="1" applyFont="1" applyFill="1" applyBorder="1" applyAlignment="1">
      <alignment horizontal="center" vertical="top" wrapText="1"/>
    </xf>
    <xf numFmtId="172" fontId="72" fillId="0" borderId="0" xfId="0" applyNumberFormat="1" applyFont="1"/>
    <xf numFmtId="2" fontId="17" fillId="3" borderId="20" xfId="0" applyNumberFormat="1" applyFont="1" applyFill="1" applyBorder="1" applyAlignment="1">
      <alignment horizontal="center" vertical="center" wrapText="1"/>
    </xf>
    <xf numFmtId="0" fontId="7" fillId="0" borderId="5" xfId="0" applyFont="1" applyBorder="1" applyAlignment="1">
      <alignment horizontal="left" vertical="top" wrapText="1"/>
    </xf>
    <xf numFmtId="3" fontId="7" fillId="0" borderId="2" xfId="0" applyNumberFormat="1" applyFont="1" applyBorder="1" applyAlignment="1">
      <alignment horizontal="right" vertical="center" wrapText="1"/>
    </xf>
    <xf numFmtId="0" fontId="17" fillId="3" borderId="22" xfId="0" applyFont="1" applyFill="1" applyBorder="1" applyAlignment="1">
      <alignment vertical="top" wrapText="1"/>
    </xf>
    <xf numFmtId="0" fontId="24" fillId="3" borderId="22" xfId="0" applyFont="1" applyFill="1" applyBorder="1" applyAlignment="1">
      <alignment vertical="top" wrapText="1"/>
    </xf>
    <xf numFmtId="0" fontId="69" fillId="10" borderId="22" xfId="0" applyFont="1" applyFill="1" applyBorder="1" applyAlignment="1">
      <alignment horizontal="justify" vertical="top" wrapText="1"/>
    </xf>
    <xf numFmtId="0" fontId="70" fillId="10" borderId="20" xfId="0" applyFont="1" applyFill="1" applyBorder="1" applyAlignment="1">
      <alignment horizontal="center" vertical="top" wrapText="1"/>
    </xf>
    <xf numFmtId="172" fontId="70" fillId="10" borderId="20" xfId="0" applyNumberFormat="1" applyFont="1" applyFill="1" applyBorder="1" applyAlignment="1">
      <alignment horizontal="center" vertical="top" wrapText="1"/>
    </xf>
    <xf numFmtId="3" fontId="70" fillId="10" borderId="20" xfId="0" applyNumberFormat="1" applyFont="1" applyFill="1" applyBorder="1" applyAlignment="1">
      <alignment horizontal="center" vertical="top" wrapText="1"/>
    </xf>
    <xf numFmtId="0" fontId="69" fillId="10" borderId="20" xfId="0" applyFont="1" applyFill="1" applyBorder="1" applyAlignment="1">
      <alignment horizontal="center" vertical="top" wrapText="1"/>
    </xf>
    <xf numFmtId="172" fontId="69" fillId="10" borderId="20" xfId="0" applyNumberFormat="1" applyFont="1" applyFill="1" applyBorder="1" applyAlignment="1">
      <alignment horizontal="center" vertical="top" wrapText="1"/>
    </xf>
    <xf numFmtId="3" fontId="69" fillId="10" borderId="20" xfId="0" applyNumberFormat="1" applyFont="1" applyFill="1" applyBorder="1" applyAlignment="1">
      <alignment horizontal="center" vertical="top" wrapText="1"/>
    </xf>
    <xf numFmtId="0" fontId="9" fillId="8" borderId="7" xfId="0" applyFont="1" applyFill="1" applyBorder="1"/>
    <xf numFmtId="3" fontId="9" fillId="8" borderId="7" xfId="0" applyNumberFormat="1" applyFont="1" applyFill="1" applyBorder="1" applyAlignment="1">
      <alignment horizontal="right"/>
    </xf>
    <xf numFmtId="172" fontId="9" fillId="8" borderId="7" xfId="0" applyNumberFormat="1" applyFont="1" applyFill="1" applyBorder="1" applyAlignment="1">
      <alignment horizontal="right"/>
    </xf>
    <xf numFmtId="3" fontId="9" fillId="8" borderId="0" xfId="0" applyNumberFormat="1" applyFont="1" applyFill="1" applyBorder="1" applyAlignment="1">
      <alignment horizontal="right"/>
    </xf>
    <xf numFmtId="0" fontId="9" fillId="8" borderId="8" xfId="0" applyFont="1" applyFill="1" applyBorder="1"/>
    <xf numFmtId="3" fontId="9" fillId="8" borderId="8" xfId="0" applyNumberFormat="1" applyFont="1" applyFill="1" applyBorder="1" applyAlignment="1">
      <alignment horizontal="right"/>
    </xf>
    <xf numFmtId="172" fontId="9" fillId="8" borderId="8" xfId="0" applyNumberFormat="1" applyFont="1" applyFill="1" applyBorder="1" applyAlignment="1">
      <alignment horizontal="right"/>
    </xf>
    <xf numFmtId="171" fontId="0" fillId="8" borderId="0" xfId="0" applyNumberFormat="1" applyFont="1" applyFill="1"/>
    <xf numFmtId="0" fontId="9" fillId="8" borderId="30" xfId="0" applyFont="1" applyFill="1" applyBorder="1"/>
    <xf numFmtId="3" fontId="9" fillId="8" borderId="30" xfId="0" applyNumberFormat="1" applyFont="1" applyFill="1" applyBorder="1" applyAlignment="1">
      <alignment horizontal="right"/>
    </xf>
    <xf numFmtId="172" fontId="9" fillId="8" borderId="30" xfId="0" applyNumberFormat="1" applyFont="1" applyFill="1" applyBorder="1" applyAlignment="1">
      <alignment horizontal="right"/>
    </xf>
    <xf numFmtId="3" fontId="9" fillId="8" borderId="5" xfId="0" applyNumberFormat="1" applyFont="1" applyFill="1" applyBorder="1" applyAlignment="1">
      <alignment horizontal="right"/>
    </xf>
    <xf numFmtId="3" fontId="0" fillId="8" borderId="0" xfId="0" applyNumberFormat="1" applyFont="1" applyFill="1" applyBorder="1"/>
    <xf numFmtId="49" fontId="27" fillId="5" borderId="20" xfId="0" applyNumberFormat="1" applyFont="1" applyFill="1" applyBorder="1" applyAlignment="1">
      <alignment horizontal="center" vertical="center" wrapText="1"/>
    </xf>
    <xf numFmtId="172" fontId="27" fillId="5" borderId="20" xfId="0" applyNumberFormat="1" applyFont="1" applyFill="1" applyBorder="1" applyAlignment="1">
      <alignment horizontal="center" vertical="center" wrapText="1"/>
    </xf>
    <xf numFmtId="0" fontId="0" fillId="0" borderId="7" xfId="0" applyBorder="1"/>
    <xf numFmtId="172" fontId="12" fillId="8" borderId="7" xfId="0" applyNumberFormat="1" applyFont="1" applyFill="1" applyBorder="1" applyAlignment="1">
      <alignment horizontal="right" vertical="center" wrapText="1"/>
    </xf>
    <xf numFmtId="172" fontId="26" fillId="8" borderId="7" xfId="0" applyNumberFormat="1" applyFont="1" applyFill="1" applyBorder="1" applyAlignment="1">
      <alignment horizontal="right" vertical="center" wrapText="1"/>
    </xf>
    <xf numFmtId="0" fontId="0" fillId="0" borderId="30" xfId="0" applyBorder="1"/>
    <xf numFmtId="172" fontId="12" fillId="0" borderId="30" xfId="0" applyNumberFormat="1" applyFont="1" applyBorder="1" applyAlignment="1">
      <alignment horizontal="right" vertical="center" wrapText="1"/>
    </xf>
    <xf numFmtId="172" fontId="12" fillId="0" borderId="30" xfId="3" applyNumberFormat="1" applyFont="1" applyBorder="1" applyAlignment="1">
      <alignment horizontal="right" vertical="center" wrapText="1"/>
    </xf>
    <xf numFmtId="0" fontId="24" fillId="3" borderId="20" xfId="0" applyFont="1" applyFill="1" applyBorder="1" applyAlignment="1">
      <alignment horizontal="justify" vertical="top" wrapText="1"/>
    </xf>
    <xf numFmtId="3" fontId="24" fillId="3" borderId="20" xfId="0" applyNumberFormat="1" applyFont="1" applyFill="1" applyBorder="1" applyAlignment="1">
      <alignment horizontal="right" vertical="center" wrapText="1"/>
    </xf>
    <xf numFmtId="3" fontId="12" fillId="3" borderId="20" xfId="0" applyNumberFormat="1" applyFont="1" applyFill="1" applyBorder="1" applyAlignment="1">
      <alignment horizontal="right" vertical="center" wrapText="1"/>
    </xf>
    <xf numFmtId="172" fontId="12" fillId="3" borderId="20" xfId="3" applyNumberFormat="1" applyFont="1" applyFill="1" applyBorder="1" applyAlignment="1">
      <alignment horizontal="right" vertical="center" wrapText="1"/>
    </xf>
    <xf numFmtId="172" fontId="24" fillId="3" borderId="20" xfId="0" applyNumberFormat="1" applyFont="1" applyFill="1" applyBorder="1" applyAlignment="1">
      <alignment horizontal="right" vertical="center" wrapText="1"/>
    </xf>
    <xf numFmtId="0" fontId="7" fillId="8" borderId="20" xfId="0" applyFont="1" applyFill="1" applyBorder="1" applyAlignment="1">
      <alignment horizontal="center" vertical="top" wrapText="1"/>
    </xf>
    <xf numFmtId="3" fontId="7" fillId="0" borderId="20" xfId="0" applyNumberFormat="1" applyFont="1" applyBorder="1" applyAlignment="1">
      <alignment horizontal="right" vertical="center" wrapText="1"/>
    </xf>
    <xf numFmtId="3" fontId="7" fillId="0" borderId="20" xfId="3" applyNumberFormat="1" applyFont="1" applyBorder="1" applyAlignment="1">
      <alignment horizontal="right" vertical="center" wrapText="1"/>
    </xf>
    <xf numFmtId="172" fontId="7" fillId="0" borderId="20" xfId="3" applyNumberFormat="1" applyFont="1" applyBorder="1" applyAlignment="1">
      <alignment horizontal="right" vertical="center" wrapText="1"/>
    </xf>
    <xf numFmtId="3" fontId="17" fillId="3" borderId="20" xfId="0" applyNumberFormat="1" applyFont="1" applyFill="1" applyBorder="1" applyAlignment="1">
      <alignment horizontal="right" vertical="center" wrapText="1"/>
    </xf>
    <xf numFmtId="3" fontId="7" fillId="3" borderId="20" xfId="0" applyNumberFormat="1" applyFont="1" applyFill="1" applyBorder="1" applyAlignment="1">
      <alignment horizontal="right" vertical="center" wrapText="1"/>
    </xf>
    <xf numFmtId="172" fontId="7" fillId="3" borderId="20" xfId="3" applyNumberFormat="1" applyFont="1" applyFill="1" applyBorder="1" applyAlignment="1">
      <alignment horizontal="right" vertical="center" wrapText="1"/>
    </xf>
    <xf numFmtId="172" fontId="17" fillId="3" borderId="20" xfId="0" applyNumberFormat="1" applyFont="1" applyFill="1" applyBorder="1" applyAlignment="1">
      <alignment horizontal="right" vertical="center" wrapText="1"/>
    </xf>
    <xf numFmtId="0" fontId="26" fillId="0" borderId="20" xfId="0" applyFont="1" applyBorder="1" applyAlignment="1">
      <alignment horizontal="center" vertical="center" wrapText="1"/>
    </xf>
    <xf numFmtId="3" fontId="26" fillId="0" borderId="20" xfId="0" applyNumberFormat="1" applyFont="1" applyBorder="1" applyAlignment="1">
      <alignment horizontal="right" vertical="top" wrapText="1"/>
    </xf>
    <xf numFmtId="3" fontId="26" fillId="4" borderId="50" xfId="0" applyNumberFormat="1" applyFont="1" applyFill="1" applyBorder="1" applyAlignment="1">
      <alignment horizontal="right" vertical="top" wrapText="1"/>
    </xf>
    <xf numFmtId="3" fontId="12" fillId="6" borderId="37" xfId="0" applyNumberFormat="1" applyFont="1" applyFill="1" applyBorder="1" applyAlignment="1">
      <alignment horizontal="right" vertical="top" wrapText="1"/>
    </xf>
    <xf numFmtId="0" fontId="26" fillId="4" borderId="37" xfId="0" applyFont="1" applyFill="1" applyBorder="1" applyAlignment="1">
      <alignment horizontal="left" vertical="top" wrapText="1"/>
    </xf>
    <xf numFmtId="0" fontId="24" fillId="3" borderId="20" xfId="0" applyFont="1" applyFill="1" applyBorder="1" applyAlignment="1">
      <alignment horizontal="left" vertical="top" wrapText="1"/>
    </xf>
    <xf numFmtId="0" fontId="7" fillId="0" borderId="20" xfId="0" applyFont="1" applyBorder="1" applyAlignment="1">
      <alignment horizontal="center" vertical="top" wrapText="1"/>
    </xf>
    <xf numFmtId="172" fontId="7" fillId="0" borderId="20" xfId="0" applyNumberFormat="1" applyFont="1" applyBorder="1" applyAlignment="1">
      <alignment horizontal="center" vertical="top" wrapText="1"/>
    </xf>
    <xf numFmtId="3" fontId="7" fillId="0" borderId="20" xfId="3" applyNumberFormat="1" applyFont="1" applyBorder="1" applyAlignment="1">
      <alignment vertical="top" wrapText="1"/>
    </xf>
    <xf numFmtId="3" fontId="7" fillId="0" borderId="20" xfId="0" applyNumberFormat="1" applyFont="1" applyBorder="1" applyAlignment="1">
      <alignment vertical="top" wrapText="1"/>
    </xf>
    <xf numFmtId="172" fontId="24" fillId="3" borderId="20" xfId="0" applyNumberFormat="1" applyFont="1" applyFill="1" applyBorder="1" applyAlignment="1">
      <alignment horizontal="center" vertical="center" wrapText="1"/>
    </xf>
    <xf numFmtId="0" fontId="26" fillId="0" borderId="20" xfId="0" applyFont="1" applyBorder="1" applyAlignment="1">
      <alignment horizontal="center" vertical="top" wrapText="1"/>
    </xf>
    <xf numFmtId="172" fontId="12" fillId="4" borderId="20" xfId="0" applyNumberFormat="1" applyFont="1" applyFill="1" applyBorder="1" applyAlignment="1">
      <alignment horizontal="right" vertical="top" wrapText="1"/>
    </xf>
    <xf numFmtId="172" fontId="24" fillId="3" borderId="20" xfId="0" applyNumberFormat="1" applyFont="1" applyFill="1" applyBorder="1" applyAlignment="1">
      <alignment horizontal="right" vertical="top" wrapText="1"/>
    </xf>
    <xf numFmtId="167" fontId="12" fillId="0" borderId="7" xfId="3" applyNumberFormat="1" applyFont="1" applyFill="1" applyBorder="1" applyAlignment="1">
      <alignment horizontal="center" vertical="center" wrapText="1"/>
    </xf>
    <xf numFmtId="172" fontId="12" fillId="0" borderId="7" xfId="3" applyNumberFormat="1" applyFont="1" applyFill="1" applyBorder="1" applyAlignment="1">
      <alignment vertical="top" wrapText="1"/>
    </xf>
    <xf numFmtId="172" fontId="12" fillId="0" borderId="7" xfId="3" applyNumberFormat="1" applyFont="1" applyBorder="1" applyAlignment="1">
      <alignment horizontal="right" vertical="top" wrapText="1"/>
    </xf>
    <xf numFmtId="172" fontId="24" fillId="3" borderId="20" xfId="3" applyNumberFormat="1" applyFont="1" applyFill="1" applyBorder="1" applyAlignment="1">
      <alignment horizontal="right" vertical="top" wrapText="1"/>
    </xf>
    <xf numFmtId="172" fontId="12" fillId="0" borderId="8" xfId="0" applyNumberFormat="1" applyFont="1" applyBorder="1"/>
    <xf numFmtId="167" fontId="12" fillId="0" borderId="30" xfId="3" applyNumberFormat="1" applyFont="1" applyFill="1" applyBorder="1" applyAlignment="1">
      <alignment horizontal="center" vertical="center" wrapText="1"/>
    </xf>
    <xf numFmtId="172" fontId="12" fillId="3" borderId="20" xfId="3" applyNumberFormat="1" applyFont="1" applyFill="1" applyBorder="1" applyAlignment="1">
      <alignment horizontal="right" vertical="top" wrapText="1"/>
    </xf>
    <xf numFmtId="172" fontId="12" fillId="8" borderId="7" xfId="0" applyNumberFormat="1" applyFont="1" applyFill="1" applyBorder="1" applyAlignment="1">
      <alignment vertical="center" wrapText="1"/>
    </xf>
    <xf numFmtId="172" fontId="12" fillId="8" borderId="8" xfId="0" applyNumberFormat="1" applyFont="1" applyFill="1" applyBorder="1" applyAlignment="1">
      <alignment vertical="center" wrapText="1"/>
    </xf>
    <xf numFmtId="3" fontId="12" fillId="0" borderId="30" xfId="0" applyNumberFormat="1" applyFont="1" applyBorder="1" applyAlignment="1">
      <alignment vertical="center" wrapText="1"/>
    </xf>
    <xf numFmtId="3" fontId="24" fillId="3" borderId="20" xfId="0" applyNumberFormat="1" applyFont="1" applyFill="1" applyBorder="1" applyAlignment="1">
      <alignment vertical="center" wrapText="1"/>
    </xf>
    <xf numFmtId="3" fontId="12" fillId="8" borderId="8" xfId="0" applyNumberFormat="1" applyFont="1" applyFill="1" applyBorder="1"/>
    <xf numFmtId="3" fontId="9" fillId="8" borderId="7" xfId="0" applyNumberFormat="1" applyFont="1" applyFill="1" applyBorder="1"/>
    <xf numFmtId="3" fontId="9" fillId="0" borderId="8" xfId="0" applyNumberFormat="1" applyFont="1" applyBorder="1"/>
    <xf numFmtId="0" fontId="12" fillId="0" borderId="20" xfId="0" applyFont="1" applyBorder="1" applyAlignment="1">
      <alignment horizontal="left" vertical="top" wrapText="1"/>
    </xf>
    <xf numFmtId="0" fontId="7" fillId="8" borderId="0" xfId="0" applyFont="1" applyFill="1"/>
    <xf numFmtId="0" fontId="12" fillId="8" borderId="20" xfId="0" applyFont="1" applyFill="1" applyBorder="1" applyAlignment="1">
      <alignment horizontal="left" vertical="center" wrapText="1"/>
    </xf>
    <xf numFmtId="3" fontId="12" fillId="8" borderId="20" xfId="0" applyNumberFormat="1" applyFont="1" applyFill="1" applyBorder="1" applyAlignment="1">
      <alignment horizontal="center" vertical="center" wrapText="1"/>
    </xf>
    <xf numFmtId="172" fontId="12" fillId="8" borderId="20" xfId="0" applyNumberFormat="1" applyFont="1" applyFill="1" applyBorder="1" applyAlignment="1">
      <alignment horizontal="left" vertical="center" wrapText="1"/>
    </xf>
    <xf numFmtId="3" fontId="12" fillId="8" borderId="20" xfId="0" applyNumberFormat="1" applyFont="1" applyFill="1" applyBorder="1" applyAlignment="1">
      <alignment horizontal="right" vertical="center" wrapText="1"/>
    </xf>
    <xf numFmtId="172" fontId="0" fillId="0" borderId="0" xfId="0" applyNumberFormat="1" applyFont="1" applyAlignment="1">
      <alignment vertical="center"/>
    </xf>
    <xf numFmtId="3" fontId="0" fillId="0" borderId="0" xfId="0" applyNumberFormat="1" applyFont="1" applyAlignment="1">
      <alignment vertical="center"/>
    </xf>
    <xf numFmtId="0" fontId="0" fillId="0" borderId="0" xfId="0" applyAlignment="1">
      <alignment vertical="center"/>
    </xf>
    <xf numFmtId="175" fontId="7" fillId="0" borderId="20" xfId="1" applyNumberFormat="1" applyFont="1" applyBorder="1" applyAlignment="1">
      <alignment horizontal="right" vertical="top" wrapText="1"/>
    </xf>
    <xf numFmtId="175" fontId="0" fillId="0" borderId="20" xfId="1" applyNumberFormat="1" applyFont="1" applyBorder="1"/>
    <xf numFmtId="0" fontId="67" fillId="0" borderId="0" xfId="0" applyFont="1" applyBorder="1"/>
    <xf numFmtId="3" fontId="9" fillId="8" borderId="20" xfId="0" applyNumberFormat="1" applyFont="1" applyFill="1" applyBorder="1" applyAlignment="1">
      <alignment horizontal="right"/>
    </xf>
    <xf numFmtId="0" fontId="26" fillId="0" borderId="0" xfId="0" applyFont="1" applyBorder="1" applyAlignment="1">
      <alignment horizontal="center" vertical="center" wrapText="1"/>
    </xf>
    <xf numFmtId="3" fontId="26" fillId="0" borderId="0" xfId="0" applyNumberFormat="1" applyFont="1" applyBorder="1" applyAlignment="1">
      <alignment horizontal="right" vertical="top" wrapText="1"/>
    </xf>
    <xf numFmtId="3" fontId="12" fillId="0" borderId="0" xfId="0" applyNumberFormat="1" applyFont="1" applyBorder="1" applyAlignment="1">
      <alignment horizontal="right" vertical="top" wrapText="1"/>
    </xf>
    <xf numFmtId="175" fontId="0" fillId="0" borderId="0" xfId="1" applyNumberFormat="1" applyFont="1"/>
    <xf numFmtId="3" fontId="7" fillId="0" borderId="8" xfId="3" applyNumberFormat="1" applyFont="1" applyFill="1" applyBorder="1" applyAlignment="1">
      <alignment horizontal="right" vertical="top" wrapText="1"/>
    </xf>
    <xf numFmtId="172" fontId="7" fillId="0" borderId="8" xfId="3" applyNumberFormat="1" applyFont="1" applyFill="1" applyBorder="1" applyAlignment="1">
      <alignment horizontal="right" vertical="top" wrapText="1"/>
    </xf>
    <xf numFmtId="0" fontId="7" fillId="0" borderId="8" xfId="2" applyFont="1" applyFill="1" applyBorder="1" applyAlignment="1">
      <alignment horizontal="left" vertical="top" wrapText="1"/>
    </xf>
    <xf numFmtId="0" fontId="41" fillId="0" borderId="8" xfId="2" applyFont="1" applyFill="1" applyBorder="1" applyAlignment="1">
      <alignment horizontal="center" vertical="top" wrapText="1"/>
    </xf>
    <xf numFmtId="0" fontId="12" fillId="0" borderId="8" xfId="2" applyFont="1" applyFill="1" applyBorder="1" applyAlignment="1">
      <alignment horizontal="center" vertical="top" wrapText="1"/>
    </xf>
    <xf numFmtId="172" fontId="7" fillId="0" borderId="8" xfId="2" applyNumberFormat="1" applyFont="1" applyFill="1" applyBorder="1" applyAlignment="1">
      <alignment horizontal="center" vertical="top" wrapText="1"/>
    </xf>
    <xf numFmtId="4" fontId="7" fillId="0" borderId="8" xfId="3" applyNumberFormat="1" applyFont="1" applyFill="1" applyBorder="1" applyAlignment="1">
      <alignment horizontal="right" vertical="top" wrapText="1"/>
    </xf>
    <xf numFmtId="0" fontId="24" fillId="0" borderId="8" xfId="2" applyFont="1" applyFill="1" applyBorder="1" applyAlignment="1">
      <alignment horizontal="center" vertical="top" wrapText="1"/>
    </xf>
    <xf numFmtId="172" fontId="7" fillId="0" borderId="8" xfId="2" applyNumberFormat="1" applyFont="1" applyFill="1" applyBorder="1" applyAlignment="1">
      <alignment horizontal="center" vertical="center" wrapText="1"/>
    </xf>
    <xf numFmtId="172" fontId="7" fillId="0" borderId="8" xfId="3" applyNumberFormat="1" applyFont="1" applyFill="1" applyBorder="1" applyAlignment="1">
      <alignment vertical="top" wrapText="1"/>
    </xf>
    <xf numFmtId="164" fontId="0" fillId="0" borderId="0" xfId="67" applyFont="1" applyFill="1"/>
    <xf numFmtId="170" fontId="0" fillId="0" borderId="0" xfId="67" applyNumberFormat="1" applyFont="1" applyFill="1"/>
    <xf numFmtId="0" fontId="24" fillId="0" borderId="20" xfId="0" applyFont="1" applyBorder="1" applyAlignment="1">
      <alignment horizontal="justify" vertical="top" wrapText="1"/>
    </xf>
    <xf numFmtId="0" fontId="24" fillId="0" borderId="20" xfId="0" applyFont="1" applyBorder="1" applyAlignment="1">
      <alignment horizontal="left" vertical="top" wrapText="1"/>
    </xf>
    <xf numFmtId="0" fontId="58" fillId="0" borderId="20" xfId="0" applyFont="1" applyBorder="1" applyAlignment="1">
      <alignment horizontal="left" vertical="top" wrapText="1"/>
    </xf>
    <xf numFmtId="0" fontId="12" fillId="0" borderId="20" xfId="0" applyFont="1" applyBorder="1" applyAlignment="1">
      <alignment horizontal="justify" vertical="top" wrapText="1"/>
    </xf>
    <xf numFmtId="4" fontId="12" fillId="0" borderId="20" xfId="1" applyNumberFormat="1" applyFont="1" applyBorder="1" applyAlignment="1">
      <alignment horizontal="right" vertical="top" wrapText="1"/>
    </xf>
    <xf numFmtId="4" fontId="12" fillId="0" borderId="20" xfId="0" applyNumberFormat="1" applyFont="1" applyBorder="1" applyAlignment="1">
      <alignment horizontal="right" vertical="top" wrapText="1"/>
    </xf>
    <xf numFmtId="172" fontId="12" fillId="0" borderId="20" xfId="1" applyNumberFormat="1" applyFont="1" applyBorder="1" applyAlignment="1">
      <alignment vertical="top" wrapText="1"/>
    </xf>
    <xf numFmtId="172" fontId="12" fillId="0" borderId="20" xfId="0" applyNumberFormat="1" applyFont="1" applyFill="1" applyBorder="1" applyAlignment="1">
      <alignment vertical="top" wrapText="1"/>
    </xf>
    <xf numFmtId="0" fontId="58" fillId="0" borderId="20" xfId="0" applyFont="1" applyBorder="1" applyAlignment="1">
      <alignment horizontal="justify" vertical="top" wrapText="1"/>
    </xf>
    <xf numFmtId="0" fontId="12" fillId="0" borderId="20" xfId="0" applyFont="1" applyFill="1" applyBorder="1" applyAlignment="1">
      <alignment horizontal="justify" vertical="top" wrapText="1"/>
    </xf>
    <xf numFmtId="0" fontId="12" fillId="0" borderId="20" xfId="0" applyFont="1" applyFill="1" applyBorder="1" applyAlignment="1">
      <alignment horizontal="center" vertical="top" wrapText="1"/>
    </xf>
    <xf numFmtId="173" fontId="12" fillId="0" borderId="20" xfId="0" applyNumberFormat="1" applyFont="1" applyFill="1" applyBorder="1" applyAlignment="1">
      <alignment vertical="top" wrapText="1"/>
    </xf>
    <xf numFmtId="172" fontId="12" fillId="0" borderId="20" xfId="0" applyNumberFormat="1" applyFont="1" applyFill="1" applyBorder="1" applyAlignment="1">
      <alignment horizontal="right" vertical="top" wrapText="1"/>
    </xf>
    <xf numFmtId="172" fontId="12" fillId="0" borderId="20" xfId="1" applyNumberFormat="1" applyFont="1" applyFill="1" applyBorder="1" applyAlignment="1">
      <alignment vertical="top" wrapText="1"/>
    </xf>
    <xf numFmtId="173" fontId="12" fillId="0" borderId="20" xfId="0" applyNumberFormat="1" applyFont="1" applyFill="1" applyBorder="1" applyAlignment="1">
      <alignment horizontal="right" vertical="top" wrapText="1"/>
    </xf>
    <xf numFmtId="173" fontId="12" fillId="0" borderId="20" xfId="1" applyNumberFormat="1" applyFont="1" applyFill="1" applyBorder="1" applyAlignment="1">
      <alignment horizontal="right" vertical="top" wrapText="1"/>
    </xf>
    <xf numFmtId="172" fontId="59" fillId="3" borderId="20" xfId="0" applyNumberFormat="1" applyFont="1" applyFill="1" applyBorder="1" applyAlignment="1">
      <alignment horizontal="right" vertical="top" wrapText="1"/>
    </xf>
    <xf numFmtId="0" fontId="26" fillId="4" borderId="20" xfId="0" applyFont="1" applyFill="1" applyBorder="1" applyAlignment="1">
      <alignment horizontal="center" vertical="top" wrapText="1"/>
    </xf>
    <xf numFmtId="3" fontId="26" fillId="4" borderId="20" xfId="0" applyNumberFormat="1" applyFont="1" applyFill="1" applyBorder="1" applyAlignment="1">
      <alignment horizontal="right" vertical="top" wrapText="1"/>
    </xf>
    <xf numFmtId="3" fontId="12" fillId="6" borderId="20" xfId="0" applyNumberFormat="1" applyFont="1" applyFill="1" applyBorder="1" applyAlignment="1">
      <alignment horizontal="right" vertical="top" wrapText="1"/>
    </xf>
    <xf numFmtId="0" fontId="12" fillId="0" borderId="20" xfId="0" quotePrefix="1" applyFont="1" applyBorder="1" applyAlignment="1">
      <alignment horizontal="justify" vertical="top" wrapText="1"/>
    </xf>
    <xf numFmtId="172" fontId="12" fillId="8" borderId="20" xfId="0" applyNumberFormat="1" applyFont="1" applyFill="1" applyBorder="1" applyAlignment="1">
      <alignment horizontal="right" vertical="top" wrapText="1"/>
    </xf>
    <xf numFmtId="0" fontId="12" fillId="8" borderId="20" xfId="0" applyFont="1" applyFill="1" applyBorder="1" applyAlignment="1">
      <alignment horizontal="center" vertical="center"/>
    </xf>
    <xf numFmtId="3" fontId="12" fillId="8" borderId="20" xfId="0" applyNumberFormat="1" applyFont="1" applyFill="1" applyBorder="1"/>
    <xf numFmtId="3" fontId="9" fillId="8" borderId="20" xfId="0" applyNumberFormat="1" applyFont="1" applyFill="1" applyBorder="1"/>
    <xf numFmtId="0" fontId="55" fillId="0" borderId="20" xfId="0" applyFont="1" applyBorder="1"/>
    <xf numFmtId="3" fontId="8" fillId="0" borderId="20" xfId="0" applyNumberFormat="1" applyFont="1" applyBorder="1"/>
    <xf numFmtId="0" fontId="26" fillId="4" borderId="20" xfId="0" applyFont="1" applyFill="1" applyBorder="1" applyAlignment="1">
      <alignment vertical="top" wrapText="1"/>
    </xf>
    <xf numFmtId="172" fontId="26" fillId="8" borderId="20" xfId="0" applyNumberFormat="1" applyFont="1" applyFill="1" applyBorder="1" applyAlignment="1">
      <alignment horizontal="right" vertical="top" wrapText="1"/>
    </xf>
    <xf numFmtId="0" fontId="26" fillId="4" borderId="20" xfId="0" applyFont="1" applyFill="1" applyBorder="1" applyAlignment="1">
      <alignment horizontal="left" vertical="top" wrapText="1"/>
    </xf>
    <xf numFmtId="177" fontId="9" fillId="4" borderId="20" xfId="0" applyNumberFormat="1" applyFont="1" applyFill="1" applyBorder="1" applyAlignment="1">
      <alignment horizontal="right" vertical="top" wrapText="1"/>
    </xf>
    <xf numFmtId="0" fontId="1" fillId="0" borderId="25" xfId="0" applyFont="1" applyBorder="1"/>
    <xf numFmtId="0" fontId="0" fillId="0" borderId="25" xfId="0" applyFont="1" applyBorder="1"/>
    <xf numFmtId="0" fontId="77" fillId="0" borderId="20" xfId="0" applyFont="1" applyBorder="1"/>
    <xf numFmtId="2" fontId="10" fillId="0" borderId="0" xfId="0" applyNumberFormat="1" applyFont="1" applyAlignment="1">
      <alignment horizontal="center" vertical="center" wrapText="1"/>
    </xf>
    <xf numFmtId="2" fontId="10" fillId="0" borderId="6" xfId="0" applyNumberFormat="1" applyFont="1" applyBorder="1" applyAlignment="1">
      <alignment horizontal="center" vertical="center" wrapText="1"/>
    </xf>
    <xf numFmtId="0" fontId="17" fillId="7" borderId="21" xfId="4" applyFont="1" applyFill="1" applyBorder="1" applyAlignment="1">
      <alignment horizontal="center" vertical="center" wrapText="1"/>
    </xf>
    <xf numFmtId="0" fontId="17" fillId="7" borderId="26" xfId="4" applyFont="1" applyFill="1" applyBorder="1" applyAlignment="1">
      <alignment horizontal="center" vertical="center" wrapText="1"/>
    </xf>
    <xf numFmtId="0" fontId="17" fillId="7" borderId="22" xfId="4" applyFont="1" applyFill="1" applyBorder="1" applyAlignment="1">
      <alignment horizontal="center" vertical="center" wrapText="1"/>
    </xf>
    <xf numFmtId="0" fontId="17" fillId="7" borderId="23" xfId="4" applyFont="1" applyFill="1" applyBorder="1" applyAlignment="1">
      <alignment horizontal="center" vertical="center" wrapText="1"/>
    </xf>
    <xf numFmtId="0" fontId="17" fillId="7" borderId="24" xfId="4" applyFont="1" applyFill="1" applyBorder="1" applyAlignment="1">
      <alignment horizontal="center" vertical="center" wrapText="1"/>
    </xf>
    <xf numFmtId="0" fontId="17" fillId="7" borderId="20" xfId="4" applyFont="1" applyFill="1" applyBorder="1" applyAlignment="1">
      <alignment horizontal="center" vertical="center" wrapText="1"/>
    </xf>
    <xf numFmtId="2" fontId="24" fillId="3" borderId="20" xfId="0" applyNumberFormat="1" applyFont="1" applyFill="1" applyBorder="1" applyAlignment="1">
      <alignment horizontal="center" vertical="center" wrapText="1"/>
    </xf>
    <xf numFmtId="0" fontId="24" fillId="3" borderId="20" xfId="0" applyFont="1" applyFill="1" applyBorder="1" applyAlignment="1">
      <alignment horizontal="center"/>
    </xf>
    <xf numFmtId="0" fontId="7" fillId="0" borderId="0" xfId="0" applyFont="1" applyAlignment="1">
      <alignment horizontal="justify"/>
    </xf>
    <xf numFmtId="0" fontId="14" fillId="0" borderId="0" xfId="0" applyFont="1" applyAlignment="1">
      <alignment horizontal="left"/>
    </xf>
    <xf numFmtId="0" fontId="17" fillId="0" borderId="0" xfId="0" applyFont="1" applyAlignment="1">
      <alignment horizontal="left"/>
    </xf>
    <xf numFmtId="2" fontId="24" fillId="3" borderId="25" xfId="0" applyNumberFormat="1" applyFont="1" applyFill="1" applyBorder="1" applyAlignment="1">
      <alignment horizontal="center" vertical="center" wrapText="1"/>
    </xf>
    <xf numFmtId="2" fontId="24" fillId="3" borderId="38" xfId="0" applyNumberFormat="1" applyFont="1" applyFill="1" applyBorder="1" applyAlignment="1">
      <alignment horizontal="center" vertical="center" wrapText="1"/>
    </xf>
    <xf numFmtId="172" fontId="24" fillId="3" borderId="20" xfId="0" applyNumberFormat="1" applyFont="1" applyFill="1" applyBorder="1" applyAlignment="1">
      <alignment horizontal="center" vertical="center" wrapText="1"/>
    </xf>
    <xf numFmtId="0" fontId="17" fillId="8" borderId="0" xfId="0" applyFont="1" applyFill="1" applyAlignment="1">
      <alignment horizontal="left"/>
    </xf>
    <xf numFmtId="0" fontId="17" fillId="0" borderId="0" xfId="0" applyFont="1" applyFill="1" applyAlignment="1">
      <alignment horizontal="left"/>
    </xf>
    <xf numFmtId="0" fontId="8" fillId="9" borderId="20" xfId="0" applyFont="1" applyFill="1" applyBorder="1" applyAlignment="1">
      <alignment horizontal="center" vertical="center" wrapText="1"/>
    </xf>
    <xf numFmtId="0" fontId="24" fillId="9" borderId="20" xfId="0" applyFont="1" applyFill="1" applyBorder="1" applyAlignment="1">
      <alignment horizontal="center"/>
    </xf>
    <xf numFmtId="0" fontId="27" fillId="5" borderId="20" xfId="0" applyFont="1" applyFill="1" applyBorder="1" applyAlignment="1">
      <alignment horizontal="center" vertical="top" wrapText="1"/>
    </xf>
    <xf numFmtId="0" fontId="8" fillId="3" borderId="20" xfId="0" applyFont="1" applyFill="1" applyBorder="1" applyAlignment="1">
      <alignment horizontal="center" vertical="center"/>
    </xf>
    <xf numFmtId="0" fontId="8" fillId="3" borderId="20" xfId="0" applyFont="1" applyFill="1" applyBorder="1" applyAlignment="1">
      <alignment horizontal="center"/>
    </xf>
    <xf numFmtId="0" fontId="17" fillId="3" borderId="22" xfId="2" applyFont="1" applyFill="1" applyBorder="1" applyAlignment="1">
      <alignment horizontal="center" vertical="top" wrapText="1"/>
    </xf>
    <xf numFmtId="0" fontId="17" fillId="3" borderId="23" xfId="2" applyFont="1" applyFill="1" applyBorder="1" applyAlignment="1">
      <alignment horizontal="center" vertical="top" wrapText="1"/>
    </xf>
    <xf numFmtId="0" fontId="17" fillId="3" borderId="24" xfId="2" applyFont="1" applyFill="1" applyBorder="1" applyAlignment="1">
      <alignment horizontal="center" vertical="top" wrapText="1"/>
    </xf>
    <xf numFmtId="0" fontId="17" fillId="3" borderId="20" xfId="2" applyFont="1" applyFill="1" applyBorder="1" applyAlignment="1">
      <alignment horizontal="center" vertical="top" wrapText="1"/>
    </xf>
    <xf numFmtId="0" fontId="17" fillId="0" borderId="0" xfId="0" applyFont="1" applyBorder="1" applyAlignment="1">
      <alignment horizontal="center"/>
    </xf>
    <xf numFmtId="0" fontId="29" fillId="0" borderId="0" xfId="0" applyFont="1" applyBorder="1" applyAlignment="1">
      <alignment horizontal="left"/>
    </xf>
    <xf numFmtId="0" fontId="29" fillId="0" borderId="0" xfId="0" applyFont="1" applyFill="1" applyAlignment="1">
      <alignment horizontal="left"/>
    </xf>
    <xf numFmtId="0" fontId="17" fillId="3" borderId="20" xfId="0" applyFont="1" applyFill="1" applyBorder="1" applyAlignment="1">
      <alignment horizontal="center" vertical="center" wrapText="1"/>
    </xf>
    <xf numFmtId="3" fontId="17" fillId="3" borderId="20" xfId="0" applyNumberFormat="1"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Font="1" applyAlignment="1">
      <alignment horizontal="left" wrapText="1"/>
    </xf>
    <xf numFmtId="0" fontId="16" fillId="0" borderId="0" xfId="0" applyFont="1" applyAlignment="1">
      <alignment horizontal="left"/>
    </xf>
    <xf numFmtId="0" fontId="29" fillId="0" borderId="0" xfId="0" applyFont="1" applyFill="1" applyAlignment="1">
      <alignment horizontal="left" vertical="center"/>
    </xf>
    <xf numFmtId="0" fontId="0" fillId="0" borderId="0" xfId="0" applyFont="1" applyAlignment="1">
      <alignment horizontal="justify" vertical="center" wrapText="1"/>
    </xf>
    <xf numFmtId="0" fontId="0" fillId="0" borderId="0" xfId="0" applyFont="1" applyAlignment="1">
      <alignment horizontal="left" vertical="center" wrapText="1"/>
    </xf>
    <xf numFmtId="0" fontId="6" fillId="0" borderId="0" xfId="0" applyFont="1" applyAlignment="1">
      <alignment horizontal="left" wrapText="1"/>
    </xf>
    <xf numFmtId="0" fontId="68" fillId="0" borderId="0" xfId="0" applyFont="1" applyAlignment="1">
      <alignment horizontal="center" vertical="center" wrapText="1"/>
    </xf>
  </cellXfs>
  <cellStyles count="70">
    <cellStyle name="Excel Built-in Comma" xfId="19" xr:uid="{00000000-0005-0000-0000-000000000000}"/>
    <cellStyle name="Excel Built-in Normal" xfId="18" xr:uid="{00000000-0005-0000-0000-000001000000}"/>
    <cellStyle name="Hipervínculo 2" xfId="22" xr:uid="{00000000-0005-0000-0000-000002000000}"/>
    <cellStyle name="Millares" xfId="1" builtinId="3"/>
    <cellStyle name="Millares [0]" xfId="67" builtinId="6"/>
    <cellStyle name="Millares [0] 2" xfId="23" xr:uid="{00000000-0005-0000-0000-000005000000}"/>
    <cellStyle name="Millares 10" xfId="5" xr:uid="{00000000-0005-0000-0000-000006000000}"/>
    <cellStyle name="Millares 10 2" xfId="24" xr:uid="{00000000-0005-0000-0000-000007000000}"/>
    <cellStyle name="Millares 11" xfId="25" xr:uid="{00000000-0005-0000-0000-000008000000}"/>
    <cellStyle name="Millares 12" xfId="26" xr:uid="{00000000-0005-0000-0000-000009000000}"/>
    <cellStyle name="Millares 13" xfId="27" xr:uid="{00000000-0005-0000-0000-00000A000000}"/>
    <cellStyle name="Millares 14" xfId="28" xr:uid="{00000000-0005-0000-0000-00000B000000}"/>
    <cellStyle name="Millares 15" xfId="29" xr:uid="{00000000-0005-0000-0000-00000C000000}"/>
    <cellStyle name="Millares 16" xfId="30" xr:uid="{00000000-0005-0000-0000-00000D000000}"/>
    <cellStyle name="Millares 17" xfId="31" xr:uid="{00000000-0005-0000-0000-00000E000000}"/>
    <cellStyle name="Millares 18" xfId="32" xr:uid="{00000000-0005-0000-0000-00000F000000}"/>
    <cellStyle name="Millares 19" xfId="33" xr:uid="{00000000-0005-0000-0000-000010000000}"/>
    <cellStyle name="Millares 2" xfId="3" xr:uid="{00000000-0005-0000-0000-000011000000}"/>
    <cellStyle name="Millares 2 2" xfId="20" xr:uid="{00000000-0005-0000-0000-000012000000}"/>
    <cellStyle name="Millares 2 3" xfId="65" xr:uid="{00000000-0005-0000-0000-000013000000}"/>
    <cellStyle name="Millares 20" xfId="69" xr:uid="{84CA1892-5EA7-41BF-ACEE-11677BDD9B9C}"/>
    <cellStyle name="Millares 3" xfId="34" xr:uid="{00000000-0005-0000-0000-000014000000}"/>
    <cellStyle name="Millares 4" xfId="35" xr:uid="{00000000-0005-0000-0000-000015000000}"/>
    <cellStyle name="Millares 5" xfId="36" xr:uid="{00000000-0005-0000-0000-000016000000}"/>
    <cellStyle name="Millares 6" xfId="6" xr:uid="{00000000-0005-0000-0000-000017000000}"/>
    <cellStyle name="Millares 6 2" xfId="37" xr:uid="{00000000-0005-0000-0000-000018000000}"/>
    <cellStyle name="Millares 7" xfId="38" xr:uid="{00000000-0005-0000-0000-000019000000}"/>
    <cellStyle name="Millares 8" xfId="39" xr:uid="{00000000-0005-0000-0000-00001A000000}"/>
    <cellStyle name="Millares 9" xfId="40" xr:uid="{00000000-0005-0000-0000-00001B000000}"/>
    <cellStyle name="Moneda [0] 2" xfId="42" xr:uid="{00000000-0005-0000-0000-00001C000000}"/>
    <cellStyle name="Moneda 2" xfId="41" xr:uid="{00000000-0005-0000-0000-00001D000000}"/>
    <cellStyle name="Moneda 3" xfId="62" xr:uid="{00000000-0005-0000-0000-00001E000000}"/>
    <cellStyle name="Normal" xfId="0" builtinId="0"/>
    <cellStyle name="Normal 10" xfId="7" xr:uid="{00000000-0005-0000-0000-000020000000}"/>
    <cellStyle name="Normal 10 2" xfId="43" xr:uid="{00000000-0005-0000-0000-000021000000}"/>
    <cellStyle name="Normal 11" xfId="8" xr:uid="{00000000-0005-0000-0000-000022000000}"/>
    <cellStyle name="Normal 11 2" xfId="44" xr:uid="{00000000-0005-0000-0000-000023000000}"/>
    <cellStyle name="Normal 12" xfId="9" xr:uid="{00000000-0005-0000-0000-000024000000}"/>
    <cellStyle name="Normal 12 2" xfId="45" xr:uid="{00000000-0005-0000-0000-00002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9" xfId="21" xr:uid="{00000000-0005-0000-0000-000030000000}"/>
    <cellStyle name="Normal 2" xfId="2" xr:uid="{00000000-0005-0000-0000-000031000000}"/>
    <cellStyle name="Normal 2 2" xfId="4" xr:uid="{00000000-0005-0000-0000-000032000000}"/>
    <cellStyle name="Normal 2 2 2" xfId="17" xr:uid="{00000000-0005-0000-0000-000033000000}"/>
    <cellStyle name="Normal 2 2 2 2" xfId="52" xr:uid="{00000000-0005-0000-0000-000034000000}"/>
    <cellStyle name="Normal 2 2 3" xfId="66" xr:uid="{00000000-0005-0000-0000-000035000000}"/>
    <cellStyle name="Normal 2 3" xfId="64" xr:uid="{00000000-0005-0000-0000-000036000000}"/>
    <cellStyle name="Normal 20" xfId="63" xr:uid="{00000000-0005-0000-0000-000037000000}"/>
    <cellStyle name="Normal 21" xfId="68" xr:uid="{4DFC0050-B368-40A6-A853-A07F092FC44A}"/>
    <cellStyle name="Normal 3" xfId="53" xr:uid="{00000000-0005-0000-0000-000038000000}"/>
    <cellStyle name="Normal 4" xfId="54" xr:uid="{00000000-0005-0000-0000-000039000000}"/>
    <cellStyle name="Normal 5" xfId="55" xr:uid="{00000000-0005-0000-0000-00003A000000}"/>
    <cellStyle name="Normal 6" xfId="14" xr:uid="{00000000-0005-0000-0000-00003B000000}"/>
    <cellStyle name="Normal 6 2" xfId="56" xr:uid="{00000000-0005-0000-0000-00003C000000}"/>
    <cellStyle name="Normal 7" xfId="57" xr:uid="{00000000-0005-0000-0000-00003D000000}"/>
    <cellStyle name="Normal 8" xfId="15" xr:uid="{00000000-0005-0000-0000-00003E000000}"/>
    <cellStyle name="Normal 8 2" xfId="58" xr:uid="{00000000-0005-0000-0000-00003F000000}"/>
    <cellStyle name="Normal 9" xfId="16" xr:uid="{00000000-0005-0000-0000-000040000000}"/>
    <cellStyle name="Normal 9 2" xfId="59" xr:uid="{00000000-0005-0000-0000-000041000000}"/>
    <cellStyle name="Notas 2" xfId="60" xr:uid="{00000000-0005-0000-0000-000042000000}"/>
    <cellStyle name="Porcentaje 2" xfId="61" xr:uid="{00000000-0005-0000-0000-00004300000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1720117</xdr:colOff>
      <xdr:row>350</xdr:row>
      <xdr:rowOff>107644</xdr:rowOff>
    </xdr:from>
    <xdr:to>
      <xdr:col>3</xdr:col>
      <xdr:colOff>709247</xdr:colOff>
      <xdr:row>351</xdr:row>
      <xdr:rowOff>47671</xdr:rowOff>
    </xdr:to>
    <xdr:sp macro="" textlink="">
      <xdr:nvSpPr>
        <xdr:cNvPr id="2" name="WordArt 19">
          <a:extLst>
            <a:ext uri="{FF2B5EF4-FFF2-40B4-BE49-F238E27FC236}">
              <a16:creationId xmlns:a16="http://schemas.microsoft.com/office/drawing/2014/main" id="{14B4F769-5E06-4029-81B0-87FAC19B3AA4}"/>
            </a:ext>
          </a:extLst>
        </xdr:cNvPr>
        <xdr:cNvSpPr>
          <a:spLocks noChangeArrowheads="1" noChangeShapeType="1" noTextEdit="1"/>
        </xdr:cNvSpPr>
      </xdr:nvSpPr>
      <xdr:spPr bwMode="auto">
        <a:xfrm>
          <a:off x="2472592" y="70525969"/>
          <a:ext cx="3313480" cy="130527"/>
        </a:xfrm>
        <a:prstGeom prst="rect">
          <a:avLst/>
        </a:prstGeom>
      </xdr:spPr>
      <xdr:txBody>
        <a:bodyPr wrap="none" fromWordArt="1">
          <a:prstTxWarp prst="textPlain">
            <a:avLst>
              <a:gd name="adj" fmla="val 50000"/>
            </a:avLst>
          </a:prstTxWarp>
        </a:bodyPr>
        <a:lstStyle/>
        <a:p>
          <a:pPr algn="ctr" rtl="0"/>
          <a:endParaRPr lang="es-ES" sz="36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a:p>
          <a:pPr algn="ctr" rtl="0"/>
          <a:endParaRPr lang="es-ES" sz="3600" kern="10" spc="0">
            <a:ln w="9525">
              <a:noFill/>
              <a:round/>
              <a:headEnd/>
              <a:tailEnd/>
            </a:ln>
            <a:solidFill>
              <a:srgbClr val="336699"/>
            </a:solidFill>
            <a:effectLst>
              <a:outerShdw dist="45791" dir="2021404" algn="ctr" rotWithShape="0">
                <a:srgbClr val="B2B2B2">
                  <a:alpha val="80000"/>
                </a:srgbClr>
              </a:outerShdw>
            </a:effectLst>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laran/Downloads/AVALON_CBSA_Balance_a_Marzo_de_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sheetData sheetId="1"/>
      <sheetData sheetId="2"/>
      <sheetData sheetId="3"/>
      <sheetData sheetId="4">
        <row r="83">
          <cell r="E83">
            <v>1000000</v>
          </cell>
        </row>
        <row r="360">
          <cell r="F360">
            <v>136321260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EB50D-2764-4875-A7C1-B7EF600B1E32}">
  <sheetPr>
    <tabColor rgb="FF002060"/>
    <pageSetUpPr fitToPage="1"/>
  </sheetPr>
  <dimension ref="A2:J73"/>
  <sheetViews>
    <sheetView showGridLines="0" zoomScale="80" zoomScaleNormal="80" workbookViewId="0">
      <selection activeCell="K42" sqref="K42"/>
    </sheetView>
  </sheetViews>
  <sheetFormatPr baseColWidth="10" defaultRowHeight="15.75" x14ac:dyDescent="0.25"/>
  <cols>
    <col min="1" max="1" width="49.28515625" style="136" customWidth="1"/>
    <col min="2" max="3" width="16.7109375" style="4" customWidth="1"/>
    <col min="4" max="4" width="45.7109375" style="136" customWidth="1"/>
    <col min="5" max="6" width="16.7109375" style="4" customWidth="1"/>
    <col min="7" max="7" width="2.42578125" style="48" customWidth="1"/>
    <col min="8" max="10" width="14.5703125" style="48" bestFit="1" customWidth="1"/>
    <col min="11" max="16384" width="11.42578125" style="48"/>
  </cols>
  <sheetData>
    <row r="2" spans="1:10" ht="53.25" customHeight="1" x14ac:dyDescent="0.25">
      <c r="A2" s="573" t="s">
        <v>431</v>
      </c>
      <c r="B2" s="573"/>
      <c r="C2" s="573"/>
      <c r="D2" s="573"/>
      <c r="E2" s="573"/>
      <c r="F2" s="573"/>
      <c r="G2" s="2"/>
      <c r="H2" s="1"/>
      <c r="I2" s="1"/>
    </row>
    <row r="3" spans="1:10" ht="6.75" customHeight="1" x14ac:dyDescent="0.25">
      <c r="G3" s="3"/>
    </row>
    <row r="4" spans="1:10" s="7" customFormat="1" ht="32.25" customHeight="1" x14ac:dyDescent="0.25">
      <c r="A4" s="355" t="s">
        <v>0</v>
      </c>
      <c r="B4" s="356">
        <v>44012</v>
      </c>
      <c r="C4" s="356">
        <v>43830</v>
      </c>
      <c r="D4" s="355" t="s">
        <v>8</v>
      </c>
      <c r="E4" s="356">
        <v>44012</v>
      </c>
      <c r="F4" s="356">
        <v>43830</v>
      </c>
      <c r="G4" s="4"/>
    </row>
    <row r="5" spans="1:10" s="141" customFormat="1" x14ac:dyDescent="0.25">
      <c r="A5" s="135" t="s">
        <v>1</v>
      </c>
      <c r="B5" s="112"/>
      <c r="C5" s="112"/>
      <c r="D5" s="570" t="s">
        <v>257</v>
      </c>
      <c r="E5" s="571"/>
      <c r="F5" s="571"/>
      <c r="G5" s="136"/>
    </row>
    <row r="6" spans="1:10" s="7" customFormat="1" ht="15" x14ac:dyDescent="0.25">
      <c r="A6" s="111" t="s">
        <v>139</v>
      </c>
      <c r="B6" s="328">
        <f>+B7+B8</f>
        <v>22299017421</v>
      </c>
      <c r="C6" s="328">
        <v>9216119470</v>
      </c>
      <c r="D6" s="111" t="s">
        <v>300</v>
      </c>
      <c r="E6" s="115">
        <f>+E7+E8</f>
        <v>30093220</v>
      </c>
      <c r="F6" s="115">
        <v>29209612</v>
      </c>
      <c r="G6" s="4"/>
      <c r="H6" s="9"/>
    </row>
    <row r="7" spans="1:10" s="7" customFormat="1" x14ac:dyDescent="0.25">
      <c r="A7" s="137" t="s">
        <v>418</v>
      </c>
      <c r="B7" s="113">
        <f>+[1]Notas!E83</f>
        <v>1000000</v>
      </c>
      <c r="C7" s="113">
        <v>1000000</v>
      </c>
      <c r="D7" s="139" t="s">
        <v>419</v>
      </c>
      <c r="E7" s="113">
        <f>+'Notas '!C281</f>
        <v>28623276</v>
      </c>
      <c r="F7" s="113">
        <v>29209612</v>
      </c>
      <c r="G7" s="4"/>
    </row>
    <row r="8" spans="1:10" s="7" customFormat="1" x14ac:dyDescent="0.25">
      <c r="A8" s="138" t="s">
        <v>420</v>
      </c>
      <c r="B8" s="144">
        <f>+'Notas '!E123</f>
        <v>22298017421</v>
      </c>
      <c r="C8" s="144">
        <v>9215119470</v>
      </c>
      <c r="D8" s="137" t="s">
        <v>421</v>
      </c>
      <c r="E8" s="334">
        <f>+'Notas '!C287</f>
        <v>1469944</v>
      </c>
      <c r="F8" s="334">
        <v>0</v>
      </c>
      <c r="G8" s="4"/>
      <c r="I8" s="9"/>
      <c r="J8" s="9"/>
    </row>
    <row r="9" spans="1:10" s="19" customFormat="1" x14ac:dyDescent="0.25">
      <c r="A9" s="137"/>
      <c r="B9" s="113"/>
      <c r="C9" s="113"/>
      <c r="D9" s="137"/>
      <c r="E9" s="113"/>
      <c r="F9" s="113"/>
      <c r="G9" s="116"/>
    </row>
    <row r="10" spans="1:10" s="7" customFormat="1" ht="15" x14ac:dyDescent="0.25">
      <c r="A10" s="111" t="s">
        <v>422</v>
      </c>
      <c r="B10" s="328">
        <f>+B11+B12+B14+B13</f>
        <v>60123260635.339119</v>
      </c>
      <c r="C10" s="328">
        <v>35152392636.539803</v>
      </c>
      <c r="D10" s="111" t="s">
        <v>531</v>
      </c>
      <c r="E10" s="115">
        <f>+E11+E12</f>
        <v>41570621141</v>
      </c>
      <c r="F10" s="112">
        <v>0</v>
      </c>
      <c r="G10" s="4"/>
    </row>
    <row r="11" spans="1:10" s="7" customFormat="1" x14ac:dyDescent="0.25">
      <c r="A11" s="139" t="s">
        <v>4</v>
      </c>
      <c r="B11" s="113">
        <f>+'Notas '!G140+'Notas '!G139</f>
        <v>46678048612</v>
      </c>
      <c r="C11" s="113">
        <v>19560799449</v>
      </c>
      <c r="D11" s="112" t="s">
        <v>532</v>
      </c>
      <c r="E11" s="113">
        <f>+'Notas '!C269+'Notas '!C268</f>
        <v>32971429882</v>
      </c>
      <c r="F11" s="112">
        <v>0</v>
      </c>
      <c r="G11" s="4"/>
    </row>
    <row r="12" spans="1:10" s="7" customFormat="1" x14ac:dyDescent="0.25">
      <c r="A12" s="139" t="s">
        <v>3</v>
      </c>
      <c r="B12" s="113">
        <f>+'Notas '!G148-'Balance General'!B11-B13</f>
        <v>11379113283.339119</v>
      </c>
      <c r="C12" s="113">
        <v>15727914447.539803</v>
      </c>
      <c r="D12" s="112" t="s">
        <v>534</v>
      </c>
      <c r="E12" s="334">
        <v>8599191259</v>
      </c>
      <c r="F12" s="112">
        <v>0</v>
      </c>
      <c r="G12" s="4"/>
    </row>
    <row r="13" spans="1:10" s="7" customFormat="1" x14ac:dyDescent="0.25">
      <c r="A13" s="139" t="s">
        <v>51</v>
      </c>
      <c r="B13" s="113">
        <v>2202420000</v>
      </c>
      <c r="C13" s="113">
        <v>0</v>
      </c>
      <c r="D13" s="112"/>
      <c r="E13" s="112"/>
      <c r="F13" s="112"/>
      <c r="G13" s="4"/>
    </row>
    <row r="14" spans="1:10" s="7" customFormat="1" x14ac:dyDescent="0.25">
      <c r="A14" s="139" t="s">
        <v>362</v>
      </c>
      <c r="B14" s="113">
        <f>-[1]Notas!F360</f>
        <v>-136321260</v>
      </c>
      <c r="C14" s="113">
        <v>-136321260</v>
      </c>
      <c r="D14" s="140" t="s">
        <v>258</v>
      </c>
      <c r="E14" s="115">
        <f>+E15+E16+E17</f>
        <v>177893270</v>
      </c>
      <c r="F14" s="115">
        <v>882562672</v>
      </c>
      <c r="G14" s="4"/>
    </row>
    <row r="15" spans="1:10" s="7" customFormat="1" x14ac:dyDescent="0.25">
      <c r="A15" s="137"/>
      <c r="B15" s="113"/>
      <c r="C15" s="113"/>
      <c r="D15" s="139" t="s">
        <v>259</v>
      </c>
      <c r="E15" s="113">
        <v>140491097</v>
      </c>
      <c r="F15" s="113">
        <v>853165781</v>
      </c>
      <c r="G15" s="4"/>
    </row>
    <row r="16" spans="1:10" s="7" customFormat="1" ht="15.75" customHeight="1" x14ac:dyDescent="0.25">
      <c r="A16" s="135" t="s">
        <v>356</v>
      </c>
      <c r="B16" s="328">
        <f>+B17</f>
        <v>44928834</v>
      </c>
      <c r="C16" s="328">
        <v>195717985</v>
      </c>
      <c r="D16" s="139" t="s">
        <v>271</v>
      </c>
      <c r="E16" s="113">
        <v>37402173</v>
      </c>
      <c r="F16" s="113">
        <v>29396891</v>
      </c>
      <c r="G16" s="4"/>
      <c r="H16" s="9"/>
    </row>
    <row r="17" spans="1:10" s="7" customFormat="1" x14ac:dyDescent="0.25">
      <c r="A17" s="139" t="s">
        <v>424</v>
      </c>
      <c r="B17" s="113">
        <f>+'Notas '!C189</f>
        <v>44928834</v>
      </c>
      <c r="C17" s="113">
        <v>195717985</v>
      </c>
      <c r="D17" s="137" t="s">
        <v>423</v>
      </c>
      <c r="E17" s="113">
        <v>0</v>
      </c>
      <c r="F17" s="113">
        <v>0</v>
      </c>
      <c r="G17" s="4"/>
    </row>
    <row r="18" spans="1:10" s="7" customFormat="1" x14ac:dyDescent="0.25">
      <c r="A18" s="137"/>
      <c r="B18" s="113"/>
      <c r="C18" s="113"/>
      <c r="D18" s="112"/>
      <c r="E18" s="112"/>
      <c r="F18" s="113"/>
      <c r="G18" s="4"/>
    </row>
    <row r="19" spans="1:10" s="7" customFormat="1" x14ac:dyDescent="0.25">
      <c r="A19" s="139" t="s">
        <v>426</v>
      </c>
      <c r="B19" s="113">
        <v>0</v>
      </c>
      <c r="C19" s="113">
        <v>0</v>
      </c>
      <c r="D19" s="137"/>
      <c r="E19" s="113"/>
      <c r="F19" s="113"/>
      <c r="G19" s="4"/>
      <c r="H19" s="9"/>
    </row>
    <row r="20" spans="1:10" s="7" customFormat="1" x14ac:dyDescent="0.25">
      <c r="A20" s="137"/>
      <c r="B20" s="113"/>
      <c r="C20" s="113"/>
      <c r="D20" s="357" t="s">
        <v>260</v>
      </c>
      <c r="E20" s="115">
        <f>+E21</f>
        <v>147924945</v>
      </c>
      <c r="F20" s="115">
        <v>1732453771</v>
      </c>
      <c r="G20" s="4"/>
      <c r="H20" s="9"/>
    </row>
    <row r="21" spans="1:10" s="7" customFormat="1" x14ac:dyDescent="0.25">
      <c r="A21" s="135" t="s">
        <v>363</v>
      </c>
      <c r="B21" s="115">
        <f>+B22</f>
        <v>248190983</v>
      </c>
      <c r="C21" s="115">
        <v>919392010</v>
      </c>
      <c r="D21" s="137" t="s">
        <v>425</v>
      </c>
      <c r="E21" s="113">
        <f>+'Notas '!C318</f>
        <v>147924945</v>
      </c>
      <c r="F21" s="113">
        <v>1732453771</v>
      </c>
      <c r="G21" s="4"/>
    </row>
    <row r="22" spans="1:10" s="7" customFormat="1" x14ac:dyDescent="0.25">
      <c r="A22" s="139" t="s">
        <v>427</v>
      </c>
      <c r="B22" s="113">
        <f>+'Notas '!C263</f>
        <v>248190983</v>
      </c>
      <c r="C22" s="113">
        <v>919392010</v>
      </c>
      <c r="D22" s="135" t="s">
        <v>261</v>
      </c>
      <c r="E22" s="115">
        <f>+E6+E14+E20+E10</f>
        <v>41926532576</v>
      </c>
      <c r="F22" s="115">
        <v>2644226055</v>
      </c>
      <c r="G22" s="4"/>
      <c r="H22" s="9"/>
      <c r="I22" s="9"/>
    </row>
    <row r="23" spans="1:10" s="7" customFormat="1" x14ac:dyDescent="0.25">
      <c r="A23" s="137"/>
      <c r="B23" s="113"/>
      <c r="C23" s="113"/>
      <c r="D23" s="139"/>
      <c r="E23" s="112"/>
      <c r="F23" s="112"/>
      <c r="G23" s="4"/>
    </row>
    <row r="24" spans="1:10" s="7" customFormat="1" x14ac:dyDescent="0.25">
      <c r="A24" s="135" t="s">
        <v>5</v>
      </c>
      <c r="B24" s="115">
        <f>+B21+B16+B10+B6</f>
        <v>82715397873.339111</v>
      </c>
      <c r="C24" s="115">
        <f>+C21+C16+C10+C6</f>
        <v>45483622101.539803</v>
      </c>
      <c r="D24" s="135" t="s">
        <v>262</v>
      </c>
      <c r="E24" s="115">
        <f>+E22</f>
        <v>41926532576</v>
      </c>
      <c r="F24" s="115">
        <f>+F6+F14+F20</f>
        <v>2644226055</v>
      </c>
      <c r="G24" s="4"/>
      <c r="H24" s="9"/>
    </row>
    <row r="25" spans="1:10" s="7" customFormat="1" x14ac:dyDescent="0.25">
      <c r="A25" s="137"/>
      <c r="B25" s="113"/>
      <c r="C25" s="113"/>
      <c r="D25" s="137"/>
      <c r="E25" s="137"/>
      <c r="F25" s="137"/>
      <c r="G25" s="4"/>
      <c r="H25" s="181"/>
      <c r="I25" s="181"/>
      <c r="J25" s="9"/>
    </row>
    <row r="26" spans="1:10" s="7" customFormat="1" x14ac:dyDescent="0.25">
      <c r="A26" s="135" t="s">
        <v>6</v>
      </c>
      <c r="B26" s="113"/>
      <c r="C26" s="113"/>
      <c r="D26" s="135" t="s">
        <v>428</v>
      </c>
      <c r="E26" s="113">
        <f>+'Variacion PN'!M11</f>
        <v>42995913484</v>
      </c>
      <c r="F26" s="113">
        <v>44120034019</v>
      </c>
      <c r="G26" s="4"/>
      <c r="H26" s="180"/>
      <c r="I26" s="180"/>
    </row>
    <row r="27" spans="1:10" s="7" customFormat="1" x14ac:dyDescent="0.25">
      <c r="A27" s="140" t="s">
        <v>163</v>
      </c>
      <c r="B27" s="115">
        <f>+B29</f>
        <v>851000000</v>
      </c>
      <c r="C27" s="115">
        <v>369547169</v>
      </c>
      <c r="D27" s="135" t="s">
        <v>263</v>
      </c>
      <c r="E27" s="115">
        <f>+E26</f>
        <v>42995913484</v>
      </c>
      <c r="F27" s="115">
        <v>44120034019</v>
      </c>
      <c r="G27" s="4"/>
      <c r="H27" s="180"/>
      <c r="I27" s="180"/>
    </row>
    <row r="28" spans="1:10" s="7" customFormat="1" x14ac:dyDescent="0.25">
      <c r="A28" s="137"/>
      <c r="B28" s="113"/>
      <c r="C28" s="113"/>
      <c r="D28" s="137"/>
      <c r="E28" s="137"/>
      <c r="F28" s="137"/>
      <c r="G28" s="4"/>
      <c r="H28" s="180"/>
      <c r="I28" s="180"/>
    </row>
    <row r="29" spans="1:10" s="7" customFormat="1" x14ac:dyDescent="0.25">
      <c r="A29" s="139" t="s">
        <v>361</v>
      </c>
      <c r="B29" s="334">
        <f>+'Notas '!G159</f>
        <v>851000000</v>
      </c>
      <c r="C29" s="113">
        <v>369547169</v>
      </c>
      <c r="D29" s="137"/>
      <c r="E29" s="137"/>
      <c r="F29" s="137"/>
      <c r="G29" s="4"/>
    </row>
    <row r="30" spans="1:10" s="7" customFormat="1" x14ac:dyDescent="0.25">
      <c r="A30" s="139" t="s">
        <v>357</v>
      </c>
      <c r="B30" s="113">
        <v>0</v>
      </c>
      <c r="C30" s="113">
        <v>0</v>
      </c>
      <c r="D30" s="137"/>
      <c r="E30" s="137"/>
      <c r="F30" s="137"/>
      <c r="G30" s="4"/>
      <c r="H30" s="9"/>
      <c r="I30" s="9"/>
    </row>
    <row r="31" spans="1:10" s="7" customFormat="1" x14ac:dyDescent="0.25">
      <c r="A31" s="137"/>
      <c r="B31" s="113"/>
      <c r="C31" s="113"/>
      <c r="D31" s="137"/>
      <c r="E31" s="137"/>
      <c r="F31" s="137"/>
      <c r="G31" s="4"/>
    </row>
    <row r="32" spans="1:10" s="7" customFormat="1" x14ac:dyDescent="0.25">
      <c r="A32" s="135" t="s">
        <v>358</v>
      </c>
      <c r="B32" s="115">
        <f>+B33+B34</f>
        <v>897798968.68315434</v>
      </c>
      <c r="C32" s="115">
        <v>552500035.81187725</v>
      </c>
      <c r="D32" s="137"/>
      <c r="E32" s="113"/>
      <c r="F32" s="113"/>
      <c r="G32" s="4"/>
    </row>
    <row r="33" spans="1:9" s="7" customFormat="1" x14ac:dyDescent="0.25">
      <c r="A33" s="137" t="s">
        <v>359</v>
      </c>
      <c r="B33" s="113">
        <f>+'Notas '!G221</f>
        <v>1172513690</v>
      </c>
      <c r="C33" s="113">
        <v>788758772.46993375</v>
      </c>
      <c r="D33" s="135"/>
      <c r="E33" s="113"/>
      <c r="F33" s="113"/>
      <c r="G33" s="4"/>
    </row>
    <row r="34" spans="1:9" s="7" customFormat="1" x14ac:dyDescent="0.25">
      <c r="A34" s="137" t="s">
        <v>360</v>
      </c>
      <c r="B34" s="113">
        <f>-'Notas '!G230</f>
        <v>-274714721.3168456</v>
      </c>
      <c r="C34" s="113">
        <v>-236258736.65805647</v>
      </c>
      <c r="D34" s="137"/>
      <c r="E34" s="113"/>
      <c r="F34" s="113"/>
      <c r="G34" s="114"/>
    </row>
    <row r="35" spans="1:9" s="7" customFormat="1" x14ac:dyDescent="0.25">
      <c r="A35" s="137"/>
      <c r="B35" s="113"/>
      <c r="C35" s="113"/>
      <c r="D35" s="137"/>
      <c r="E35" s="113"/>
      <c r="F35" s="113"/>
      <c r="G35" s="114"/>
      <c r="H35" s="9"/>
    </row>
    <row r="36" spans="1:9" s="7" customFormat="1" x14ac:dyDescent="0.25">
      <c r="A36" s="135" t="s">
        <v>402</v>
      </c>
      <c r="B36" s="115">
        <f>+B37+B38</f>
        <v>458249218</v>
      </c>
      <c r="C36" s="115">
        <v>358590768</v>
      </c>
      <c r="D36" s="137"/>
      <c r="E36" s="113"/>
      <c r="F36" s="113"/>
      <c r="G36" s="114"/>
      <c r="H36" s="9"/>
    </row>
    <row r="37" spans="1:9" s="7" customFormat="1" x14ac:dyDescent="0.25">
      <c r="A37" s="137" t="s">
        <v>403</v>
      </c>
      <c r="B37" s="113">
        <f>+'Notas '!F246</f>
        <v>388113163</v>
      </c>
      <c r="C37" s="113">
        <v>327517773</v>
      </c>
      <c r="D37" s="137"/>
      <c r="E37" s="113"/>
      <c r="F37" s="113"/>
      <c r="G37" s="114"/>
    </row>
    <row r="38" spans="1:9" s="7" customFormat="1" x14ac:dyDescent="0.25">
      <c r="A38" s="137" t="s">
        <v>429</v>
      </c>
      <c r="B38" s="113">
        <f>+'Notas '!F240</f>
        <v>70136055</v>
      </c>
      <c r="C38" s="113">
        <v>31072995</v>
      </c>
      <c r="D38" s="137"/>
      <c r="E38" s="113"/>
      <c r="F38" s="113"/>
      <c r="G38" s="114"/>
    </row>
    <row r="39" spans="1:9" s="7" customFormat="1" x14ac:dyDescent="0.25">
      <c r="A39" s="135" t="s">
        <v>7</v>
      </c>
      <c r="B39" s="115">
        <f>+B36+B32+B27</f>
        <v>2207048186.6831541</v>
      </c>
      <c r="C39" s="115">
        <f>+C27+C32+C36</f>
        <v>1280637972.8118773</v>
      </c>
      <c r="D39" s="135"/>
      <c r="E39" s="113"/>
      <c r="F39" s="113"/>
      <c r="G39" s="4"/>
      <c r="I39" s="9"/>
    </row>
    <row r="40" spans="1:9" s="7" customFormat="1" x14ac:dyDescent="0.25">
      <c r="A40" s="135"/>
      <c r="B40" s="115"/>
      <c r="C40" s="115"/>
      <c r="D40" s="135"/>
      <c r="E40" s="113"/>
      <c r="F40" s="113"/>
      <c r="G40" s="4"/>
      <c r="I40" s="9"/>
    </row>
    <row r="41" spans="1:9" s="7" customFormat="1" x14ac:dyDescent="0.25">
      <c r="A41" s="135"/>
      <c r="B41" s="115"/>
      <c r="C41" s="115"/>
      <c r="D41" s="135"/>
      <c r="E41" s="113"/>
      <c r="F41" s="113"/>
      <c r="G41" s="4"/>
      <c r="I41" s="9"/>
    </row>
    <row r="42" spans="1:9" s="7" customFormat="1" x14ac:dyDescent="0.25">
      <c r="A42" s="358" t="s">
        <v>75</v>
      </c>
      <c r="B42" s="107">
        <f>+B39+B24</f>
        <v>84922446060.022263</v>
      </c>
      <c r="C42" s="107">
        <f>+C24+C39</f>
        <v>46764260074.351677</v>
      </c>
      <c r="D42" s="358" t="s">
        <v>10</v>
      </c>
      <c r="E42" s="107">
        <f>+E27+E24</f>
        <v>84922446060</v>
      </c>
      <c r="F42" s="107">
        <f>+F27+F24</f>
        <v>46764260074</v>
      </c>
      <c r="G42" s="4"/>
      <c r="H42" s="9"/>
      <c r="I42" s="9"/>
    </row>
    <row r="43" spans="1:9" x14ac:dyDescent="0.25">
      <c r="A43" s="141" t="s">
        <v>430</v>
      </c>
      <c r="B43" s="7"/>
      <c r="C43" s="7"/>
      <c r="D43" s="141"/>
      <c r="E43" s="9"/>
      <c r="F43" s="9"/>
      <c r="G43" s="3"/>
    </row>
    <row r="44" spans="1:9" x14ac:dyDescent="0.25">
      <c r="A44" s="141"/>
      <c r="B44" s="240"/>
      <c r="C44" s="240"/>
      <c r="D44" s="141"/>
      <c r="E44" s="7"/>
      <c r="F44" s="9"/>
      <c r="G44" s="3"/>
    </row>
    <row r="45" spans="1:9" s="129" customFormat="1" x14ac:dyDescent="0.25">
      <c r="A45" s="227"/>
      <c r="B45" s="228"/>
      <c r="C45" s="228"/>
      <c r="D45" s="227"/>
      <c r="E45" s="228"/>
      <c r="F45" s="228"/>
      <c r="G45" s="229"/>
    </row>
    <row r="46" spans="1:9" s="129" customFormat="1" x14ac:dyDescent="0.25">
      <c r="A46" s="227"/>
      <c r="B46" s="228"/>
      <c r="C46" s="228"/>
      <c r="D46" s="227"/>
      <c r="E46" s="228"/>
      <c r="F46" s="228"/>
      <c r="G46" s="229"/>
    </row>
    <row r="47" spans="1:9" s="129" customFormat="1" x14ac:dyDescent="0.25">
      <c r="A47" s="230"/>
      <c r="B47" s="228"/>
      <c r="C47" s="228"/>
      <c r="D47" s="230"/>
      <c r="E47" s="228"/>
      <c r="F47" s="228"/>
      <c r="G47" s="229"/>
    </row>
    <row r="48" spans="1:9" s="129" customFormat="1" x14ac:dyDescent="0.25">
      <c r="A48" s="231"/>
      <c r="B48" s="228"/>
      <c r="C48" s="228"/>
      <c r="D48" s="231"/>
      <c r="E48" s="228"/>
      <c r="F48" s="228"/>
      <c r="G48" s="229"/>
    </row>
    <row r="49" spans="1:7" s="129" customFormat="1" x14ac:dyDescent="0.25">
      <c r="A49" s="227"/>
      <c r="B49" s="228"/>
      <c r="C49" s="228"/>
      <c r="D49" s="227"/>
      <c r="E49" s="228"/>
      <c r="F49" s="228"/>
      <c r="G49" s="229"/>
    </row>
    <row r="50" spans="1:7" s="129" customFormat="1" x14ac:dyDescent="0.25">
      <c r="A50" s="227"/>
      <c r="B50" s="228"/>
      <c r="C50" s="228"/>
      <c r="D50" s="227"/>
      <c r="E50" s="228"/>
      <c r="F50" s="228"/>
      <c r="G50" s="229"/>
    </row>
    <row r="51" spans="1:7" s="129" customFormat="1" x14ac:dyDescent="0.25">
      <c r="A51" s="227"/>
      <c r="B51" s="228"/>
      <c r="C51" s="228"/>
      <c r="D51" s="227"/>
      <c r="E51" s="228"/>
      <c r="F51" s="228"/>
      <c r="G51" s="229"/>
    </row>
    <row r="52" spans="1:7" s="129" customFormat="1" x14ac:dyDescent="0.25">
      <c r="A52" s="227"/>
      <c r="B52" s="228"/>
      <c r="C52" s="228"/>
      <c r="D52" s="227"/>
      <c r="E52" s="228"/>
      <c r="F52" s="228"/>
      <c r="G52" s="229"/>
    </row>
    <row r="53" spans="1:7" s="129" customFormat="1" x14ac:dyDescent="0.25">
      <c r="A53" s="227"/>
      <c r="B53" s="228"/>
      <c r="C53" s="228"/>
      <c r="D53" s="227"/>
      <c r="E53" s="228"/>
      <c r="F53" s="228"/>
      <c r="G53" s="229"/>
    </row>
    <row r="54" spans="1:7" s="129" customFormat="1" x14ac:dyDescent="0.25">
      <c r="A54" s="227"/>
      <c r="B54" s="228"/>
      <c r="C54" s="228"/>
      <c r="D54" s="227"/>
      <c r="E54" s="228"/>
      <c r="F54" s="228"/>
      <c r="G54" s="229"/>
    </row>
    <row r="55" spans="1:7" s="129" customFormat="1" x14ac:dyDescent="0.25">
      <c r="A55" s="227"/>
      <c r="B55" s="228"/>
      <c r="C55" s="228"/>
      <c r="D55" s="227"/>
      <c r="E55" s="228"/>
      <c r="F55" s="228"/>
      <c r="G55" s="229"/>
    </row>
    <row r="56" spans="1:7" s="129" customFormat="1" x14ac:dyDescent="0.25">
      <c r="A56" s="227"/>
      <c r="B56" s="228"/>
      <c r="C56" s="228"/>
      <c r="D56" s="227"/>
      <c r="E56" s="228"/>
      <c r="F56" s="228"/>
      <c r="G56" s="229"/>
    </row>
    <row r="57" spans="1:7" x14ac:dyDescent="0.25">
      <c r="G57" s="3"/>
    </row>
    <row r="58" spans="1:7" x14ac:dyDescent="0.25">
      <c r="G58" s="3"/>
    </row>
    <row r="59" spans="1:7" x14ac:dyDescent="0.25">
      <c r="G59" s="4"/>
    </row>
    <row r="60" spans="1:7" x14ac:dyDescent="0.25">
      <c r="G60" s="4"/>
    </row>
    <row r="61" spans="1:7" x14ac:dyDescent="0.25">
      <c r="G61" s="4"/>
    </row>
    <row r="62" spans="1:7" x14ac:dyDescent="0.25">
      <c r="G62" s="4"/>
    </row>
    <row r="63" spans="1:7" x14ac:dyDescent="0.25">
      <c r="G63" s="4"/>
    </row>
    <row r="64" spans="1:7" x14ac:dyDescent="0.25">
      <c r="G64" s="4"/>
    </row>
    <row r="65" spans="7:7" x14ac:dyDescent="0.25">
      <c r="G65" s="4"/>
    </row>
    <row r="66" spans="7:7" x14ac:dyDescent="0.25">
      <c r="G66" s="4"/>
    </row>
    <row r="67" spans="7:7" x14ac:dyDescent="0.25">
      <c r="G67" s="4"/>
    </row>
    <row r="68" spans="7:7" x14ac:dyDescent="0.25">
      <c r="G68" s="4"/>
    </row>
    <row r="69" spans="7:7" x14ac:dyDescent="0.25">
      <c r="G69" s="4"/>
    </row>
    <row r="70" spans="7:7" x14ac:dyDescent="0.25">
      <c r="G70" s="4"/>
    </row>
    <row r="71" spans="7:7" x14ac:dyDescent="0.25">
      <c r="G71" s="4"/>
    </row>
    <row r="72" spans="7:7" x14ac:dyDescent="0.25">
      <c r="G72" s="4"/>
    </row>
    <row r="73" spans="7:7" x14ac:dyDescent="0.25">
      <c r="G73" s="4"/>
    </row>
  </sheetData>
  <mergeCells count="1">
    <mergeCell ref="A2:F2"/>
  </mergeCells>
  <pageMargins left="0.24" right="0.25" top="0.43307086614173229" bottom="0.47244094488188981" header="0.31496062992125984" footer="0.31496062992125984"/>
  <pageSetup paperSize="9" scale="6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2:F69"/>
  <sheetViews>
    <sheetView showGridLines="0" zoomScaleNormal="100" workbookViewId="0">
      <selection activeCell="C62" sqref="C62"/>
    </sheetView>
  </sheetViews>
  <sheetFormatPr baseColWidth="10" defaultRowHeight="15" x14ac:dyDescent="0.25"/>
  <cols>
    <col min="1" max="1" width="73.5703125" bestFit="1" customWidth="1"/>
    <col min="2" max="2" width="17" customWidth="1"/>
    <col min="3" max="3" width="16" customWidth="1"/>
    <col min="4" max="4" width="15.140625" style="129" bestFit="1" customWidth="1"/>
    <col min="5" max="6" width="11.42578125" style="129"/>
  </cols>
  <sheetData>
    <row r="2" spans="1:3" ht="61.5" customHeight="1" x14ac:dyDescent="0.25">
      <c r="A2" s="573" t="s">
        <v>535</v>
      </c>
      <c r="B2" s="573"/>
      <c r="C2" s="573"/>
    </row>
    <row r="3" spans="1:3" ht="30" customHeight="1" x14ac:dyDescent="0.25">
      <c r="A3" s="18" t="s">
        <v>101</v>
      </c>
      <c r="B3" s="117">
        <v>44012</v>
      </c>
      <c r="C3" s="117">
        <v>43646</v>
      </c>
    </row>
    <row r="4" spans="1:3" x14ac:dyDescent="0.25">
      <c r="A4" s="11" t="s">
        <v>11</v>
      </c>
      <c r="B4" s="12">
        <f>+B17+B22+B21</f>
        <v>5126044476</v>
      </c>
      <c r="C4" s="12">
        <f>+C17+C22+C21</f>
        <v>7634064477</v>
      </c>
    </row>
    <row r="5" spans="1:3" x14ac:dyDescent="0.25">
      <c r="A5" s="13" t="s">
        <v>372</v>
      </c>
      <c r="B5" s="12"/>
      <c r="C5" s="12"/>
    </row>
    <row r="6" spans="1:3" hidden="1" x14ac:dyDescent="0.25">
      <c r="A6" s="15" t="s">
        <v>369</v>
      </c>
      <c r="B6" s="330">
        <v>0</v>
      </c>
      <c r="C6" s="14">
        <v>0</v>
      </c>
    </row>
    <row r="7" spans="1:3" hidden="1" x14ac:dyDescent="0.25">
      <c r="A7" s="15" t="s">
        <v>370</v>
      </c>
      <c r="B7" s="330">
        <v>0</v>
      </c>
      <c r="C7" s="14">
        <v>0</v>
      </c>
    </row>
    <row r="8" spans="1:3" x14ac:dyDescent="0.25">
      <c r="A8" s="21" t="s">
        <v>371</v>
      </c>
      <c r="B8" s="335"/>
      <c r="C8" s="10"/>
    </row>
    <row r="9" spans="1:3" hidden="1" x14ac:dyDescent="0.25">
      <c r="A9" s="15" t="s">
        <v>12</v>
      </c>
      <c r="B9" s="330">
        <v>0</v>
      </c>
      <c r="C9" s="14">
        <v>0</v>
      </c>
    </row>
    <row r="10" spans="1:3" hidden="1" x14ac:dyDescent="0.25">
      <c r="A10" s="15" t="s">
        <v>13</v>
      </c>
      <c r="B10" s="330">
        <v>0</v>
      </c>
      <c r="C10" s="14">
        <v>0</v>
      </c>
    </row>
    <row r="11" spans="1:3" x14ac:dyDescent="0.25">
      <c r="A11" s="21" t="s">
        <v>373</v>
      </c>
      <c r="B11" s="335"/>
      <c r="C11" s="10"/>
    </row>
    <row r="12" spans="1:3" hidden="1" x14ac:dyDescent="0.25">
      <c r="A12" s="15" t="s">
        <v>374</v>
      </c>
      <c r="B12" s="330">
        <v>0</v>
      </c>
      <c r="C12" s="14">
        <v>0</v>
      </c>
    </row>
    <row r="13" spans="1:3" hidden="1" x14ac:dyDescent="0.25">
      <c r="A13" s="15" t="s">
        <v>375</v>
      </c>
      <c r="B13" s="330">
        <v>0</v>
      </c>
      <c r="C13" s="14">
        <v>0</v>
      </c>
    </row>
    <row r="14" spans="1:3" hidden="1" x14ac:dyDescent="0.25">
      <c r="A14" s="22" t="s">
        <v>14</v>
      </c>
      <c r="B14" s="331">
        <v>0</v>
      </c>
      <c r="C14" s="20">
        <v>0</v>
      </c>
    </row>
    <row r="15" spans="1:3" hidden="1" x14ac:dyDescent="0.25">
      <c r="A15" s="15" t="s">
        <v>376</v>
      </c>
      <c r="B15" s="330">
        <v>0</v>
      </c>
      <c r="C15" s="14">
        <v>0</v>
      </c>
    </row>
    <row r="16" spans="1:3" hidden="1" x14ac:dyDescent="0.25">
      <c r="A16" s="15" t="s">
        <v>15</v>
      </c>
      <c r="B16" s="330">
        <v>0</v>
      </c>
      <c r="C16" s="14">
        <v>0</v>
      </c>
    </row>
    <row r="17" spans="1:3" x14ac:dyDescent="0.25">
      <c r="A17" s="15" t="s">
        <v>377</v>
      </c>
      <c r="B17" s="330">
        <f>+'Notas '!C362</f>
        <v>1737237898</v>
      </c>
      <c r="C17" s="14">
        <v>1319592064</v>
      </c>
    </row>
    <row r="18" spans="1:3" hidden="1" x14ac:dyDescent="0.25">
      <c r="A18" s="15" t="s">
        <v>378</v>
      </c>
      <c r="B18" s="330">
        <v>0</v>
      </c>
      <c r="C18" s="14">
        <v>0</v>
      </c>
    </row>
    <row r="19" spans="1:3" hidden="1" x14ac:dyDescent="0.25">
      <c r="A19" s="15" t="s">
        <v>379</v>
      </c>
      <c r="B19" s="330">
        <v>0</v>
      </c>
      <c r="C19" s="14">
        <v>0</v>
      </c>
    </row>
    <row r="20" spans="1:3" hidden="1" x14ac:dyDescent="0.25">
      <c r="A20" s="15" t="s">
        <v>380</v>
      </c>
      <c r="B20" s="330">
        <v>0</v>
      </c>
      <c r="C20" s="14">
        <v>0</v>
      </c>
    </row>
    <row r="21" spans="1:3" x14ac:dyDescent="0.25">
      <c r="A21" s="15" t="s">
        <v>537</v>
      </c>
      <c r="B21" s="330">
        <f>+'Notas '!C374</f>
        <v>3388806578</v>
      </c>
      <c r="C21" s="14">
        <f>+'Notas '!D374</f>
        <v>6314472413</v>
      </c>
    </row>
    <row r="22" spans="1:3" x14ac:dyDescent="0.25">
      <c r="A22" s="236" t="s">
        <v>407</v>
      </c>
      <c r="B22" s="331">
        <v>0</v>
      </c>
      <c r="C22" s="237">
        <v>0</v>
      </c>
    </row>
    <row r="23" spans="1:3" x14ac:dyDescent="0.25">
      <c r="A23" s="283" t="s">
        <v>16</v>
      </c>
      <c r="B23" s="335">
        <f>+B26</f>
        <v>81824065</v>
      </c>
      <c r="C23" s="284">
        <f>+C26</f>
        <v>198512633</v>
      </c>
    </row>
    <row r="24" spans="1:3" hidden="1" x14ac:dyDescent="0.25">
      <c r="A24" s="233" t="s">
        <v>381</v>
      </c>
      <c r="B24" s="330">
        <v>0</v>
      </c>
      <c r="C24" s="234">
        <v>0</v>
      </c>
    </row>
    <row r="25" spans="1:3" hidden="1" x14ac:dyDescent="0.25">
      <c r="A25" s="233" t="s">
        <v>382</v>
      </c>
      <c r="B25" s="330">
        <v>0</v>
      </c>
      <c r="C25" s="234">
        <v>0</v>
      </c>
    </row>
    <row r="26" spans="1:3" x14ac:dyDescent="0.25">
      <c r="A26" s="235" t="s">
        <v>408</v>
      </c>
      <c r="B26" s="330">
        <f>+'Notas '!C395</f>
        <v>81824065</v>
      </c>
      <c r="C26" s="234">
        <f>+'Notas '!D395</f>
        <v>198512633</v>
      </c>
    </row>
    <row r="27" spans="1:3" x14ac:dyDescent="0.25">
      <c r="A27" s="285" t="s">
        <v>17</v>
      </c>
      <c r="B27" s="336">
        <f>+B4-B23</f>
        <v>5044220411</v>
      </c>
      <c r="C27" s="286">
        <v>7435551844</v>
      </c>
    </row>
    <row r="28" spans="1:3" x14ac:dyDescent="0.25">
      <c r="A28" s="285" t="s">
        <v>366</v>
      </c>
      <c r="B28" s="336">
        <f>+B31</f>
        <v>14009841</v>
      </c>
      <c r="C28" s="286">
        <v>4638001</v>
      </c>
    </row>
    <row r="29" spans="1:3" x14ac:dyDescent="0.25">
      <c r="A29" s="233" t="s">
        <v>18</v>
      </c>
      <c r="B29" s="330">
        <v>0</v>
      </c>
      <c r="C29" s="234">
        <v>2510728</v>
      </c>
    </row>
    <row r="30" spans="1:3" hidden="1" x14ac:dyDescent="0.25">
      <c r="A30" s="233" t="s">
        <v>383</v>
      </c>
      <c r="B30" s="330">
        <v>0</v>
      </c>
      <c r="C30" s="234">
        <v>0</v>
      </c>
    </row>
    <row r="31" spans="1:3" x14ac:dyDescent="0.25">
      <c r="A31" s="235" t="s">
        <v>409</v>
      </c>
      <c r="B31" s="330">
        <f>+'Notas '!C402</f>
        <v>14009841</v>
      </c>
      <c r="C31" s="234">
        <v>2127273</v>
      </c>
    </row>
    <row r="32" spans="1:3" x14ac:dyDescent="0.25">
      <c r="A32" s="285" t="s">
        <v>365</v>
      </c>
      <c r="B32" s="336">
        <f>+B34+B36+B37+B38+B40+B41</f>
        <v>2641880467</v>
      </c>
      <c r="C32" s="286">
        <v>2214993839</v>
      </c>
    </row>
    <row r="33" spans="1:3" hidden="1" x14ac:dyDescent="0.25">
      <c r="A33" s="233" t="s">
        <v>19</v>
      </c>
      <c r="B33" s="330"/>
      <c r="C33" s="234"/>
    </row>
    <row r="34" spans="1:3" x14ac:dyDescent="0.25">
      <c r="A34" s="233" t="s">
        <v>367</v>
      </c>
      <c r="B34" s="330">
        <v>45545682</v>
      </c>
      <c r="C34" s="234">
        <v>77504531</v>
      </c>
    </row>
    <row r="35" spans="1:3" x14ac:dyDescent="0.25">
      <c r="A35" s="287" t="s">
        <v>20</v>
      </c>
      <c r="B35" s="330"/>
      <c r="C35" s="234">
        <v>5150000</v>
      </c>
    </row>
    <row r="36" spans="1:3" x14ac:dyDescent="0.25">
      <c r="A36" s="233" t="s">
        <v>21</v>
      </c>
      <c r="B36" s="330">
        <v>126751054</v>
      </c>
      <c r="C36" s="234">
        <v>89843825</v>
      </c>
    </row>
    <row r="37" spans="1:3" x14ac:dyDescent="0.25">
      <c r="A37" s="233" t="s">
        <v>22</v>
      </c>
      <c r="B37" s="330">
        <v>47681676</v>
      </c>
      <c r="C37" s="234">
        <v>18429407</v>
      </c>
    </row>
    <row r="38" spans="1:3" x14ac:dyDescent="0.25">
      <c r="A38" s="233" t="s">
        <v>23</v>
      </c>
      <c r="B38" s="330">
        <v>6720456</v>
      </c>
      <c r="C38" s="234">
        <v>3218868</v>
      </c>
    </row>
    <row r="39" spans="1:3" hidden="1" x14ac:dyDescent="0.25">
      <c r="A39" s="233" t="s">
        <v>24</v>
      </c>
      <c r="B39" s="330"/>
      <c r="C39" s="234"/>
    </row>
    <row r="40" spans="1:3" x14ac:dyDescent="0.25">
      <c r="A40" s="233" t="s">
        <v>25</v>
      </c>
      <c r="B40" s="330">
        <v>10141220</v>
      </c>
      <c r="C40" s="234">
        <v>7888270</v>
      </c>
    </row>
    <row r="41" spans="1:3" x14ac:dyDescent="0.25">
      <c r="A41" s="235" t="s">
        <v>368</v>
      </c>
      <c r="B41" s="330">
        <f>+'Notas '!C437</f>
        <v>2405040379</v>
      </c>
      <c r="C41" s="234">
        <v>2012958938</v>
      </c>
    </row>
    <row r="42" spans="1:3" x14ac:dyDescent="0.25">
      <c r="A42" s="285" t="s">
        <v>26</v>
      </c>
      <c r="B42" s="336">
        <f>+B27-B28-B32</f>
        <v>2388330103</v>
      </c>
      <c r="C42" s="286">
        <v>5215920004</v>
      </c>
    </row>
    <row r="43" spans="1:3" x14ac:dyDescent="0.25">
      <c r="A43" s="283" t="s">
        <v>27</v>
      </c>
      <c r="B43" s="335">
        <f>+B44-B45</f>
        <v>33345676</v>
      </c>
      <c r="C43" s="284">
        <v>163673991</v>
      </c>
    </row>
    <row r="44" spans="1:3" x14ac:dyDescent="0.25">
      <c r="A44" s="233" t="s">
        <v>384</v>
      </c>
      <c r="B44" s="330">
        <f>+'Notas '!C447</f>
        <v>42696136</v>
      </c>
      <c r="C44" s="234">
        <v>169040080</v>
      </c>
    </row>
    <row r="45" spans="1:3" x14ac:dyDescent="0.25">
      <c r="A45" s="235" t="s">
        <v>385</v>
      </c>
      <c r="B45" s="330">
        <f>+'Notas '!C449</f>
        <v>9350460</v>
      </c>
      <c r="C45" s="234">
        <v>5366089</v>
      </c>
    </row>
    <row r="46" spans="1:3" x14ac:dyDescent="0.25">
      <c r="A46" s="283" t="s">
        <v>28</v>
      </c>
      <c r="B46" s="331"/>
      <c r="C46" s="237"/>
    </row>
    <row r="47" spans="1:3" x14ac:dyDescent="0.25">
      <c r="A47" s="285" t="s">
        <v>29</v>
      </c>
      <c r="B47" s="336">
        <f>+B49+B48</f>
        <v>923114140</v>
      </c>
      <c r="C47" s="286">
        <v>906274788</v>
      </c>
    </row>
    <row r="48" spans="1:3" x14ac:dyDescent="0.25">
      <c r="A48" s="235" t="s">
        <v>410</v>
      </c>
      <c r="B48" s="330">
        <f>+'Notas '!C459</f>
        <v>532912292</v>
      </c>
      <c r="C48" s="234">
        <v>661850875</v>
      </c>
    </row>
    <row r="49" spans="1:3" x14ac:dyDescent="0.25">
      <c r="A49" s="235" t="s">
        <v>30</v>
      </c>
      <c r="B49" s="330">
        <v>390201848</v>
      </c>
      <c r="C49" s="234">
        <v>244423913</v>
      </c>
    </row>
    <row r="50" spans="1:3" x14ac:dyDescent="0.25">
      <c r="A50" s="285" t="s">
        <v>31</v>
      </c>
      <c r="B50" s="336">
        <f>+B51</f>
        <v>128419357</v>
      </c>
      <c r="C50" s="286">
        <v>10878627</v>
      </c>
    </row>
    <row r="51" spans="1:3" x14ac:dyDescent="0.25">
      <c r="A51" s="235" t="s">
        <v>411</v>
      </c>
      <c r="B51" s="330">
        <f>+'Notas '!C466</f>
        <v>128419357</v>
      </c>
      <c r="C51" s="234">
        <v>10878627</v>
      </c>
    </row>
    <row r="52" spans="1:3" hidden="1" x14ac:dyDescent="0.25">
      <c r="A52" s="233" t="s">
        <v>30</v>
      </c>
      <c r="B52" s="330">
        <v>0</v>
      </c>
      <c r="C52" s="234">
        <v>0</v>
      </c>
    </row>
    <row r="53" spans="1:3" x14ac:dyDescent="0.25">
      <c r="A53" s="285" t="s">
        <v>32</v>
      </c>
      <c r="B53" s="336">
        <v>0</v>
      </c>
      <c r="C53" s="286">
        <v>0</v>
      </c>
    </row>
    <row r="54" spans="1:3" hidden="1" x14ac:dyDescent="0.25">
      <c r="A54" s="233" t="s">
        <v>386</v>
      </c>
      <c r="B54" s="330">
        <v>0</v>
      </c>
      <c r="C54" s="234">
        <v>0</v>
      </c>
    </row>
    <row r="55" spans="1:3" hidden="1" x14ac:dyDescent="0.25">
      <c r="A55" s="235" t="s">
        <v>387</v>
      </c>
      <c r="B55" s="330">
        <v>0</v>
      </c>
      <c r="C55" s="234">
        <v>0</v>
      </c>
    </row>
    <row r="56" spans="1:3" x14ac:dyDescent="0.25">
      <c r="A56" s="285" t="s">
        <v>33</v>
      </c>
      <c r="B56" s="336">
        <v>0</v>
      </c>
      <c r="C56" s="286">
        <v>0</v>
      </c>
    </row>
    <row r="57" spans="1:3" hidden="1" x14ac:dyDescent="0.25">
      <c r="A57" s="233" t="s">
        <v>34</v>
      </c>
      <c r="B57" s="330">
        <v>0</v>
      </c>
      <c r="C57" s="234">
        <v>0</v>
      </c>
    </row>
    <row r="58" spans="1:3" hidden="1" x14ac:dyDescent="0.25">
      <c r="A58" s="233" t="s">
        <v>35</v>
      </c>
      <c r="B58" s="330">
        <v>0</v>
      </c>
      <c r="C58" s="234">
        <v>0</v>
      </c>
    </row>
    <row r="59" spans="1:3" x14ac:dyDescent="0.25">
      <c r="A59" s="285" t="s">
        <v>36</v>
      </c>
      <c r="B59" s="336">
        <f>+B42+B43+B47-B50</f>
        <v>3216370562</v>
      </c>
      <c r="C59" s="286">
        <f>+C42+C43+C47-C50</f>
        <v>6274990156</v>
      </c>
    </row>
    <row r="60" spans="1:3" x14ac:dyDescent="0.25">
      <c r="A60" s="285" t="s">
        <v>37</v>
      </c>
      <c r="B60" s="330">
        <v>140491097</v>
      </c>
      <c r="C60" s="234">
        <v>627499016</v>
      </c>
    </row>
    <row r="61" spans="1:3" x14ac:dyDescent="0.25">
      <c r="A61" s="285" t="s">
        <v>38</v>
      </c>
      <c r="B61" s="337">
        <f>+B59-B60</f>
        <v>3075879465</v>
      </c>
      <c r="C61" s="288">
        <f>+C59-C60</f>
        <v>5647491140</v>
      </c>
    </row>
    <row r="62" spans="1:3" x14ac:dyDescent="0.25">
      <c r="A62" s="7" t="s">
        <v>116</v>
      </c>
      <c r="B62" s="5"/>
      <c r="C62" s="5"/>
    </row>
    <row r="63" spans="1:3" x14ac:dyDescent="0.25">
      <c r="B63" s="5"/>
      <c r="C63" s="5"/>
    </row>
    <row r="64" spans="1:3" x14ac:dyDescent="0.25">
      <c r="A64" s="92"/>
      <c r="B64" s="5"/>
      <c r="C64" s="129"/>
    </row>
    <row r="65" spans="1:3" x14ac:dyDescent="0.25">
      <c r="A65" s="92"/>
      <c r="B65" s="5"/>
      <c r="C65" s="129"/>
    </row>
    <row r="66" spans="1:3" x14ac:dyDescent="0.25">
      <c r="B66" s="5"/>
      <c r="C66" s="129"/>
    </row>
    <row r="67" spans="1:3" x14ac:dyDescent="0.25">
      <c r="C67" s="5"/>
    </row>
    <row r="69" spans="1:3" x14ac:dyDescent="0.25">
      <c r="B69" s="5"/>
    </row>
  </sheetData>
  <mergeCells count="1">
    <mergeCell ref="A2:C2"/>
  </mergeCells>
  <pageMargins left="0.9" right="0.70866141732283472" top="0.56999999999999995" bottom="0.74803149606299213" header="0.31496062992125984" footer="0.31496062992125984"/>
  <pageSetup paperSize="9" scale="7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2:C45"/>
  <sheetViews>
    <sheetView tabSelected="1" topLeftCell="A10" zoomScale="70" zoomScaleNormal="70" workbookViewId="0">
      <selection activeCell="F41" sqref="F41"/>
    </sheetView>
  </sheetViews>
  <sheetFormatPr baseColWidth="10" defaultRowHeight="15" x14ac:dyDescent="0.25"/>
  <cols>
    <col min="1" max="1" width="85.42578125" customWidth="1"/>
    <col min="2" max="2" width="22.7109375" customWidth="1"/>
    <col min="3" max="3" width="23.28515625" customWidth="1"/>
  </cols>
  <sheetData>
    <row r="2" spans="1:3" ht="59.25" customHeight="1" x14ac:dyDescent="0.25">
      <c r="A2" s="573" t="s">
        <v>538</v>
      </c>
      <c r="B2" s="573"/>
      <c r="C2" s="573"/>
    </row>
    <row r="3" spans="1:3" x14ac:dyDescent="0.25">
      <c r="A3" s="4"/>
      <c r="B3" s="4"/>
      <c r="C3" s="4"/>
    </row>
    <row r="4" spans="1:3" ht="30" customHeight="1" x14ac:dyDescent="0.25">
      <c r="A4" s="18"/>
      <c r="B4" s="117">
        <v>44012</v>
      </c>
      <c r="C4" s="117">
        <v>43646</v>
      </c>
    </row>
    <row r="5" spans="1:3" x14ac:dyDescent="0.25">
      <c r="A5" s="8" t="s">
        <v>39</v>
      </c>
      <c r="B5" s="16"/>
      <c r="C5" s="16"/>
    </row>
    <row r="6" spans="1:3" x14ac:dyDescent="0.25">
      <c r="A6" s="15" t="s">
        <v>40</v>
      </c>
      <c r="B6" s="347">
        <f>8465856911-'Estado de Resultados'!$B$17</f>
        <v>6728619013</v>
      </c>
      <c r="C6" s="100">
        <v>8897492376</v>
      </c>
    </row>
    <row r="7" spans="1:3" x14ac:dyDescent="0.25">
      <c r="A7" s="16" t="s">
        <v>41</v>
      </c>
      <c r="B7" s="348">
        <f>-347151719-'Notas '!C409-'Notas '!C411-'Notas '!C412-'Notas '!C413-'Notas '!C414</f>
        <v>-1626215184</v>
      </c>
      <c r="C7" s="289">
        <v>-691263441</v>
      </c>
    </row>
    <row r="8" spans="1:3" x14ac:dyDescent="0.25">
      <c r="A8" s="16" t="s">
        <v>42</v>
      </c>
      <c r="B8" s="289">
        <f>-'Estado de Resultados'!$B$26-'Estado de Resultados'!$B$31-'Estado de Resultados'!$B$36-'Estado de Resultados'!$B$37-'Estado de Resultados'!$B$38-'Estado de Resultados'!$B$40-'Estado de Resultados'!$B$41-'Estado de Resultados'!$B$45-'Estado de Resultados'!$B$51-B7+3692262</f>
        <v>-1200031062</v>
      </c>
      <c r="C8" s="291">
        <v>-762432099</v>
      </c>
    </row>
    <row r="9" spans="1:3" ht="24" customHeight="1" x14ac:dyDescent="0.25">
      <c r="A9" s="103" t="s">
        <v>43</v>
      </c>
      <c r="B9" s="290">
        <f>+B6+B7+B8</f>
        <v>3902372767</v>
      </c>
      <c r="C9" s="290">
        <v>7443796836</v>
      </c>
    </row>
    <row r="10" spans="1:3" x14ac:dyDescent="0.25">
      <c r="A10" s="11" t="s">
        <v>44</v>
      </c>
      <c r="B10" s="100">
        <v>0</v>
      </c>
      <c r="C10" s="100">
        <v>0</v>
      </c>
    </row>
    <row r="11" spans="1:3" hidden="1" x14ac:dyDescent="0.25">
      <c r="A11" s="16" t="s">
        <v>45</v>
      </c>
      <c r="B11" s="100"/>
      <c r="C11" s="100"/>
    </row>
    <row r="12" spans="1:3" x14ac:dyDescent="0.25">
      <c r="A12" s="11" t="s">
        <v>46</v>
      </c>
      <c r="B12" s="100"/>
      <c r="C12" s="100"/>
    </row>
    <row r="13" spans="1:3" hidden="1" x14ac:dyDescent="0.25">
      <c r="A13" s="17" t="s">
        <v>47</v>
      </c>
      <c r="B13" s="100"/>
      <c r="C13" s="100"/>
    </row>
    <row r="14" spans="1:3" x14ac:dyDescent="0.25">
      <c r="A14" s="11" t="s">
        <v>48</v>
      </c>
      <c r="B14" s="349">
        <f>+B9</f>
        <v>3902372767</v>
      </c>
      <c r="C14" s="101">
        <v>7443796836</v>
      </c>
    </row>
    <row r="15" spans="1:3" x14ac:dyDescent="0.25">
      <c r="A15" s="16" t="s">
        <v>49</v>
      </c>
      <c r="B15" s="347">
        <v>-643053697</v>
      </c>
      <c r="C15" s="100">
        <v>-442057397</v>
      </c>
    </row>
    <row r="16" spans="1:3" x14ac:dyDescent="0.25">
      <c r="A16" s="106" t="s">
        <v>50</v>
      </c>
      <c r="B16" s="107">
        <f>+B14+B15</f>
        <v>3259319070</v>
      </c>
      <c r="C16" s="107">
        <f>+C14+C15</f>
        <v>7001739439</v>
      </c>
    </row>
    <row r="17" spans="1:3" x14ac:dyDescent="0.25">
      <c r="A17" s="8" t="s">
        <v>59</v>
      </c>
      <c r="B17" s="100"/>
      <c r="C17" s="100"/>
    </row>
    <row r="18" spans="1:3" x14ac:dyDescent="0.25">
      <c r="A18" s="16" t="s">
        <v>51</v>
      </c>
      <c r="B18" s="100">
        <v>-2202420000</v>
      </c>
      <c r="C18" s="100">
        <v>0</v>
      </c>
    </row>
    <row r="19" spans="1:3" x14ac:dyDescent="0.25">
      <c r="A19" s="16" t="s">
        <v>52</v>
      </c>
      <c r="B19" s="347">
        <f>-23083770186-B18</f>
        <v>-20881350186</v>
      </c>
      <c r="C19" s="100">
        <v>-7780243747</v>
      </c>
    </row>
    <row r="20" spans="1:3" hidden="1" x14ac:dyDescent="0.25">
      <c r="A20" s="16" t="s">
        <v>53</v>
      </c>
      <c r="B20" s="347"/>
      <c r="C20" s="100"/>
    </row>
    <row r="21" spans="1:3" x14ac:dyDescent="0.25">
      <c r="A21" s="16" t="s">
        <v>54</v>
      </c>
      <c r="B21" s="347">
        <v>-410776464</v>
      </c>
      <c r="C21" s="100">
        <v>-514516176</v>
      </c>
    </row>
    <row r="22" spans="1:3" hidden="1" x14ac:dyDescent="0.25">
      <c r="A22" s="16" t="s">
        <v>55</v>
      </c>
      <c r="B22" s="347"/>
      <c r="C22" s="100"/>
    </row>
    <row r="23" spans="1:3" hidden="1" x14ac:dyDescent="0.25">
      <c r="A23" s="16" t="s">
        <v>56</v>
      </c>
      <c r="B23" s="100"/>
      <c r="C23" s="100"/>
    </row>
    <row r="24" spans="1:3" x14ac:dyDescent="0.25">
      <c r="A24" s="16" t="s">
        <v>539</v>
      </c>
      <c r="B24" s="100">
        <f>+'Variacion PN'!L9</f>
        <v>-4200000000</v>
      </c>
      <c r="C24" s="100">
        <v>0</v>
      </c>
    </row>
    <row r="25" spans="1:3" x14ac:dyDescent="0.25">
      <c r="A25" s="106" t="s">
        <v>57</v>
      </c>
      <c r="B25" s="107">
        <f>+B19+B21+B18+B24</f>
        <v>-27694546650</v>
      </c>
      <c r="C25" s="107">
        <v>-8294759923</v>
      </c>
    </row>
    <row r="26" spans="1:3" x14ac:dyDescent="0.25">
      <c r="A26" s="8" t="s">
        <v>58</v>
      </c>
      <c r="B26" s="100"/>
      <c r="C26" s="100"/>
    </row>
    <row r="27" spans="1:3" hidden="1" x14ac:dyDescent="0.25">
      <c r="A27" s="16" t="s">
        <v>60</v>
      </c>
      <c r="B27" s="100">
        <v>0</v>
      </c>
      <c r="C27" s="100">
        <v>0</v>
      </c>
    </row>
    <row r="28" spans="1:3" x14ac:dyDescent="0.25">
      <c r="A28" s="16" t="s">
        <v>61</v>
      </c>
      <c r="B28" s="347">
        <v>40743139256</v>
      </c>
      <c r="C28" s="347">
        <v>0</v>
      </c>
    </row>
    <row r="29" spans="1:3" x14ac:dyDescent="0.25">
      <c r="A29" s="16" t="s">
        <v>278</v>
      </c>
      <c r="B29" s="347">
        <f>+'Estado de Resultados'!$B$49</f>
        <v>390201848</v>
      </c>
      <c r="C29" s="347">
        <v>244423913</v>
      </c>
    </row>
    <row r="30" spans="1:3" x14ac:dyDescent="0.25">
      <c r="A30" s="16" t="s">
        <v>62</v>
      </c>
      <c r="B30" s="347">
        <f>-'Estado de Resultados'!$B$51</f>
        <v>-128419357</v>
      </c>
      <c r="C30" s="347">
        <v>-10878627</v>
      </c>
    </row>
    <row r="31" spans="1:3" x14ac:dyDescent="0.25">
      <c r="A31" s="106" t="s">
        <v>63</v>
      </c>
      <c r="B31" s="107">
        <f>+B28+B30+B29</f>
        <v>41004921747</v>
      </c>
      <c r="C31" s="107">
        <v>233545286</v>
      </c>
    </row>
    <row r="32" spans="1:3" x14ac:dyDescent="0.25">
      <c r="A32" s="106" t="s">
        <v>64</v>
      </c>
      <c r="B32" s="107">
        <f>+B16+B25+B31</f>
        <v>16569694167</v>
      </c>
      <c r="C32" s="107">
        <v>-1059475198</v>
      </c>
    </row>
    <row r="33" spans="1:3" x14ac:dyDescent="0.25">
      <c r="A33" s="106" t="s">
        <v>65</v>
      </c>
      <c r="B33" s="107">
        <f>+C34</f>
        <v>5729323254</v>
      </c>
      <c r="C33" s="107">
        <v>6788798452</v>
      </c>
    </row>
    <row r="34" spans="1:3" x14ac:dyDescent="0.25">
      <c r="A34" s="106" t="s">
        <v>66</v>
      </c>
      <c r="B34" s="107">
        <f>+B32+B33</f>
        <v>22299017421</v>
      </c>
      <c r="C34" s="107">
        <v>5729323254</v>
      </c>
    </row>
    <row r="36" spans="1:3" x14ac:dyDescent="0.25">
      <c r="B36" s="526"/>
    </row>
    <row r="44" spans="1:3" s="48" customFormat="1" x14ac:dyDescent="0.25"/>
    <row r="45" spans="1:3" s="48" customFormat="1" x14ac:dyDescent="0.25"/>
  </sheetData>
  <mergeCells count="1">
    <mergeCell ref="A2:C2"/>
  </mergeCells>
  <pageMargins left="0.34" right="0.25" top="0.74803149606299213" bottom="0.74803149606299213" header="0.31496062992125984" footer="0.31496062992125984"/>
  <pageSetup paperSize="9" scale="9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B2:N25"/>
  <sheetViews>
    <sheetView showGridLines="0" zoomScale="85" zoomScaleNormal="85" workbookViewId="0">
      <selection activeCell="H16" sqref="H16"/>
    </sheetView>
  </sheetViews>
  <sheetFormatPr baseColWidth="10" defaultColWidth="11.28515625" defaultRowHeight="15" x14ac:dyDescent="0.25"/>
  <cols>
    <col min="1" max="1" width="2.7109375" style="48" customWidth="1"/>
    <col min="2" max="2" width="36.28515625" style="48" customWidth="1"/>
    <col min="3" max="3" width="11.7109375" style="48" customWidth="1"/>
    <col min="4" max="4" width="13.7109375" style="48" bestFit="1" customWidth="1"/>
    <col min="5" max="5" width="12.140625" style="48" customWidth="1"/>
    <col min="6" max="6" width="14.28515625" style="48" customWidth="1"/>
    <col min="7" max="7" width="14.140625" style="48" bestFit="1" customWidth="1"/>
    <col min="8" max="8" width="15.140625" style="48" bestFit="1" customWidth="1"/>
    <col min="9" max="9" width="14" style="48" customWidth="1"/>
    <col min="10" max="10" width="13.7109375" style="48" customWidth="1"/>
    <col min="11" max="11" width="14.7109375" style="48" customWidth="1"/>
    <col min="12" max="12" width="13.85546875" style="48" customWidth="1"/>
    <col min="13" max="13" width="14.28515625" style="48" customWidth="1"/>
    <col min="14" max="14" width="15.5703125" style="48" customWidth="1"/>
    <col min="15" max="15" width="2.7109375" style="48" customWidth="1"/>
    <col min="16" max="16384" width="11.28515625" style="48"/>
  </cols>
  <sheetData>
    <row r="2" spans="2:14" ht="18.75" customHeight="1" x14ac:dyDescent="0.25">
      <c r="B2" s="573" t="s">
        <v>266</v>
      </c>
      <c r="C2" s="573"/>
      <c r="D2" s="573"/>
      <c r="E2" s="573"/>
      <c r="F2" s="573"/>
      <c r="G2" s="573"/>
      <c r="H2" s="573"/>
      <c r="I2" s="573"/>
      <c r="J2" s="573"/>
      <c r="K2" s="573"/>
      <c r="L2" s="573"/>
      <c r="M2" s="573"/>
      <c r="N2" s="573"/>
    </row>
    <row r="3" spans="2:14" ht="21.75" customHeight="1" x14ac:dyDescent="0.25">
      <c r="B3" s="573" t="s">
        <v>530</v>
      </c>
      <c r="C3" s="573"/>
      <c r="D3" s="573"/>
      <c r="E3" s="573"/>
      <c r="F3" s="573"/>
      <c r="G3" s="573"/>
      <c r="H3" s="573"/>
      <c r="I3" s="573"/>
      <c r="J3" s="573"/>
      <c r="K3" s="573"/>
      <c r="L3" s="573"/>
      <c r="M3" s="573"/>
      <c r="N3" s="573"/>
    </row>
    <row r="4" spans="2:14" ht="21.75" customHeight="1" x14ac:dyDescent="0.25">
      <c r="B4" s="574" t="s">
        <v>390</v>
      </c>
      <c r="C4" s="574"/>
      <c r="D4" s="574"/>
      <c r="E4" s="574"/>
      <c r="F4" s="574"/>
      <c r="G4" s="574"/>
      <c r="H4" s="574"/>
      <c r="I4" s="574"/>
      <c r="J4" s="574"/>
      <c r="K4" s="574"/>
      <c r="L4" s="574"/>
      <c r="M4" s="574"/>
      <c r="N4" s="574"/>
    </row>
    <row r="5" spans="2:14" ht="15" customHeight="1" x14ac:dyDescent="0.25">
      <c r="B5" s="575" t="s">
        <v>67</v>
      </c>
      <c r="C5" s="577" t="s">
        <v>68</v>
      </c>
      <c r="D5" s="578"/>
      <c r="E5" s="578"/>
      <c r="F5" s="579"/>
      <c r="G5" s="577" t="s">
        <v>71</v>
      </c>
      <c r="H5" s="578"/>
      <c r="I5" s="578"/>
      <c r="J5" s="579"/>
      <c r="K5" s="580" t="s">
        <v>264</v>
      </c>
      <c r="L5" s="580"/>
      <c r="M5" s="580" t="s">
        <v>9</v>
      </c>
      <c r="N5" s="580"/>
    </row>
    <row r="6" spans="2:14" x14ac:dyDescent="0.25">
      <c r="B6" s="576"/>
      <c r="C6" s="329" t="s">
        <v>275</v>
      </c>
      <c r="D6" s="329" t="s">
        <v>69</v>
      </c>
      <c r="E6" s="329" t="s">
        <v>388</v>
      </c>
      <c r="F6" s="329" t="s">
        <v>70</v>
      </c>
      <c r="G6" s="329" t="s">
        <v>72</v>
      </c>
      <c r="H6" s="329" t="s">
        <v>73</v>
      </c>
      <c r="I6" s="329" t="s">
        <v>389</v>
      </c>
      <c r="J6" s="329" t="s">
        <v>391</v>
      </c>
      <c r="K6" s="329" t="s">
        <v>265</v>
      </c>
      <c r="L6" s="329" t="s">
        <v>74</v>
      </c>
      <c r="M6" s="293">
        <v>44012</v>
      </c>
      <c r="N6" s="293">
        <v>43646</v>
      </c>
    </row>
    <row r="7" spans="2:14" ht="15" customHeight="1" x14ac:dyDescent="0.25">
      <c r="B7" s="292" t="s">
        <v>392</v>
      </c>
      <c r="C7" s="93">
        <v>0</v>
      </c>
      <c r="D7" s="49">
        <v>0</v>
      </c>
      <c r="E7" s="49">
        <v>100000</v>
      </c>
      <c r="F7" s="49">
        <v>22000000000</v>
      </c>
      <c r="G7" s="49">
        <v>1043266173</v>
      </c>
      <c r="H7" s="49">
        <v>12200185955</v>
      </c>
      <c r="I7" s="49">
        <v>35747498</v>
      </c>
      <c r="J7" s="49">
        <v>22746632</v>
      </c>
      <c r="K7" s="49">
        <v>0</v>
      </c>
      <c r="L7" s="94">
        <v>5647491140</v>
      </c>
      <c r="M7" s="49"/>
      <c r="N7" s="325">
        <f>+C7+D7+E7+F7+G7+H7+I7+J7+K7+L7+M7</f>
        <v>40949537398</v>
      </c>
    </row>
    <row r="8" spans="2:14" x14ac:dyDescent="0.25">
      <c r="B8" s="292" t="s">
        <v>393</v>
      </c>
      <c r="C8" s="93">
        <v>0</v>
      </c>
      <c r="D8" s="49">
        <v>0</v>
      </c>
      <c r="E8" s="49">
        <v>0</v>
      </c>
      <c r="F8" s="49">
        <v>0</v>
      </c>
      <c r="G8" s="49">
        <f>+G11-G7</f>
        <v>440519321</v>
      </c>
      <c r="H8" s="49">
        <f>+H11-H7</f>
        <v>4169867099</v>
      </c>
      <c r="I8" s="49">
        <v>0</v>
      </c>
      <c r="J8" s="49">
        <f>+J11-J7</f>
        <v>7601341</v>
      </c>
      <c r="K8" s="49">
        <v>0</v>
      </c>
      <c r="L8" s="94">
        <f>+L11-L7+4200000000</f>
        <v>1628388325</v>
      </c>
      <c r="M8" s="49">
        <f>SUM(G8:L8)</f>
        <v>6246376086</v>
      </c>
      <c r="N8" s="326">
        <v>0</v>
      </c>
    </row>
    <row r="9" spans="2:14" ht="15" customHeight="1" x14ac:dyDescent="0.25">
      <c r="B9" s="295" t="s">
        <v>394</v>
      </c>
      <c r="C9" s="93">
        <v>0</v>
      </c>
      <c r="D9" s="50">
        <v>0</v>
      </c>
      <c r="E9" s="50">
        <v>0</v>
      </c>
      <c r="F9" s="50">
        <v>0</v>
      </c>
      <c r="G9" s="50">
        <v>0</v>
      </c>
      <c r="H9" s="50">
        <v>0</v>
      </c>
      <c r="I9" s="50">
        <v>0</v>
      </c>
      <c r="J9" s="50">
        <v>0</v>
      </c>
      <c r="K9" s="50">
        <v>0</v>
      </c>
      <c r="L9" s="95">
        <v>-4200000000</v>
      </c>
      <c r="M9" s="49">
        <f>SUM(C9:L9)</f>
        <v>-4200000000</v>
      </c>
      <c r="N9" s="326">
        <v>0</v>
      </c>
    </row>
    <row r="10" spans="2:14" ht="15" customHeight="1" x14ac:dyDescent="0.25">
      <c r="B10" s="295" t="s">
        <v>395</v>
      </c>
      <c r="C10" s="93">
        <v>0</v>
      </c>
      <c r="D10" s="50">
        <v>0</v>
      </c>
      <c r="E10" s="50">
        <v>0</v>
      </c>
      <c r="F10" s="50">
        <v>0</v>
      </c>
      <c r="G10" s="50">
        <v>0</v>
      </c>
      <c r="H10" s="50">
        <v>0</v>
      </c>
      <c r="I10" s="50">
        <v>0</v>
      </c>
      <c r="J10" s="50">
        <v>0</v>
      </c>
      <c r="K10" s="50">
        <v>0</v>
      </c>
      <c r="L10" s="95"/>
      <c r="M10" s="49">
        <f>SUM(C10:L10)</f>
        <v>0</v>
      </c>
      <c r="N10" s="326">
        <v>0</v>
      </c>
    </row>
    <row r="11" spans="2:14" x14ac:dyDescent="0.25">
      <c r="B11" s="294" t="s">
        <v>273</v>
      </c>
      <c r="C11" s="51">
        <f t="shared" ref="C11:E11" si="0">+SUM(C7:C10)</f>
        <v>0</v>
      </c>
      <c r="D11" s="51">
        <f t="shared" si="0"/>
        <v>0</v>
      </c>
      <c r="E11" s="51">
        <f t="shared" si="0"/>
        <v>100000</v>
      </c>
      <c r="F11" s="51">
        <f>+F7</f>
        <v>22000000000</v>
      </c>
      <c r="G11" s="51">
        <v>1483785494</v>
      </c>
      <c r="H11" s="51">
        <v>16370053054</v>
      </c>
      <c r="I11" s="51">
        <v>35747498</v>
      </c>
      <c r="J11" s="51">
        <v>30347973</v>
      </c>
      <c r="K11" s="51">
        <v>0</v>
      </c>
      <c r="L11" s="96">
        <v>3075879465</v>
      </c>
      <c r="M11" s="51">
        <f>SUM(C11:L11)</f>
        <v>42995913484</v>
      </c>
      <c r="N11" s="327">
        <v>0</v>
      </c>
    </row>
    <row r="12" spans="2:14" x14ac:dyDescent="0.25">
      <c r="B12" s="294" t="s">
        <v>274</v>
      </c>
      <c r="C12" s="51">
        <v>0</v>
      </c>
      <c r="D12" s="51">
        <v>0</v>
      </c>
      <c r="E12" s="51">
        <f>+E7</f>
        <v>100000</v>
      </c>
      <c r="F12" s="51">
        <f t="shared" ref="F12:N12" si="1">+F7</f>
        <v>22000000000</v>
      </c>
      <c r="G12" s="51">
        <f t="shared" si="1"/>
        <v>1043266173</v>
      </c>
      <c r="H12" s="51">
        <f t="shared" si="1"/>
        <v>12200185955</v>
      </c>
      <c r="I12" s="51">
        <f t="shared" si="1"/>
        <v>35747498</v>
      </c>
      <c r="J12" s="51">
        <f t="shared" si="1"/>
        <v>22746632</v>
      </c>
      <c r="K12" s="51">
        <f t="shared" si="1"/>
        <v>0</v>
      </c>
      <c r="L12" s="51">
        <f t="shared" si="1"/>
        <v>5647491140</v>
      </c>
      <c r="M12" s="51">
        <f t="shared" si="1"/>
        <v>0</v>
      </c>
      <c r="N12" s="51">
        <f t="shared" si="1"/>
        <v>40949537398</v>
      </c>
    </row>
    <row r="14" spans="2:14" ht="15.75" x14ac:dyDescent="0.25">
      <c r="B14" s="141" t="s">
        <v>116</v>
      </c>
      <c r="K14" s="5"/>
    </row>
    <row r="15" spans="2:14" ht="15.75" x14ac:dyDescent="0.25">
      <c r="B15" s="141"/>
      <c r="K15" s="5"/>
    </row>
    <row r="16" spans="2:14" s="342" customFormat="1" ht="15.75" x14ac:dyDescent="0.25">
      <c r="B16" s="345"/>
      <c r="G16" s="346">
        <v>1043266173</v>
      </c>
      <c r="H16" s="346">
        <v>12200185955</v>
      </c>
      <c r="K16" s="341"/>
    </row>
    <row r="17" spans="7:13" x14ac:dyDescent="0.25">
      <c r="J17" s="5"/>
      <c r="M17" s="5"/>
    </row>
    <row r="24" spans="7:13" x14ac:dyDescent="0.25">
      <c r="H24" s="5"/>
      <c r="I24" s="5"/>
    </row>
    <row r="25" spans="7:13" x14ac:dyDescent="0.25">
      <c r="G25" s="48" t="s">
        <v>540</v>
      </c>
    </row>
  </sheetData>
  <mergeCells count="8">
    <mergeCell ref="B2:N2"/>
    <mergeCell ref="B3:N3"/>
    <mergeCell ref="B4:N4"/>
    <mergeCell ref="B5:B6"/>
    <mergeCell ref="C5:F5"/>
    <mergeCell ref="G5:J5"/>
    <mergeCell ref="K5:L5"/>
    <mergeCell ref="M5:N5"/>
  </mergeCells>
  <pageMargins left="0.70866141732283472" right="0.70866141732283472" top="0.74803149606299213" bottom="0.74803149606299213" header="0.31496062992125984" footer="0.31496062992125984"/>
  <pageSetup paperSize="9" scale="9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997A0-3C64-495A-88CF-B7F877CAE4DC}">
  <sheetPr>
    <tabColor rgb="FF002060"/>
  </sheetPr>
  <dimension ref="A1:M504"/>
  <sheetViews>
    <sheetView showGridLines="0" topLeftCell="B473" zoomScale="90" zoomScaleNormal="90" workbookViewId="0">
      <selection activeCell="E464" sqref="E464"/>
    </sheetView>
  </sheetViews>
  <sheetFormatPr baseColWidth="10" defaultColWidth="11.28515625" defaultRowHeight="15" x14ac:dyDescent="0.25"/>
  <cols>
    <col min="1" max="1" width="11.28515625" style="7" customWidth="1"/>
    <col min="2" max="2" width="43.5703125" style="7" customWidth="1"/>
    <col min="3" max="3" width="21.28515625" style="7" customWidth="1"/>
    <col min="4" max="4" width="26.28515625" style="7" bestFit="1" customWidth="1"/>
    <col min="5" max="5" width="18.140625" style="240" bestFit="1" customWidth="1"/>
    <col min="6" max="6" width="15.85546875" style="240" bestFit="1" customWidth="1"/>
    <col min="7" max="7" width="16.7109375" style="7" bestFit="1" customWidth="1"/>
    <col min="8" max="8" width="25.7109375" style="7" bestFit="1" customWidth="1"/>
    <col min="9" max="9" width="15.85546875" style="7" bestFit="1" customWidth="1"/>
    <col min="10" max="10" width="18.28515625" style="7" customWidth="1"/>
    <col min="11" max="11" width="13.7109375" style="7" bestFit="1" customWidth="1"/>
    <col min="12" max="12" width="13.85546875" style="7" customWidth="1"/>
    <col min="13" max="13" width="13.7109375" style="7" bestFit="1" customWidth="1"/>
    <col min="14" max="16384" width="11.28515625" style="7"/>
  </cols>
  <sheetData>
    <row r="1" spans="2:5" s="359" customFormat="1" ht="25.5" customHeight="1" x14ac:dyDescent="0.25">
      <c r="B1" s="612" t="s">
        <v>432</v>
      </c>
      <c r="C1" s="612"/>
      <c r="D1" s="612"/>
      <c r="E1" s="612"/>
    </row>
    <row r="2" spans="2:5" s="359" customFormat="1" ht="24" customHeight="1" x14ac:dyDescent="0.25">
      <c r="B2" s="607" t="s">
        <v>433</v>
      </c>
      <c r="C2" s="607"/>
      <c r="D2" s="607"/>
      <c r="E2" s="607"/>
    </row>
    <row r="3" spans="2:5" s="359" customFormat="1" ht="25.5" customHeight="1" x14ac:dyDescent="0.25">
      <c r="B3" s="610" t="s">
        <v>509</v>
      </c>
      <c r="C3" s="610"/>
      <c r="D3" s="610"/>
      <c r="E3" s="610"/>
    </row>
    <row r="4" spans="2:5" s="359" customFormat="1" ht="18.75" customHeight="1" x14ac:dyDescent="0.25">
      <c r="B4" s="607" t="s">
        <v>434</v>
      </c>
      <c r="C4" s="607"/>
      <c r="D4" s="607"/>
      <c r="E4" s="607"/>
    </row>
    <row r="5" spans="2:5" s="359" customFormat="1" ht="24.75" customHeight="1" x14ac:dyDescent="0.25">
      <c r="B5" s="605" t="s">
        <v>435</v>
      </c>
      <c r="C5" s="605"/>
      <c r="D5" s="605"/>
      <c r="E5" s="605"/>
    </row>
    <row r="6" spans="2:5" s="360" customFormat="1" ht="178.5" customHeight="1" x14ac:dyDescent="0.25">
      <c r="B6" s="609" t="s">
        <v>436</v>
      </c>
      <c r="C6" s="609"/>
      <c r="D6" s="609"/>
      <c r="E6" s="609"/>
    </row>
    <row r="7" spans="2:5" s="360" customFormat="1" x14ac:dyDescent="0.25">
      <c r="B7" s="611" t="s">
        <v>437</v>
      </c>
      <c r="C7" s="611"/>
      <c r="D7" s="611"/>
      <c r="E7" s="611"/>
    </row>
    <row r="8" spans="2:5" s="360" customFormat="1" ht="38.25" customHeight="1" x14ac:dyDescent="0.25">
      <c r="B8" s="609" t="s">
        <v>438</v>
      </c>
      <c r="C8" s="609"/>
      <c r="D8" s="609"/>
      <c r="E8" s="609"/>
    </row>
    <row r="9" spans="2:5" s="360" customFormat="1" ht="13.5" customHeight="1" x14ac:dyDescent="0.25">
      <c r="B9" s="361"/>
      <c r="C9" s="361"/>
      <c r="D9" s="361"/>
      <c r="E9" s="361"/>
    </row>
    <row r="10" spans="2:5" s="360" customFormat="1" ht="15" customHeight="1" x14ac:dyDescent="0.25">
      <c r="B10" s="607" t="s">
        <v>439</v>
      </c>
      <c r="C10" s="607"/>
      <c r="D10" s="607"/>
      <c r="E10" s="607"/>
    </row>
    <row r="11" spans="2:5" s="362" customFormat="1" ht="18.75" customHeight="1" x14ac:dyDescent="0.25">
      <c r="B11" s="605" t="s">
        <v>440</v>
      </c>
      <c r="C11" s="605"/>
      <c r="D11" s="605"/>
      <c r="E11" s="605"/>
    </row>
    <row r="12" spans="2:5" s="360" customFormat="1" ht="36" customHeight="1" x14ac:dyDescent="0.25">
      <c r="B12" s="609" t="s">
        <v>441</v>
      </c>
      <c r="C12" s="609"/>
      <c r="D12" s="609"/>
      <c r="E12" s="609"/>
    </row>
    <row r="13" spans="2:5" s="362" customFormat="1" ht="18.75" customHeight="1" x14ac:dyDescent="0.25">
      <c r="B13" s="605" t="s">
        <v>442</v>
      </c>
      <c r="C13" s="605"/>
      <c r="D13" s="605"/>
      <c r="E13" s="605"/>
    </row>
    <row r="14" spans="2:5" s="360" customFormat="1" ht="51" customHeight="1" x14ac:dyDescent="0.25">
      <c r="B14" s="609" t="s">
        <v>443</v>
      </c>
      <c r="C14" s="609"/>
      <c r="D14" s="609"/>
      <c r="E14" s="609"/>
    </row>
    <row r="15" spans="2:5" s="360" customFormat="1" ht="87" customHeight="1" x14ac:dyDescent="0.25">
      <c r="B15" s="609" t="s">
        <v>444</v>
      </c>
      <c r="C15" s="609"/>
      <c r="D15" s="609"/>
      <c r="E15" s="609"/>
    </row>
    <row r="16" spans="2:5" s="362" customFormat="1" ht="18.75" customHeight="1" x14ac:dyDescent="0.25">
      <c r="B16" s="605" t="s">
        <v>445</v>
      </c>
      <c r="C16" s="605"/>
      <c r="D16" s="605"/>
      <c r="E16" s="605"/>
    </row>
    <row r="17" spans="2:6" s="360" customFormat="1" x14ac:dyDescent="0.25">
      <c r="B17" s="609" t="s">
        <v>446</v>
      </c>
      <c r="C17" s="609"/>
      <c r="D17" s="609"/>
      <c r="E17" s="609"/>
    </row>
    <row r="18" spans="2:6" s="362" customFormat="1" ht="18.75" customHeight="1" x14ac:dyDescent="0.25">
      <c r="B18" s="605" t="s">
        <v>447</v>
      </c>
      <c r="C18" s="605"/>
      <c r="D18" s="605"/>
      <c r="E18" s="605"/>
    </row>
    <row r="19" spans="2:6" s="360" customFormat="1" ht="32.25" customHeight="1" x14ac:dyDescent="0.25">
      <c r="B19" s="610" t="s">
        <v>448</v>
      </c>
      <c r="C19" s="610"/>
      <c r="D19" s="610"/>
      <c r="E19" s="610"/>
    </row>
    <row r="20" spans="2:6" s="362" customFormat="1" ht="18.75" customHeight="1" x14ac:dyDescent="0.25">
      <c r="B20" s="605" t="s">
        <v>449</v>
      </c>
      <c r="C20" s="605"/>
      <c r="D20" s="605"/>
      <c r="E20" s="605"/>
    </row>
    <row r="21" spans="2:6" s="360" customFormat="1" ht="54.75" customHeight="1" x14ac:dyDescent="0.25">
      <c r="B21" s="609" t="s">
        <v>450</v>
      </c>
      <c r="C21" s="609"/>
      <c r="D21" s="609"/>
      <c r="E21" s="609"/>
    </row>
    <row r="22" spans="2:6" s="362" customFormat="1" ht="18.75" customHeight="1" x14ac:dyDescent="0.25">
      <c r="B22" s="605" t="s">
        <v>451</v>
      </c>
      <c r="C22" s="605"/>
      <c r="D22" s="605"/>
      <c r="E22" s="605"/>
      <c r="F22" s="363"/>
    </row>
    <row r="23" spans="2:6" ht="40.5" customHeight="1" x14ac:dyDescent="0.25">
      <c r="B23" s="609" t="s">
        <v>452</v>
      </c>
      <c r="C23" s="609"/>
      <c r="D23" s="609"/>
      <c r="E23" s="609"/>
    </row>
    <row r="24" spans="2:6" s="362" customFormat="1" ht="19.5" customHeight="1" x14ac:dyDescent="0.25">
      <c r="B24" s="605" t="s">
        <v>453</v>
      </c>
      <c r="C24" s="605"/>
      <c r="D24" s="605"/>
      <c r="E24" s="605"/>
      <c r="F24" s="363"/>
    </row>
    <row r="25" spans="2:6" ht="19.5" customHeight="1" x14ac:dyDescent="0.25">
      <c r="B25" s="609" t="s">
        <v>454</v>
      </c>
      <c r="C25" s="609"/>
      <c r="D25" s="609"/>
      <c r="E25" s="609"/>
    </row>
    <row r="26" spans="2:6" s="362" customFormat="1" ht="19.5" customHeight="1" x14ac:dyDescent="0.25">
      <c r="B26" s="605" t="s">
        <v>455</v>
      </c>
      <c r="C26" s="605"/>
      <c r="D26" s="605"/>
      <c r="E26" s="605"/>
      <c r="F26" s="363"/>
    </row>
    <row r="27" spans="2:6" ht="19.5" customHeight="1" x14ac:dyDescent="0.25">
      <c r="B27" s="606" t="s">
        <v>456</v>
      </c>
      <c r="C27" s="606"/>
      <c r="D27" s="606"/>
      <c r="E27" s="606"/>
    </row>
    <row r="28" spans="2:6" ht="19.5" customHeight="1" x14ac:dyDescent="0.25">
      <c r="B28" s="364"/>
      <c r="C28" s="364"/>
      <c r="D28" s="364"/>
      <c r="E28" s="365"/>
    </row>
    <row r="29" spans="2:6" ht="15" customHeight="1" x14ac:dyDescent="0.25">
      <c r="B29" s="607" t="s">
        <v>457</v>
      </c>
      <c r="C29" s="607"/>
      <c r="D29" s="607"/>
      <c r="E29" s="607"/>
    </row>
    <row r="30" spans="2:6" ht="37.5" customHeight="1" x14ac:dyDescent="0.25">
      <c r="B30" s="606" t="s">
        <v>458</v>
      </c>
      <c r="C30" s="606"/>
      <c r="D30" s="606"/>
      <c r="E30" s="606"/>
    </row>
    <row r="32" spans="2:6" s="165" customFormat="1" ht="15.75" x14ac:dyDescent="0.25">
      <c r="B32" s="607" t="s">
        <v>459</v>
      </c>
      <c r="C32" s="607"/>
      <c r="D32" s="607"/>
      <c r="E32" s="607"/>
      <c r="F32" s="239"/>
    </row>
    <row r="33" spans="2:8" x14ac:dyDescent="0.25">
      <c r="B33" s="44"/>
    </row>
    <row r="34" spans="2:8" s="165" customFormat="1" x14ac:dyDescent="0.2">
      <c r="B34" s="608" t="s">
        <v>460</v>
      </c>
      <c r="C34" s="608"/>
      <c r="E34" s="239"/>
      <c r="F34" s="239"/>
    </row>
    <row r="35" spans="2:8" ht="15.75" thickBot="1" x14ac:dyDescent="0.3"/>
    <row r="36" spans="2:8" ht="30" customHeight="1" x14ac:dyDescent="0.25">
      <c r="B36" s="366" t="s">
        <v>101</v>
      </c>
      <c r="C36" s="367">
        <v>44012</v>
      </c>
      <c r="D36" s="367">
        <v>43830</v>
      </c>
      <c r="E36" s="7"/>
    </row>
    <row r="37" spans="2:8" ht="18" customHeight="1" x14ac:dyDescent="0.25">
      <c r="B37" s="368" t="s">
        <v>117</v>
      </c>
      <c r="C37" s="369">
        <v>6793.79</v>
      </c>
      <c r="D37" s="369">
        <v>6442.33</v>
      </c>
      <c r="E37" s="7"/>
    </row>
    <row r="38" spans="2:8" ht="18" customHeight="1" thickBot="1" x14ac:dyDescent="0.3">
      <c r="B38" s="370" t="s">
        <v>118</v>
      </c>
      <c r="C38" s="371">
        <v>6820.47</v>
      </c>
      <c r="D38" s="371">
        <v>6463.95</v>
      </c>
      <c r="E38" s="7"/>
    </row>
    <row r="40" spans="2:8" s="165" customFormat="1" x14ac:dyDescent="0.25">
      <c r="B40" s="601" t="s">
        <v>461</v>
      </c>
      <c r="C40" s="601"/>
      <c r="E40" s="239"/>
      <c r="F40" s="372"/>
    </row>
    <row r="41" spans="2:8" x14ac:dyDescent="0.25">
      <c r="B41" s="44"/>
    </row>
    <row r="42" spans="2:8" ht="15" customHeight="1" x14ac:dyDescent="0.25">
      <c r="B42" s="602" t="s">
        <v>307</v>
      </c>
      <c r="C42" s="602"/>
      <c r="D42" s="602"/>
    </row>
    <row r="43" spans="2:8" ht="23.25" customHeight="1" x14ac:dyDescent="0.25">
      <c r="F43" s="372"/>
    </row>
    <row r="44" spans="2:8" ht="25.5" x14ac:dyDescent="0.25">
      <c r="B44" s="385" t="s">
        <v>119</v>
      </c>
      <c r="C44" s="385" t="s">
        <v>137</v>
      </c>
      <c r="D44" s="385" t="s">
        <v>120</v>
      </c>
      <c r="E44" s="492" t="s">
        <v>511</v>
      </c>
      <c r="F44" s="492" t="s">
        <v>510</v>
      </c>
      <c r="G44" s="492" t="s">
        <v>462</v>
      </c>
      <c r="H44" s="385" t="s">
        <v>463</v>
      </c>
    </row>
    <row r="45" spans="2:8" x14ac:dyDescent="0.25">
      <c r="B45" s="539" t="s">
        <v>0</v>
      </c>
      <c r="C45" s="373"/>
      <c r="D45" s="373"/>
      <c r="E45" s="374"/>
      <c r="F45" s="375"/>
      <c r="G45" s="373"/>
      <c r="H45" s="373"/>
    </row>
    <row r="46" spans="2:8" x14ac:dyDescent="0.25">
      <c r="B46" s="540" t="s">
        <v>121</v>
      </c>
      <c r="C46" s="373"/>
      <c r="D46" s="373"/>
      <c r="E46" s="375"/>
      <c r="F46" s="375"/>
      <c r="G46" s="373"/>
      <c r="H46" s="373"/>
    </row>
    <row r="47" spans="2:8" x14ac:dyDescent="0.25">
      <c r="B47" s="541" t="s">
        <v>122</v>
      </c>
      <c r="C47" s="373"/>
      <c r="D47" s="373"/>
      <c r="E47" s="375"/>
      <c r="F47" s="375"/>
      <c r="G47" s="373"/>
      <c r="H47" s="373"/>
    </row>
    <row r="48" spans="2:8" hidden="1" x14ac:dyDescent="0.25">
      <c r="B48" s="542" t="s">
        <v>123</v>
      </c>
      <c r="C48" s="222" t="s">
        <v>124</v>
      </c>
      <c r="D48" s="543">
        <v>0</v>
      </c>
      <c r="E48" s="380">
        <v>6794</v>
      </c>
      <c r="F48" s="375">
        <v>0</v>
      </c>
      <c r="G48" s="544">
        <v>6442.33</v>
      </c>
      <c r="H48" s="545">
        <v>0</v>
      </c>
    </row>
    <row r="49" spans="2:13" x14ac:dyDescent="0.25">
      <c r="B49" s="542" t="s">
        <v>125</v>
      </c>
      <c r="C49" s="222" t="s">
        <v>124</v>
      </c>
      <c r="D49" s="543">
        <f>8000+5047.94+1</f>
        <v>13048.939999999999</v>
      </c>
      <c r="E49" s="380">
        <v>6794</v>
      </c>
      <c r="F49" s="375">
        <f>54350319+34294644+6794+2</f>
        <v>88651759</v>
      </c>
      <c r="G49" s="544">
        <v>6442.33</v>
      </c>
      <c r="H49" s="545">
        <v>66776361.032499999</v>
      </c>
    </row>
    <row r="50" spans="2:13" x14ac:dyDescent="0.25">
      <c r="B50" s="542" t="s">
        <v>125</v>
      </c>
      <c r="C50" s="222" t="s">
        <v>124</v>
      </c>
      <c r="D50" s="543">
        <v>575859.09</v>
      </c>
      <c r="E50" s="380">
        <v>6794</v>
      </c>
      <c r="F50" s="375">
        <v>3912265727</v>
      </c>
      <c r="G50" s="544">
        <v>6442.33</v>
      </c>
      <c r="H50" s="545">
        <v>4079808212.6250997</v>
      </c>
    </row>
    <row r="51" spans="2:13" x14ac:dyDescent="0.25">
      <c r="B51" s="542" t="s">
        <v>126</v>
      </c>
      <c r="C51" s="222" t="s">
        <v>124</v>
      </c>
      <c r="D51" s="543">
        <v>1000.22</v>
      </c>
      <c r="E51" s="380">
        <v>6794</v>
      </c>
      <c r="F51" s="375">
        <v>6795284</v>
      </c>
      <c r="G51" s="544">
        <v>6442.33</v>
      </c>
      <c r="H51" s="545">
        <v>6443747.3125999998</v>
      </c>
    </row>
    <row r="52" spans="2:13" x14ac:dyDescent="0.25">
      <c r="B52" s="542" t="s">
        <v>127</v>
      </c>
      <c r="C52" s="222" t="s">
        <v>124</v>
      </c>
      <c r="D52" s="543"/>
      <c r="E52" s="380">
        <v>6794</v>
      </c>
      <c r="F52" s="375"/>
      <c r="G52" s="544">
        <v>6442.33</v>
      </c>
      <c r="H52" s="545">
        <v>32211650</v>
      </c>
    </row>
    <row r="53" spans="2:13" x14ac:dyDescent="0.25">
      <c r="B53" s="542" t="s">
        <v>464</v>
      </c>
      <c r="C53" s="222" t="s">
        <v>124</v>
      </c>
      <c r="D53" s="543">
        <v>989.48</v>
      </c>
      <c r="E53" s="380">
        <v>6794</v>
      </c>
      <c r="F53" s="375">
        <v>6722319</v>
      </c>
      <c r="G53" s="544">
        <v>6442.33</v>
      </c>
      <c r="H53" s="545">
        <v>6445422.3184000002</v>
      </c>
    </row>
    <row r="54" spans="2:13" x14ac:dyDescent="0.25">
      <c r="B54" s="542" t="s">
        <v>465</v>
      </c>
      <c r="C54" s="222" t="s">
        <v>124</v>
      </c>
      <c r="D54" s="543">
        <v>3000</v>
      </c>
      <c r="E54" s="380">
        <v>6794</v>
      </c>
      <c r="F54" s="375">
        <v>20381370</v>
      </c>
      <c r="G54" s="544">
        <v>6442.33</v>
      </c>
      <c r="H54" s="545">
        <v>19326990</v>
      </c>
    </row>
    <row r="55" spans="2:13" x14ac:dyDescent="0.25">
      <c r="B55" s="542" t="s">
        <v>466</v>
      </c>
      <c r="C55" s="222" t="s">
        <v>124</v>
      </c>
      <c r="D55" s="543"/>
      <c r="E55" s="380">
        <v>6794</v>
      </c>
      <c r="F55" s="375"/>
      <c r="G55" s="544">
        <v>6442.33</v>
      </c>
      <c r="H55" s="545">
        <v>26542.399600000001</v>
      </c>
    </row>
    <row r="56" spans="2:13" x14ac:dyDescent="0.25">
      <c r="B56" s="542" t="s">
        <v>467</v>
      </c>
      <c r="C56" s="222" t="s">
        <v>124</v>
      </c>
      <c r="D56" s="543"/>
      <c r="E56" s="380">
        <v>6794</v>
      </c>
      <c r="F56" s="375"/>
      <c r="G56" s="544">
        <v>6442.33</v>
      </c>
      <c r="H56" s="546">
        <v>32179438.350000001</v>
      </c>
    </row>
    <row r="57" spans="2:13" x14ac:dyDescent="0.25">
      <c r="B57" s="547" t="s">
        <v>128</v>
      </c>
      <c r="C57" s="376"/>
      <c r="D57" s="377"/>
      <c r="E57" s="378"/>
      <c r="F57" s="377"/>
      <c r="G57" s="377"/>
      <c r="H57" s="546"/>
    </row>
    <row r="58" spans="2:13" x14ac:dyDescent="0.25">
      <c r="B58" s="542" t="s">
        <v>129</v>
      </c>
      <c r="C58" s="376" t="s">
        <v>124</v>
      </c>
      <c r="D58" s="379">
        <v>0</v>
      </c>
      <c r="E58" s="380">
        <v>6794</v>
      </c>
      <c r="F58" s="375">
        <v>0</v>
      </c>
      <c r="G58" s="379">
        <v>6442.33</v>
      </c>
      <c r="H58" s="377">
        <v>195717985.40000001</v>
      </c>
      <c r="K58" s="161"/>
      <c r="L58" s="161"/>
      <c r="M58" s="120"/>
    </row>
    <row r="59" spans="2:13" x14ac:dyDescent="0.25">
      <c r="B59" s="547" t="s">
        <v>130</v>
      </c>
      <c r="C59" s="373"/>
      <c r="D59" s="377"/>
      <c r="E59" s="380"/>
      <c r="F59" s="375"/>
      <c r="G59" s="381"/>
      <c r="H59" s="373"/>
    </row>
    <row r="60" spans="2:13" s="123" customFormat="1" x14ac:dyDescent="0.25">
      <c r="B60" s="548" t="s">
        <v>131</v>
      </c>
      <c r="C60" s="549" t="s">
        <v>124</v>
      </c>
      <c r="D60" s="550">
        <f>+G145+G146</f>
        <v>270440.90000000002</v>
      </c>
      <c r="E60" s="551">
        <v>6794</v>
      </c>
      <c r="F60" s="552">
        <f>+D60*C37</f>
        <v>1837318682.0110002</v>
      </c>
      <c r="G60" s="553">
        <v>6442.33</v>
      </c>
      <c r="H60" s="546">
        <v>1953936462.9614999</v>
      </c>
      <c r="J60" s="537"/>
    </row>
    <row r="61" spans="2:13" s="123" customFormat="1" x14ac:dyDescent="0.25">
      <c r="B61" s="548" t="s">
        <v>132</v>
      </c>
      <c r="C61" s="549" t="s">
        <v>124</v>
      </c>
      <c r="D61" s="554">
        <f>+G144+G143+G142</f>
        <v>290233.82799999998</v>
      </c>
      <c r="E61" s="551">
        <v>6794</v>
      </c>
      <c r="F61" s="552">
        <f>+D61*C37</f>
        <v>1971787678.3281198</v>
      </c>
      <c r="G61" s="553">
        <v>6442.33</v>
      </c>
      <c r="H61" s="552">
        <v>1161574711.5782998</v>
      </c>
      <c r="J61" s="538"/>
    </row>
    <row r="62" spans="2:13" s="120" customFormat="1" x14ac:dyDescent="0.25">
      <c r="B62" s="300" t="s">
        <v>75</v>
      </c>
      <c r="C62" s="300" t="s">
        <v>162</v>
      </c>
      <c r="D62" s="301">
        <f>SUM(D49:D61)</f>
        <v>1154572.4579999999</v>
      </c>
      <c r="E62" s="555">
        <f>+C37</f>
        <v>6793.79</v>
      </c>
      <c r="F62" s="301">
        <f>SUM(F49:F61)</f>
        <v>7843922819.339119</v>
      </c>
      <c r="G62" s="302">
        <v>6554.28</v>
      </c>
      <c r="H62" s="301">
        <f>SUM(H49:H61)</f>
        <v>7554447523.9779987</v>
      </c>
      <c r="J62" s="160"/>
    </row>
    <row r="63" spans="2:13" s="170" customFormat="1" x14ac:dyDescent="0.25">
      <c r="B63" s="166"/>
      <c r="C63" s="167"/>
      <c r="D63" s="168"/>
      <c r="E63" s="242"/>
      <c r="F63" s="243"/>
      <c r="G63" s="168"/>
      <c r="H63" s="169"/>
      <c r="J63" s="171"/>
    </row>
    <row r="64" spans="2:13" s="120" customFormat="1" ht="15.75" thickBot="1" x14ac:dyDescent="0.3">
      <c r="B64" s="602" t="s">
        <v>306</v>
      </c>
      <c r="C64" s="602"/>
      <c r="D64" s="602"/>
      <c r="E64" s="153"/>
      <c r="F64" s="244"/>
      <c r="G64" s="127"/>
      <c r="H64" s="75"/>
      <c r="J64" s="160"/>
    </row>
    <row r="65" spans="2:10" ht="52.5" customHeight="1" thickBot="1" x14ac:dyDescent="0.3">
      <c r="B65" s="163" t="s">
        <v>119</v>
      </c>
      <c r="C65" s="162" t="s">
        <v>137</v>
      </c>
      <c r="D65" s="162" t="s">
        <v>120</v>
      </c>
      <c r="E65" s="247" t="s">
        <v>512</v>
      </c>
      <c r="F65" s="247" t="s">
        <v>513</v>
      </c>
      <c r="G65" s="247" t="s">
        <v>468</v>
      </c>
      <c r="H65" s="247" t="s">
        <v>463</v>
      </c>
    </row>
    <row r="66" spans="2:10" x14ac:dyDescent="0.25">
      <c r="B66" s="303" t="s">
        <v>133</v>
      </c>
      <c r="C66" s="304"/>
      <c r="D66" s="305"/>
      <c r="E66" s="306"/>
      <c r="F66" s="307"/>
      <c r="G66" s="306"/>
      <c r="H66" s="307"/>
    </row>
    <row r="67" spans="2:10" x14ac:dyDescent="0.25">
      <c r="B67" s="201" t="s">
        <v>134</v>
      </c>
      <c r="C67" s="296" t="s">
        <v>124</v>
      </c>
      <c r="D67" s="297">
        <v>68.849999999999994</v>
      </c>
      <c r="E67" s="382">
        <v>6820</v>
      </c>
      <c r="F67" s="383">
        <v>469602</v>
      </c>
      <c r="G67" s="298">
        <v>6442.33</v>
      </c>
      <c r="H67" s="383">
        <v>1687037.2088243149</v>
      </c>
    </row>
    <row r="68" spans="2:10" x14ac:dyDescent="0.25">
      <c r="B68" s="201" t="s">
        <v>215</v>
      </c>
      <c r="C68" s="296" t="s">
        <v>124</v>
      </c>
      <c r="D68" s="297">
        <v>120.72</v>
      </c>
      <c r="E68" s="382">
        <v>6820</v>
      </c>
      <c r="F68" s="383">
        <v>823368</v>
      </c>
      <c r="G68" s="298">
        <v>6442.33</v>
      </c>
      <c r="H68" s="383">
        <v>781039.45626431506</v>
      </c>
    </row>
    <row r="69" spans="2:10" s="120" customFormat="1" x14ac:dyDescent="0.25">
      <c r="B69" s="308" t="s">
        <v>396</v>
      </c>
      <c r="C69" s="300" t="s">
        <v>162</v>
      </c>
      <c r="D69" s="301">
        <f>SUM(D67:D68)</f>
        <v>189.57</v>
      </c>
      <c r="E69" s="302">
        <f>+E68</f>
        <v>6820</v>
      </c>
      <c r="F69" s="384">
        <f>SUM(F67:F68)</f>
        <v>1292970</v>
      </c>
      <c r="G69" s="302">
        <v>6442.33</v>
      </c>
      <c r="H69" s="384">
        <v>2468076.6650886298</v>
      </c>
      <c r="J69" s="160"/>
    </row>
    <row r="71" spans="2:10" x14ac:dyDescent="0.25">
      <c r="B71" s="164" t="s">
        <v>305</v>
      </c>
    </row>
    <row r="73" spans="2:10" ht="42.75" customHeight="1" x14ac:dyDescent="0.25">
      <c r="B73" s="385" t="s">
        <v>101</v>
      </c>
      <c r="C73" s="385" t="s">
        <v>511</v>
      </c>
      <c r="D73" s="385" t="s">
        <v>514</v>
      </c>
      <c r="E73" s="385" t="s">
        <v>462</v>
      </c>
      <c r="F73" s="385" t="s">
        <v>469</v>
      </c>
    </row>
    <row r="74" spans="2:10" ht="25.5" x14ac:dyDescent="0.25">
      <c r="B74" s="172" t="s">
        <v>135</v>
      </c>
      <c r="C74" s="309">
        <v>6793.79</v>
      </c>
      <c r="D74" s="310">
        <v>390201848</v>
      </c>
      <c r="E74" s="309">
        <v>6442.33</v>
      </c>
      <c r="F74" s="310">
        <v>531156929</v>
      </c>
    </row>
    <row r="75" spans="2:10" ht="25.5" x14ac:dyDescent="0.25">
      <c r="B75" s="386" t="s">
        <v>136</v>
      </c>
      <c r="C75" s="387">
        <v>6820.47</v>
      </c>
      <c r="D75" s="388">
        <v>0</v>
      </c>
      <c r="E75" s="387">
        <v>6463.95</v>
      </c>
      <c r="F75" s="388">
        <v>0</v>
      </c>
    </row>
    <row r="77" spans="2:10" s="143" customFormat="1" ht="15.75" x14ac:dyDescent="0.25">
      <c r="B77" s="142" t="s">
        <v>301</v>
      </c>
      <c r="E77" s="245"/>
      <c r="F77" s="245"/>
    </row>
    <row r="78" spans="2:10" ht="10.5" customHeight="1" x14ac:dyDescent="0.25"/>
    <row r="79" spans="2:10" s="141" customFormat="1" ht="21" customHeight="1" thickBot="1" x14ac:dyDescent="0.3">
      <c r="B79" s="173" t="s">
        <v>308</v>
      </c>
      <c r="C79" s="174"/>
      <c r="D79" s="174"/>
      <c r="E79" s="246"/>
      <c r="F79" s="246"/>
    </row>
    <row r="80" spans="2:10" ht="30" customHeight="1" thickBot="1" x14ac:dyDescent="0.3">
      <c r="B80" s="163" t="s">
        <v>119</v>
      </c>
      <c r="C80" s="162" t="s">
        <v>137</v>
      </c>
      <c r="D80" s="162" t="s">
        <v>138</v>
      </c>
      <c r="E80" s="247" t="s">
        <v>515</v>
      </c>
      <c r="F80" s="247" t="s">
        <v>470</v>
      </c>
    </row>
    <row r="81" spans="2:6" x14ac:dyDescent="0.25">
      <c r="B81" s="55" t="s">
        <v>2</v>
      </c>
      <c r="C81" s="118" t="s">
        <v>295</v>
      </c>
      <c r="D81" s="131">
        <v>0</v>
      </c>
      <c r="E81" s="389">
        <v>0</v>
      </c>
      <c r="F81" s="128">
        <v>0</v>
      </c>
    </row>
    <row r="82" spans="2:6" x14ac:dyDescent="0.25">
      <c r="B82" s="88" t="s">
        <v>299</v>
      </c>
      <c r="C82" s="147" t="s">
        <v>295</v>
      </c>
      <c r="D82" s="148">
        <v>0</v>
      </c>
      <c r="E82" s="149">
        <v>1000000</v>
      </c>
      <c r="F82" s="149">
        <v>1000000</v>
      </c>
    </row>
    <row r="83" spans="2:6" s="120" customFormat="1" x14ac:dyDescent="0.25">
      <c r="B83" s="154" t="s">
        <v>302</v>
      </c>
      <c r="C83" s="132" t="s">
        <v>295</v>
      </c>
      <c r="D83" s="133">
        <v>0</v>
      </c>
      <c r="E83" s="134">
        <v>1000000</v>
      </c>
      <c r="F83" s="134">
        <v>1000000</v>
      </c>
    </row>
    <row r="84" spans="2:6" s="120" customFormat="1" x14ac:dyDescent="0.25">
      <c r="B84" s="150"/>
      <c r="C84" s="151"/>
      <c r="D84" s="152"/>
      <c r="E84" s="153"/>
      <c r="F84" s="153"/>
    </row>
    <row r="85" spans="2:6" s="143" customFormat="1" ht="21" customHeight="1" x14ac:dyDescent="0.2">
      <c r="B85" s="145" t="s">
        <v>309</v>
      </c>
      <c r="C85" s="146"/>
      <c r="D85" s="146"/>
      <c r="E85" s="248"/>
      <c r="F85" s="248"/>
    </row>
    <row r="86" spans="2:6" s="143" customFormat="1" ht="21" customHeight="1" x14ac:dyDescent="0.2">
      <c r="B86" s="155" t="s">
        <v>417</v>
      </c>
      <c r="C86" s="146"/>
      <c r="D86" s="146"/>
      <c r="E86" s="248"/>
      <c r="F86" s="248"/>
    </row>
    <row r="87" spans="2:6" ht="30" x14ac:dyDescent="0.25">
      <c r="B87" s="354" t="s">
        <v>119</v>
      </c>
      <c r="C87" s="354" t="s">
        <v>137</v>
      </c>
      <c r="D87" s="354" t="s">
        <v>138</v>
      </c>
      <c r="E87" s="249" t="s">
        <v>515</v>
      </c>
      <c r="F87" s="249" t="s">
        <v>470</v>
      </c>
    </row>
    <row r="88" spans="2:6" x14ac:dyDescent="0.25">
      <c r="B88" s="390" t="s">
        <v>140</v>
      </c>
      <c r="C88" s="391" t="s">
        <v>295</v>
      </c>
      <c r="D88" s="392">
        <v>0</v>
      </c>
      <c r="E88" s="393"/>
      <c r="F88" s="393">
        <v>6000000</v>
      </c>
    </row>
    <row r="89" spans="2:6" x14ac:dyDescent="0.25">
      <c r="B89" s="390" t="s">
        <v>142</v>
      </c>
      <c r="C89" s="391" t="s">
        <v>295</v>
      </c>
      <c r="D89" s="392">
        <v>0</v>
      </c>
      <c r="E89" s="394"/>
      <c r="F89" s="394">
        <v>10000000</v>
      </c>
    </row>
    <row r="90" spans="2:6" x14ac:dyDescent="0.25">
      <c r="B90" s="390" t="s">
        <v>143</v>
      </c>
      <c r="C90" s="391" t="s">
        <v>295</v>
      </c>
      <c r="D90" s="392">
        <v>0</v>
      </c>
      <c r="E90" s="393">
        <v>54416240</v>
      </c>
      <c r="F90" s="393">
        <v>489819228</v>
      </c>
    </row>
    <row r="91" spans="2:6" ht="15" customHeight="1" x14ac:dyDescent="0.25">
      <c r="B91" s="390" t="s">
        <v>291</v>
      </c>
      <c r="C91" s="395" t="s">
        <v>295</v>
      </c>
      <c r="D91" s="392">
        <v>0</v>
      </c>
      <c r="E91" s="393">
        <v>24083612</v>
      </c>
      <c r="F91" s="393">
        <v>4044330198</v>
      </c>
    </row>
    <row r="92" spans="2:6" ht="15.75" x14ac:dyDescent="0.25">
      <c r="B92" s="390" t="s">
        <v>144</v>
      </c>
      <c r="C92" s="395" t="s">
        <v>295</v>
      </c>
      <c r="D92" s="392">
        <v>0</v>
      </c>
      <c r="E92" s="393">
        <v>5219763</v>
      </c>
      <c r="F92" s="393">
        <v>5384763</v>
      </c>
    </row>
    <row r="93" spans="2:6" ht="15.75" x14ac:dyDescent="0.25">
      <c r="B93" s="390" t="s">
        <v>145</v>
      </c>
      <c r="C93" s="395" t="s">
        <v>295</v>
      </c>
      <c r="D93" s="392">
        <v>0</v>
      </c>
      <c r="E93" s="393">
        <v>15274998</v>
      </c>
      <c r="F93" s="393">
        <v>15494998</v>
      </c>
    </row>
    <row r="94" spans="2:6" ht="15.75" x14ac:dyDescent="0.25">
      <c r="B94" s="390" t="s">
        <v>146</v>
      </c>
      <c r="C94" s="395" t="s">
        <v>295</v>
      </c>
      <c r="D94" s="392">
        <v>0</v>
      </c>
      <c r="E94" s="393">
        <v>6205000</v>
      </c>
      <c r="F94" s="393">
        <v>6425000</v>
      </c>
    </row>
    <row r="95" spans="2:6" ht="15.75" hidden="1" x14ac:dyDescent="0.25">
      <c r="B95" s="390" t="s">
        <v>471</v>
      </c>
      <c r="C95" s="395" t="s">
        <v>295</v>
      </c>
      <c r="D95" s="392">
        <v>0</v>
      </c>
      <c r="E95" s="396"/>
      <c r="F95" s="396">
        <v>0</v>
      </c>
    </row>
    <row r="96" spans="2:6" ht="15.75" x14ac:dyDescent="0.25">
      <c r="B96" s="390" t="s">
        <v>147</v>
      </c>
      <c r="C96" s="395" t="s">
        <v>295</v>
      </c>
      <c r="D96" s="392">
        <v>0</v>
      </c>
      <c r="E96" s="397">
        <v>130548</v>
      </c>
      <c r="F96" s="397">
        <v>130548</v>
      </c>
    </row>
    <row r="97" spans="2:7" ht="15.75" x14ac:dyDescent="0.25">
      <c r="B97" s="390" t="s">
        <v>148</v>
      </c>
      <c r="C97" s="395" t="s">
        <v>295</v>
      </c>
      <c r="D97" s="392">
        <v>0</v>
      </c>
      <c r="E97" s="393">
        <v>19255890</v>
      </c>
      <c r="F97" s="393">
        <v>19255890</v>
      </c>
    </row>
    <row r="98" spans="2:7" ht="15.75" x14ac:dyDescent="0.25">
      <c r="B98" s="390" t="s">
        <v>472</v>
      </c>
      <c r="C98" s="395" t="s">
        <v>295</v>
      </c>
      <c r="D98" s="392">
        <v>0</v>
      </c>
      <c r="E98" s="393">
        <v>11959217</v>
      </c>
      <c r="F98" s="393">
        <v>12289217</v>
      </c>
    </row>
    <row r="99" spans="2:7" ht="15.75" x14ac:dyDescent="0.25">
      <c r="B99" s="390" t="s">
        <v>473</v>
      </c>
      <c r="C99" s="395" t="s">
        <v>295</v>
      </c>
      <c r="D99" s="392">
        <v>0</v>
      </c>
      <c r="E99" s="393">
        <v>6780000</v>
      </c>
      <c r="F99" s="393">
        <v>6835000</v>
      </c>
    </row>
    <row r="100" spans="2:7" ht="15.75" x14ac:dyDescent="0.25">
      <c r="B100" s="390" t="s">
        <v>268</v>
      </c>
      <c r="C100" s="395" t="s">
        <v>295</v>
      </c>
      <c r="D100" s="392">
        <v>0</v>
      </c>
      <c r="E100" s="393">
        <v>7254352</v>
      </c>
      <c r="F100" s="393">
        <v>7355252</v>
      </c>
    </row>
    <row r="101" spans="2:7" ht="15.75" x14ac:dyDescent="0.25">
      <c r="B101" s="390" t="s">
        <v>304</v>
      </c>
      <c r="C101" s="395" t="s">
        <v>295</v>
      </c>
      <c r="D101" s="392">
        <v>0</v>
      </c>
      <c r="E101" s="519">
        <v>108481</v>
      </c>
      <c r="F101" s="393">
        <v>181758</v>
      </c>
    </row>
    <row r="102" spans="2:7" ht="15.75" x14ac:dyDescent="0.25">
      <c r="B102" s="390" t="s">
        <v>474</v>
      </c>
      <c r="C102" s="395" t="s">
        <v>295</v>
      </c>
      <c r="D102" s="392">
        <v>0</v>
      </c>
      <c r="E102" s="519">
        <v>9635000</v>
      </c>
      <c r="F102" s="393">
        <v>9800000</v>
      </c>
    </row>
    <row r="103" spans="2:7" ht="15" customHeight="1" x14ac:dyDescent="0.25">
      <c r="B103" s="390" t="s">
        <v>475</v>
      </c>
      <c r="C103" s="395" t="s">
        <v>295</v>
      </c>
      <c r="D103" s="392">
        <v>0</v>
      </c>
      <c r="E103" s="519">
        <v>10112867</v>
      </c>
      <c r="F103" s="393">
        <v>8574055</v>
      </c>
    </row>
    <row r="104" spans="2:7" ht="15.75" x14ac:dyDescent="0.25">
      <c r="B104" s="390" t="s">
        <v>150</v>
      </c>
      <c r="C104" s="395" t="s">
        <v>124</v>
      </c>
      <c r="D104" s="398">
        <v>8000</v>
      </c>
      <c r="E104" s="519">
        <v>54350319</v>
      </c>
      <c r="F104" s="393">
        <v>34297032</v>
      </c>
    </row>
    <row r="105" spans="2:7" ht="15.75" x14ac:dyDescent="0.25">
      <c r="B105" s="390" t="s">
        <v>413</v>
      </c>
      <c r="C105" s="395" t="s">
        <v>124</v>
      </c>
      <c r="D105" s="398">
        <v>1</v>
      </c>
      <c r="E105" s="519">
        <v>6794</v>
      </c>
      <c r="F105" s="393">
        <v>6958</v>
      </c>
    </row>
    <row r="106" spans="2:7" ht="15" customHeight="1" x14ac:dyDescent="0.25">
      <c r="B106" s="390" t="s">
        <v>290</v>
      </c>
      <c r="C106" s="395" t="s">
        <v>124</v>
      </c>
      <c r="D106" s="398">
        <v>575859.09</v>
      </c>
      <c r="E106" s="519">
        <v>3912265727</v>
      </c>
      <c r="F106" s="393">
        <v>4079808213</v>
      </c>
    </row>
    <row r="107" spans="2:7" ht="15.75" x14ac:dyDescent="0.25">
      <c r="B107" s="390" t="s">
        <v>151</v>
      </c>
      <c r="C107" s="395" t="s">
        <v>124</v>
      </c>
      <c r="D107" s="398">
        <v>1000.22</v>
      </c>
      <c r="E107" s="519">
        <v>6795284</v>
      </c>
      <c r="F107" s="393">
        <v>6443747</v>
      </c>
      <c r="G107" s="120"/>
    </row>
    <row r="108" spans="2:7" ht="15.75" x14ac:dyDescent="0.25">
      <c r="B108" s="390" t="s">
        <v>146</v>
      </c>
      <c r="C108" s="395" t="s">
        <v>124</v>
      </c>
      <c r="D108" s="398">
        <v>0</v>
      </c>
      <c r="E108" s="520">
        <v>0</v>
      </c>
      <c r="F108" s="397">
        <v>32211650</v>
      </c>
      <c r="G108" s="120"/>
    </row>
    <row r="109" spans="2:7" ht="15.75" x14ac:dyDescent="0.25">
      <c r="B109" s="390" t="s">
        <v>476</v>
      </c>
      <c r="C109" s="395" t="s">
        <v>295</v>
      </c>
      <c r="D109" s="399">
        <v>0</v>
      </c>
      <c r="E109" s="519">
        <v>18083004996</v>
      </c>
      <c r="F109" s="393">
        <v>19311199</v>
      </c>
      <c r="G109" s="153"/>
    </row>
    <row r="110" spans="2:7" ht="15.75" x14ac:dyDescent="0.25">
      <c r="B110" s="390" t="s">
        <v>414</v>
      </c>
      <c r="C110" s="395" t="s">
        <v>124</v>
      </c>
      <c r="D110" s="399">
        <v>0</v>
      </c>
      <c r="E110" s="519">
        <v>0</v>
      </c>
      <c r="F110" s="393">
        <v>26542</v>
      </c>
      <c r="G110" s="120"/>
    </row>
    <row r="111" spans="2:7" ht="15.75" x14ac:dyDescent="0.25">
      <c r="B111" s="390" t="s">
        <v>477</v>
      </c>
      <c r="C111" s="395" t="s">
        <v>124</v>
      </c>
      <c r="D111" s="399">
        <v>3000</v>
      </c>
      <c r="E111" s="519">
        <v>20381370</v>
      </c>
      <c r="F111" s="393">
        <v>19326990</v>
      </c>
      <c r="G111" s="120"/>
    </row>
    <row r="112" spans="2:7" ht="15" customHeight="1" x14ac:dyDescent="0.25">
      <c r="B112" s="390" t="s">
        <v>478</v>
      </c>
      <c r="C112" s="395" t="s">
        <v>124</v>
      </c>
      <c r="D112" s="398">
        <v>5047.9399999999996</v>
      </c>
      <c r="E112" s="519">
        <v>34294644</v>
      </c>
      <c r="F112" s="393">
        <v>32472371</v>
      </c>
      <c r="G112" s="120"/>
    </row>
    <row r="113" spans="2:8" ht="15" customHeight="1" x14ac:dyDescent="0.25">
      <c r="B113" s="390" t="s">
        <v>479</v>
      </c>
      <c r="C113" s="395" t="s">
        <v>295</v>
      </c>
      <c r="D113" s="399">
        <v>0</v>
      </c>
      <c r="E113" s="519">
        <v>9760000</v>
      </c>
      <c r="F113" s="400">
        <v>10000000</v>
      </c>
      <c r="G113" s="250"/>
    </row>
    <row r="114" spans="2:8" ht="15" customHeight="1" x14ac:dyDescent="0.25">
      <c r="B114" s="390" t="s">
        <v>480</v>
      </c>
      <c r="C114" s="395" t="s">
        <v>124</v>
      </c>
      <c r="D114" s="399">
        <v>0</v>
      </c>
      <c r="E114" s="519">
        <v>0</v>
      </c>
      <c r="F114" s="400">
        <v>32179438</v>
      </c>
      <c r="G114" s="401"/>
      <c r="H114" s="180"/>
    </row>
    <row r="115" spans="2:8" ht="15" customHeight="1" x14ac:dyDescent="0.25">
      <c r="B115" s="390" t="s">
        <v>481</v>
      </c>
      <c r="C115" s="395" t="s">
        <v>124</v>
      </c>
      <c r="D115" s="399">
        <v>989.48</v>
      </c>
      <c r="E115" s="519">
        <v>6722319</v>
      </c>
      <c r="F115" s="400">
        <v>6445423</v>
      </c>
      <c r="G115" s="250"/>
    </row>
    <row r="116" spans="2:8" ht="15" customHeight="1" x14ac:dyDescent="0.25">
      <c r="B116" s="119" t="s">
        <v>296</v>
      </c>
      <c r="C116" s="89"/>
      <c r="D116" s="332">
        <f>SUM(D88:D115)</f>
        <v>593897.72999999986</v>
      </c>
      <c r="E116" s="130">
        <f>SUM(E88:E115)</f>
        <v>22298017421</v>
      </c>
      <c r="F116" s="130">
        <f>SUM(F88:F115)</f>
        <v>8914405470</v>
      </c>
      <c r="G116" s="521"/>
    </row>
    <row r="117" spans="2:8" s="120" customFormat="1" ht="3.95" customHeight="1" x14ac:dyDescent="0.25">
      <c r="E117" s="250"/>
      <c r="F117" s="250"/>
      <c r="G117" s="250">
        <f>+E116+E86</f>
        <v>22298017421</v>
      </c>
    </row>
    <row r="118" spans="2:8" ht="15" customHeight="1" x14ac:dyDescent="0.25">
      <c r="B118" s="121" t="s">
        <v>297</v>
      </c>
      <c r="C118" s="89"/>
      <c r="D118" s="89"/>
      <c r="E118" s="130"/>
      <c r="F118" s="130"/>
    </row>
    <row r="119" spans="2:8" s="123" customFormat="1" ht="15" customHeight="1" x14ac:dyDescent="0.25">
      <c r="B119" s="402" t="s">
        <v>149</v>
      </c>
      <c r="C119" s="403" t="s">
        <v>124</v>
      </c>
      <c r="D119" s="404">
        <v>0</v>
      </c>
      <c r="E119" s="128">
        <v>0</v>
      </c>
      <c r="F119" s="405">
        <v>0</v>
      </c>
      <c r="G119" s="122"/>
    </row>
    <row r="120" spans="2:8" s="123" customFormat="1" ht="15" customHeight="1" x14ac:dyDescent="0.25">
      <c r="B120" s="402" t="s">
        <v>141</v>
      </c>
      <c r="C120" s="406" t="s">
        <v>295</v>
      </c>
      <c r="D120" s="407">
        <v>0</v>
      </c>
      <c r="E120" s="408">
        <v>0</v>
      </c>
      <c r="F120" s="408">
        <v>300714000</v>
      </c>
    </row>
    <row r="121" spans="2:8" ht="15" customHeight="1" x14ac:dyDescent="0.25">
      <c r="B121" s="119" t="s">
        <v>298</v>
      </c>
      <c r="C121" s="89"/>
      <c r="D121" s="124">
        <v>0</v>
      </c>
      <c r="E121" s="130">
        <f>+E120</f>
        <v>0</v>
      </c>
      <c r="F121" s="130">
        <f>+F120</f>
        <v>300714000</v>
      </c>
    </row>
    <row r="122" spans="2:8" s="120" customFormat="1" ht="3.95" customHeight="1" x14ac:dyDescent="0.25">
      <c r="B122" s="84"/>
      <c r="C122" s="125"/>
      <c r="D122" s="126"/>
      <c r="E122" s="153"/>
      <c r="F122" s="251"/>
    </row>
    <row r="123" spans="2:8" ht="15" customHeight="1" x14ac:dyDescent="0.25">
      <c r="B123" s="156" t="s">
        <v>303</v>
      </c>
      <c r="C123" s="157"/>
      <c r="D123" s="158">
        <f>+D116</f>
        <v>593897.72999999986</v>
      </c>
      <c r="E123" s="241">
        <f>+E116+E121</f>
        <v>22298017421</v>
      </c>
      <c r="F123" s="241">
        <f>+F116+F121</f>
        <v>9215119470</v>
      </c>
      <c r="H123" s="91"/>
    </row>
    <row r="124" spans="2:8" ht="3.75" customHeight="1" x14ac:dyDescent="0.25">
      <c r="B124" s="84"/>
      <c r="C124" s="125"/>
      <c r="D124" s="126"/>
      <c r="E124" s="153"/>
      <c r="F124" s="251"/>
      <c r="H124" s="91"/>
    </row>
    <row r="125" spans="2:8" x14ac:dyDescent="0.25">
      <c r="B125" s="156" t="s">
        <v>152</v>
      </c>
      <c r="C125" s="157"/>
      <c r="D125" s="158">
        <f>+D123</f>
        <v>593897.72999999986</v>
      </c>
      <c r="E125" s="241">
        <f>+E123+E83</f>
        <v>22299017421</v>
      </c>
      <c r="F125" s="241">
        <f>+F123+F83</f>
        <v>9216119470</v>
      </c>
      <c r="G125" s="9"/>
    </row>
    <row r="126" spans="2:8" x14ac:dyDescent="0.25">
      <c r="G126" s="9"/>
    </row>
    <row r="127" spans="2:8" x14ac:dyDescent="0.25">
      <c r="B127" s="351" t="s">
        <v>153</v>
      </c>
      <c r="G127" s="240"/>
    </row>
    <row r="129" spans="2:13" ht="18.95" customHeight="1" x14ac:dyDescent="0.25">
      <c r="G129" s="9"/>
    </row>
    <row r="130" spans="2:13" ht="29.65" customHeight="1" x14ac:dyDescent="0.25">
      <c r="B130" s="603" t="s">
        <v>154</v>
      </c>
      <c r="C130" s="603"/>
      <c r="D130" s="603"/>
      <c r="E130" s="603"/>
      <c r="F130" s="603"/>
      <c r="G130" s="603"/>
      <c r="H130" s="604" t="s">
        <v>482</v>
      </c>
      <c r="I130" s="604"/>
      <c r="J130" s="604"/>
    </row>
    <row r="131" spans="2:13" ht="45" x14ac:dyDescent="0.25">
      <c r="B131" s="354" t="s">
        <v>160</v>
      </c>
      <c r="C131" s="354" t="s">
        <v>155</v>
      </c>
      <c r="D131" s="354" t="s">
        <v>156</v>
      </c>
      <c r="E131" s="249" t="s">
        <v>157</v>
      </c>
      <c r="F131" s="249" t="s">
        <v>158</v>
      </c>
      <c r="G131" s="354" t="s">
        <v>170</v>
      </c>
      <c r="H131" s="354" t="s">
        <v>68</v>
      </c>
      <c r="I131" s="354" t="s">
        <v>159</v>
      </c>
      <c r="J131" s="354" t="s">
        <v>9</v>
      </c>
    </row>
    <row r="132" spans="2:13" ht="15.75" x14ac:dyDescent="0.25">
      <c r="B132" s="409" t="s">
        <v>130</v>
      </c>
      <c r="C132" s="410"/>
      <c r="D132" s="410"/>
      <c r="E132" s="411"/>
      <c r="F132" s="411"/>
      <c r="G132" s="410"/>
      <c r="H132" s="410"/>
      <c r="I132" s="410"/>
      <c r="J132" s="108"/>
    </row>
    <row r="133" spans="2:13" s="123" customFormat="1" ht="15" customHeight="1" x14ac:dyDescent="0.25">
      <c r="B133" s="529" t="s">
        <v>312</v>
      </c>
      <c r="C133" s="530" t="s">
        <v>295</v>
      </c>
      <c r="D133" s="531" t="s">
        <v>270</v>
      </c>
      <c r="E133" s="532">
        <v>108</v>
      </c>
      <c r="F133" s="528">
        <v>108000000</v>
      </c>
      <c r="G133" s="527">
        <v>123357768</v>
      </c>
      <c r="H133" s="23">
        <v>0</v>
      </c>
      <c r="I133" s="23">
        <v>0</v>
      </c>
      <c r="J133" s="23">
        <v>0</v>
      </c>
      <c r="L133" s="43"/>
    </row>
    <row r="134" spans="2:13" s="123" customFormat="1" ht="15" customHeight="1" x14ac:dyDescent="0.25">
      <c r="B134" s="529" t="s">
        <v>525</v>
      </c>
      <c r="C134" s="530" t="s">
        <v>295</v>
      </c>
      <c r="D134" s="531" t="s">
        <v>270</v>
      </c>
      <c r="E134" s="532">
        <v>2</v>
      </c>
      <c r="F134" s="528">
        <v>2000000</v>
      </c>
      <c r="G134" s="527">
        <v>2009589</v>
      </c>
      <c r="H134" s="23">
        <f>146400*1000000</f>
        <v>146400000000</v>
      </c>
      <c r="I134" s="23">
        <f>8537*1000000</f>
        <v>8537000000</v>
      </c>
      <c r="J134" s="23">
        <f>733421*1000000</f>
        <v>733421000000</v>
      </c>
      <c r="L134" s="43"/>
    </row>
    <row r="135" spans="2:13" s="123" customFormat="1" ht="15" customHeight="1" x14ac:dyDescent="0.25">
      <c r="B135" s="529" t="s">
        <v>311</v>
      </c>
      <c r="C135" s="530" t="s">
        <v>295</v>
      </c>
      <c r="D135" s="531" t="s">
        <v>270</v>
      </c>
      <c r="E135" s="532">
        <v>72</v>
      </c>
      <c r="F135" s="528">
        <v>72000000</v>
      </c>
      <c r="G135" s="527">
        <v>75905753</v>
      </c>
      <c r="H135" s="23">
        <f>1720989.299372*1000000</f>
        <v>1720989299372</v>
      </c>
      <c r="I135" s="23">
        <f>470762.4926*1000000</f>
        <v>470762492600</v>
      </c>
      <c r="J135" s="23">
        <f>3008993.887839*1000000</f>
        <v>3008993887839</v>
      </c>
    </row>
    <row r="136" spans="2:13" s="123" customFormat="1" ht="15" customHeight="1" x14ac:dyDescent="0.25">
      <c r="B136" s="529" t="s">
        <v>416</v>
      </c>
      <c r="C136" s="530" t="s">
        <v>295</v>
      </c>
      <c r="D136" s="531" t="s">
        <v>161</v>
      </c>
      <c r="E136" s="532">
        <v>26</v>
      </c>
      <c r="F136" s="528">
        <v>7070000000</v>
      </c>
      <c r="G136" s="527">
        <v>7159114459</v>
      </c>
      <c r="H136" s="23">
        <v>345739600000</v>
      </c>
      <c r="I136" s="23">
        <v>29080377180</v>
      </c>
      <c r="J136" s="23">
        <v>376504650153</v>
      </c>
    </row>
    <row r="137" spans="2:13" s="123" customFormat="1" ht="15" customHeight="1" x14ac:dyDescent="0.25">
      <c r="B137" s="529" t="s">
        <v>311</v>
      </c>
      <c r="C137" s="530" t="s">
        <v>295</v>
      </c>
      <c r="D137" s="531" t="s">
        <v>161</v>
      </c>
      <c r="E137" s="532">
        <v>1035</v>
      </c>
      <c r="F137" s="528">
        <v>210000000</v>
      </c>
      <c r="G137" s="333">
        <v>209619354</v>
      </c>
      <c r="H137" s="23">
        <f>1720989.299372*1000000</f>
        <v>1720989299372</v>
      </c>
      <c r="I137" s="23">
        <f>470762.4926*1000000</f>
        <v>470762492600</v>
      </c>
      <c r="J137" s="23">
        <f>3008993.887839*1000000</f>
        <v>3008993887839</v>
      </c>
    </row>
    <row r="138" spans="2:13" s="123" customFormat="1" ht="15" customHeight="1" x14ac:dyDescent="0.25">
      <c r="B138" s="529" t="s">
        <v>311</v>
      </c>
      <c r="C138" s="530" t="s">
        <v>295</v>
      </c>
      <c r="D138" s="531" t="s">
        <v>528</v>
      </c>
      <c r="E138" s="532">
        <v>0</v>
      </c>
      <c r="F138" s="528">
        <v>2202420000</v>
      </c>
      <c r="G138" s="527">
        <f>+F138</f>
        <v>2202420000</v>
      </c>
      <c r="H138" s="23">
        <f>1720989.299372*1000000</f>
        <v>1720989299372</v>
      </c>
      <c r="I138" s="23">
        <f>470762.4926*1000000</f>
        <v>470762492600</v>
      </c>
      <c r="J138" s="23">
        <f>3008993.887839*1000000</f>
        <v>3008993887839</v>
      </c>
    </row>
    <row r="139" spans="2:13" s="123" customFormat="1" ht="15" customHeight="1" x14ac:dyDescent="0.25">
      <c r="B139" s="529" t="s">
        <v>311</v>
      </c>
      <c r="C139" s="530" t="s">
        <v>295</v>
      </c>
      <c r="D139" s="531" t="s">
        <v>314</v>
      </c>
      <c r="E139" s="532">
        <v>185791</v>
      </c>
      <c r="F139" s="528">
        <f>+E139*100000</f>
        <v>18579100000</v>
      </c>
      <c r="G139" s="527">
        <f>43979324450+3140163</f>
        <v>43982464613</v>
      </c>
      <c r="H139" s="23">
        <f>1720989.299372*1000000</f>
        <v>1720989299372</v>
      </c>
      <c r="I139" s="23">
        <f>470762.4926*1000000</f>
        <v>470762492600</v>
      </c>
      <c r="J139" s="23">
        <f>3008993.887839*1000000</f>
        <v>3008993887839</v>
      </c>
    </row>
    <row r="140" spans="2:13" s="123" customFormat="1" ht="15" customHeight="1" x14ac:dyDescent="0.25">
      <c r="B140" s="529" t="s">
        <v>416</v>
      </c>
      <c r="C140" s="530" t="s">
        <v>295</v>
      </c>
      <c r="D140" s="531" t="s">
        <v>314</v>
      </c>
      <c r="E140" s="532">
        <v>21533</v>
      </c>
      <c r="F140" s="528">
        <f>+E140*100000</f>
        <v>2153300000</v>
      </c>
      <c r="G140" s="527">
        <v>2695583999</v>
      </c>
      <c r="H140" s="23">
        <v>345739600000</v>
      </c>
      <c r="I140" s="23">
        <v>29080377180</v>
      </c>
      <c r="J140" s="23">
        <v>376504650153</v>
      </c>
    </row>
    <row r="141" spans="2:13" x14ac:dyDescent="0.25">
      <c r="B141" s="596" t="s">
        <v>310</v>
      </c>
      <c r="C141" s="597"/>
      <c r="D141" s="597"/>
      <c r="E141" s="598"/>
      <c r="F141" s="252">
        <f>SUM(F133:F140)</f>
        <v>30396820000</v>
      </c>
      <c r="G141" s="252">
        <f>SUM(G133:G140)</f>
        <v>56450475535</v>
      </c>
      <c r="H141" s="97"/>
      <c r="I141" s="97"/>
      <c r="J141" s="97"/>
    </row>
    <row r="142" spans="2:13" s="123" customFormat="1" ht="15" customHeight="1" x14ac:dyDescent="0.25">
      <c r="B142" s="529" t="s">
        <v>415</v>
      </c>
      <c r="C142" s="403" t="s">
        <v>124</v>
      </c>
      <c r="D142" s="534" t="s">
        <v>270</v>
      </c>
      <c r="E142" s="535">
        <v>200</v>
      </c>
      <c r="F142" s="536">
        <v>200000</v>
      </c>
      <c r="G142" s="407">
        <v>200378.08</v>
      </c>
      <c r="H142" s="23">
        <f>1151242.86*1000000</f>
        <v>1151242860000</v>
      </c>
      <c r="I142" s="23">
        <f>156900.01485*1000000</f>
        <v>156900014850</v>
      </c>
      <c r="J142" s="23">
        <f>1736966.471947*1000000</f>
        <v>1736966471947</v>
      </c>
      <c r="M142" s="43"/>
    </row>
    <row r="143" spans="2:13" s="123" customFormat="1" ht="15" customHeight="1" x14ac:dyDescent="0.25">
      <c r="B143" s="529" t="s">
        <v>416</v>
      </c>
      <c r="C143" s="403" t="s">
        <v>124</v>
      </c>
      <c r="D143" s="534" t="s">
        <v>270</v>
      </c>
      <c r="E143" s="535">
        <v>39</v>
      </c>
      <c r="F143" s="536">
        <v>39000</v>
      </c>
      <c r="G143" s="407">
        <v>39836.629999999997</v>
      </c>
      <c r="H143" s="23">
        <v>345739600000</v>
      </c>
      <c r="I143" s="23">
        <v>29080377180</v>
      </c>
      <c r="J143" s="23">
        <v>376504650153</v>
      </c>
      <c r="M143" s="43"/>
    </row>
    <row r="144" spans="2:13" s="123" customFormat="1" ht="15" customHeight="1" x14ac:dyDescent="0.25">
      <c r="B144" s="529" t="s">
        <v>483</v>
      </c>
      <c r="C144" s="403" t="s">
        <v>124</v>
      </c>
      <c r="D144" s="534" t="s">
        <v>270</v>
      </c>
      <c r="E144" s="535">
        <v>50</v>
      </c>
      <c r="F144" s="536">
        <v>50000</v>
      </c>
      <c r="G144" s="407">
        <v>50019.118000000002</v>
      </c>
      <c r="H144" s="23">
        <f>277910*1000000</f>
        <v>277910000000</v>
      </c>
      <c r="I144" s="23">
        <f>46841.416998*1000000</f>
        <v>46841416998</v>
      </c>
      <c r="J144" s="23">
        <f>624392.416895*1000000</f>
        <v>624392416895</v>
      </c>
      <c r="M144" s="43"/>
    </row>
    <row r="145" spans="2:13" s="123" customFormat="1" ht="15" customHeight="1" x14ac:dyDescent="0.25">
      <c r="B145" s="529" t="s">
        <v>416</v>
      </c>
      <c r="C145" s="530" t="s">
        <v>124</v>
      </c>
      <c r="D145" s="534" t="s">
        <v>161</v>
      </c>
      <c r="E145" s="532">
        <v>1</v>
      </c>
      <c r="F145" s="528">
        <v>150000</v>
      </c>
      <c r="G145" s="533">
        <v>152385.49</v>
      </c>
      <c r="H145" s="23">
        <v>345739600000</v>
      </c>
      <c r="I145" s="23">
        <v>29080377180</v>
      </c>
      <c r="J145" s="23">
        <v>376504650153</v>
      </c>
    </row>
    <row r="146" spans="2:13" s="123" customFormat="1" ht="15" customHeight="1" x14ac:dyDescent="0.25">
      <c r="B146" s="529" t="s">
        <v>311</v>
      </c>
      <c r="C146" s="530" t="s">
        <v>124</v>
      </c>
      <c r="D146" s="534" t="s">
        <v>161</v>
      </c>
      <c r="E146" s="532">
        <v>2</v>
      </c>
      <c r="F146" s="528">
        <v>120000</v>
      </c>
      <c r="G146" s="533">
        <v>118055.41</v>
      </c>
      <c r="H146" s="23">
        <f>1720989.299372*1000000</f>
        <v>1720989299372</v>
      </c>
      <c r="I146" s="23">
        <f>470762.4926*1000000</f>
        <v>470762492600</v>
      </c>
      <c r="J146" s="23">
        <f>3008993.887839*1000000</f>
        <v>3008993887839</v>
      </c>
    </row>
    <row r="147" spans="2:13" x14ac:dyDescent="0.25">
      <c r="B147" s="596" t="s">
        <v>292</v>
      </c>
      <c r="C147" s="597"/>
      <c r="D147" s="597"/>
      <c r="E147" s="598"/>
      <c r="F147" s="252">
        <f>(F145+F146+F142+F143+F144)*6793.79</f>
        <v>3797728610</v>
      </c>
      <c r="G147" s="252">
        <f>(G145+G146+G142+G143+G144)*6793.79</f>
        <v>3809106360.3391199</v>
      </c>
      <c r="H147" s="97"/>
      <c r="I147" s="97"/>
      <c r="J147" s="97"/>
    </row>
    <row r="148" spans="2:13" x14ac:dyDescent="0.25">
      <c r="B148" s="596" t="s">
        <v>526</v>
      </c>
      <c r="C148" s="597"/>
      <c r="D148" s="597"/>
      <c r="E148" s="598"/>
      <c r="F148" s="252">
        <f>+F141+F147</f>
        <v>34194548610</v>
      </c>
      <c r="G148" s="252">
        <f>+G141+G147</f>
        <v>60259581895.339119</v>
      </c>
      <c r="H148" s="97"/>
      <c r="I148" s="97"/>
      <c r="J148" s="97"/>
      <c r="L148" s="9"/>
      <c r="M148" s="9"/>
    </row>
    <row r="149" spans="2:13" ht="16.5" customHeight="1" x14ac:dyDescent="0.25">
      <c r="B149" s="596" t="s">
        <v>484</v>
      </c>
      <c r="C149" s="597"/>
      <c r="D149" s="597"/>
      <c r="E149" s="598"/>
      <c r="F149" s="252">
        <v>23432009963</v>
      </c>
      <c r="G149" s="99">
        <v>35288713895.539803</v>
      </c>
      <c r="H149" s="97"/>
      <c r="I149" s="97"/>
      <c r="J149" s="97"/>
      <c r="L149" s="9"/>
    </row>
    <row r="150" spans="2:13" hidden="1" x14ac:dyDescent="0.25">
      <c r="B150" s="24"/>
      <c r="C150" s="177"/>
      <c r="D150" s="177"/>
      <c r="E150" s="412"/>
      <c r="F150" s="412"/>
      <c r="G150" s="413"/>
      <c r="H150" s="25"/>
      <c r="I150" s="25"/>
      <c r="J150" s="25"/>
      <c r="L150" s="9"/>
    </row>
    <row r="151" spans="2:13" s="419" customFormat="1" hidden="1" x14ac:dyDescent="0.25">
      <c r="B151" s="414" t="s">
        <v>163</v>
      </c>
      <c r="C151" s="415"/>
      <c r="D151" s="415"/>
      <c r="E151" s="416"/>
      <c r="F151" s="416"/>
      <c r="G151" s="417"/>
      <c r="H151" s="418"/>
      <c r="I151" s="418"/>
      <c r="J151" s="418"/>
      <c r="L151" s="420"/>
    </row>
    <row r="152" spans="2:13" s="419" customFormat="1" hidden="1" x14ac:dyDescent="0.25">
      <c r="B152" s="421" t="s">
        <v>279</v>
      </c>
      <c r="C152" s="422"/>
      <c r="D152" s="422">
        <v>0</v>
      </c>
      <c r="E152" s="423">
        <v>0</v>
      </c>
      <c r="F152" s="423">
        <v>0</v>
      </c>
      <c r="G152" s="422">
        <v>0</v>
      </c>
      <c r="H152" s="424">
        <v>0</v>
      </c>
      <c r="I152" s="424">
        <v>0</v>
      </c>
      <c r="J152" s="424">
        <v>0</v>
      </c>
      <c r="L152" s="420"/>
    </row>
    <row r="153" spans="2:13" s="419" customFormat="1" hidden="1" x14ac:dyDescent="0.25">
      <c r="B153" s="421"/>
      <c r="C153" s="422"/>
      <c r="D153" s="422"/>
      <c r="E153" s="416"/>
      <c r="F153" s="416"/>
      <c r="G153" s="417"/>
      <c r="H153" s="424"/>
      <c r="I153" s="424"/>
      <c r="J153" s="424"/>
    </row>
    <row r="154" spans="2:13" s="419" customFormat="1" hidden="1" x14ac:dyDescent="0.25">
      <c r="B154" s="421" t="s">
        <v>77</v>
      </c>
      <c r="C154" s="422">
        <v>0</v>
      </c>
      <c r="D154" s="422">
        <v>0</v>
      </c>
      <c r="E154" s="423">
        <v>0</v>
      </c>
      <c r="F154" s="423">
        <v>0</v>
      </c>
      <c r="G154" s="422">
        <v>0</v>
      </c>
      <c r="H154" s="424">
        <v>0</v>
      </c>
      <c r="I154" s="424">
        <v>0</v>
      </c>
      <c r="J154" s="424">
        <v>0</v>
      </c>
    </row>
    <row r="155" spans="2:13" s="419" customFormat="1" hidden="1" x14ac:dyDescent="0.25">
      <c r="B155" s="421" t="s">
        <v>164</v>
      </c>
      <c r="C155" s="422">
        <v>0</v>
      </c>
      <c r="D155" s="422">
        <v>0</v>
      </c>
      <c r="E155" s="423">
        <v>0</v>
      </c>
      <c r="F155" s="423">
        <v>0</v>
      </c>
      <c r="G155" s="422">
        <v>0</v>
      </c>
      <c r="H155" s="424">
        <v>0</v>
      </c>
      <c r="I155" s="424">
        <v>0</v>
      </c>
      <c r="J155" s="424">
        <v>0</v>
      </c>
      <c r="L155" s="420"/>
    </row>
    <row r="156" spans="2:13" s="419" customFormat="1" hidden="1" x14ac:dyDescent="0.25">
      <c r="B156" s="421"/>
      <c r="C156" s="422"/>
      <c r="D156" s="422"/>
      <c r="E156" s="423">
        <v>0</v>
      </c>
      <c r="F156" s="416">
        <v>0</v>
      </c>
      <c r="G156" s="422">
        <v>0</v>
      </c>
      <c r="H156" s="418">
        <v>0</v>
      </c>
      <c r="I156" s="418">
        <v>0</v>
      </c>
      <c r="J156" s="418">
        <v>0</v>
      </c>
    </row>
    <row r="157" spans="2:13" s="419" customFormat="1" hidden="1" x14ac:dyDescent="0.25">
      <c r="B157" s="414" t="s">
        <v>165</v>
      </c>
      <c r="C157" s="422"/>
      <c r="D157" s="422">
        <v>0</v>
      </c>
      <c r="E157" s="423">
        <v>0</v>
      </c>
      <c r="F157" s="423">
        <v>0</v>
      </c>
      <c r="G157" s="422">
        <v>0</v>
      </c>
      <c r="H157" s="422">
        <v>0</v>
      </c>
      <c r="I157" s="422">
        <v>0</v>
      </c>
      <c r="J157" s="422">
        <v>0</v>
      </c>
    </row>
    <row r="158" spans="2:13" ht="15.75" customHeight="1" x14ac:dyDescent="0.25">
      <c r="B158" s="26" t="s">
        <v>166</v>
      </c>
      <c r="C158" s="27"/>
      <c r="D158" s="27"/>
      <c r="E158" s="253"/>
      <c r="F158" s="253"/>
      <c r="G158" s="28"/>
      <c r="H158" s="25"/>
      <c r="I158" s="29"/>
      <c r="J158" s="29"/>
    </row>
    <row r="159" spans="2:13" ht="15.75" customHeight="1" x14ac:dyDescent="0.25">
      <c r="B159" s="159" t="s">
        <v>313</v>
      </c>
      <c r="C159" s="175" t="s">
        <v>295</v>
      </c>
      <c r="D159" s="98" t="s">
        <v>167</v>
      </c>
      <c r="E159" s="254">
        <v>1</v>
      </c>
      <c r="F159" s="255">
        <v>200000000</v>
      </c>
      <c r="G159" s="176">
        <f>+D178</f>
        <v>851000000</v>
      </c>
      <c r="H159" s="176">
        <v>8800000000</v>
      </c>
      <c r="I159" s="176">
        <v>1726980832</v>
      </c>
      <c r="J159" s="176">
        <v>16242251345</v>
      </c>
    </row>
    <row r="160" spans="2:13" x14ac:dyDescent="0.25">
      <c r="B160" s="599" t="s">
        <v>527</v>
      </c>
      <c r="C160" s="599"/>
      <c r="D160" s="599"/>
      <c r="E160" s="256">
        <v>1</v>
      </c>
      <c r="F160" s="252">
        <v>200000000</v>
      </c>
      <c r="G160" s="99">
        <f>+D178</f>
        <v>851000000</v>
      </c>
      <c r="H160" s="97"/>
      <c r="I160" s="97"/>
      <c r="J160" s="97"/>
    </row>
    <row r="161" spans="2:9" ht="14.65" customHeight="1" x14ac:dyDescent="0.25">
      <c r="B161" s="599" t="s">
        <v>485</v>
      </c>
      <c r="C161" s="599"/>
      <c r="D161" s="599"/>
      <c r="E161" s="425"/>
      <c r="F161" s="252">
        <v>200000000</v>
      </c>
      <c r="G161" s="99">
        <v>296635553</v>
      </c>
      <c r="H161" s="75"/>
      <c r="I161" s="75"/>
    </row>
    <row r="162" spans="2:9" x14ac:dyDescent="0.25">
      <c r="B162" s="73"/>
      <c r="C162" s="73"/>
      <c r="D162" s="74"/>
      <c r="E162" s="244"/>
      <c r="F162" s="244"/>
      <c r="G162" s="75"/>
      <c r="H162" s="75"/>
      <c r="I162" s="75"/>
    </row>
    <row r="163" spans="2:9" ht="45" hidden="1" x14ac:dyDescent="0.25">
      <c r="B163" s="61" t="s">
        <v>168</v>
      </c>
      <c r="C163" s="61" t="s">
        <v>169</v>
      </c>
      <c r="D163" s="61" t="s">
        <v>170</v>
      </c>
      <c r="E163" s="257" t="s">
        <v>158</v>
      </c>
      <c r="F163" s="249" t="s">
        <v>171</v>
      </c>
      <c r="G163" s="9"/>
      <c r="H163" s="9"/>
      <c r="I163" s="62"/>
    </row>
    <row r="164" spans="2:9" hidden="1" x14ac:dyDescent="0.25">
      <c r="B164" s="63" t="s">
        <v>172</v>
      </c>
      <c r="C164" s="64"/>
      <c r="D164" s="65"/>
      <c r="E164" s="258"/>
      <c r="F164" s="259"/>
      <c r="G164" s="9"/>
      <c r="H164" s="9"/>
      <c r="I164" s="9"/>
    </row>
    <row r="165" spans="2:9" hidden="1" x14ac:dyDescent="0.25">
      <c r="B165" s="66"/>
      <c r="C165" s="67"/>
      <c r="D165" s="68"/>
      <c r="E165" s="260"/>
      <c r="F165" s="261"/>
      <c r="G165" s="9"/>
      <c r="H165" s="9"/>
      <c r="I165" s="9"/>
    </row>
    <row r="166" spans="2:9" hidden="1" x14ac:dyDescent="0.25">
      <c r="B166" s="66" t="s">
        <v>102</v>
      </c>
      <c r="C166" s="67"/>
      <c r="D166" s="68"/>
      <c r="E166" s="260"/>
      <c r="F166" s="261"/>
      <c r="G166" s="9"/>
      <c r="H166" s="9"/>
      <c r="I166" s="9"/>
    </row>
    <row r="167" spans="2:9" hidden="1" x14ac:dyDescent="0.25">
      <c r="B167" s="66"/>
      <c r="C167" s="67"/>
      <c r="D167" s="68"/>
      <c r="E167" s="260"/>
      <c r="F167" s="261"/>
      <c r="G167" s="9"/>
      <c r="H167" s="9"/>
      <c r="I167" s="9"/>
    </row>
    <row r="168" spans="2:9" ht="28.5" hidden="1" customHeight="1" x14ac:dyDescent="0.25">
      <c r="B168" s="66" t="s">
        <v>173</v>
      </c>
      <c r="C168" s="67"/>
      <c r="D168" s="68"/>
      <c r="E168" s="260"/>
      <c r="F168" s="261"/>
      <c r="G168" s="9"/>
      <c r="H168" s="9"/>
      <c r="I168" s="9"/>
    </row>
    <row r="169" spans="2:9" hidden="1" x14ac:dyDescent="0.25">
      <c r="B169" s="66" t="s">
        <v>174</v>
      </c>
      <c r="C169" s="67"/>
      <c r="D169" s="68"/>
      <c r="E169" s="260"/>
      <c r="F169" s="261"/>
      <c r="G169" s="9"/>
      <c r="H169" s="9"/>
      <c r="I169" s="9"/>
    </row>
    <row r="170" spans="2:9" hidden="1" x14ac:dyDescent="0.25">
      <c r="B170" s="66"/>
      <c r="C170" s="67"/>
      <c r="D170" s="68"/>
      <c r="E170" s="260"/>
      <c r="F170" s="261"/>
      <c r="G170" s="9"/>
      <c r="H170" s="9"/>
      <c r="I170" s="9"/>
    </row>
    <row r="171" spans="2:9" hidden="1" x14ac:dyDescent="0.25">
      <c r="B171" s="66" t="s">
        <v>175</v>
      </c>
      <c r="C171" s="67"/>
      <c r="D171" s="68"/>
      <c r="E171" s="260"/>
      <c r="F171" s="261"/>
      <c r="G171" s="9"/>
      <c r="H171" s="9"/>
      <c r="I171" s="9"/>
    </row>
    <row r="172" spans="2:9" hidden="1" x14ac:dyDescent="0.25">
      <c r="B172" s="66"/>
      <c r="C172" s="67"/>
      <c r="D172" s="68"/>
      <c r="E172" s="260"/>
      <c r="F172" s="261"/>
      <c r="G172" s="9"/>
      <c r="H172" s="9"/>
      <c r="I172" s="9"/>
    </row>
    <row r="173" spans="2:9" hidden="1" x14ac:dyDescent="0.25">
      <c r="B173" s="66" t="s">
        <v>176</v>
      </c>
      <c r="C173" s="67"/>
      <c r="D173" s="68"/>
      <c r="E173" s="260"/>
      <c r="F173" s="261"/>
      <c r="G173" s="9"/>
      <c r="H173" s="9"/>
      <c r="I173" s="9"/>
    </row>
    <row r="174" spans="2:9" hidden="1" x14ac:dyDescent="0.25">
      <c r="B174" s="69" t="s">
        <v>177</v>
      </c>
      <c r="C174" s="426"/>
      <c r="D174" s="427"/>
      <c r="E174" s="428"/>
      <c r="F174" s="429"/>
      <c r="G174" s="9"/>
      <c r="H174" s="9"/>
      <c r="I174" s="9"/>
    </row>
    <row r="176" spans="2:9" x14ac:dyDescent="0.25">
      <c r="B176" s="600" t="s">
        <v>178</v>
      </c>
      <c r="C176" s="600"/>
      <c r="D176" s="600"/>
      <c r="E176" s="600"/>
      <c r="G176" s="430">
        <f>+G148-G140-G139</f>
        <v>13581533283.339119</v>
      </c>
    </row>
    <row r="177" spans="2:7" ht="24" x14ac:dyDescent="0.25">
      <c r="B177" s="311" t="s">
        <v>179</v>
      </c>
      <c r="C177" s="311" t="s">
        <v>180</v>
      </c>
      <c r="D177" s="311" t="s">
        <v>397</v>
      </c>
      <c r="E177" s="312" t="s">
        <v>398</v>
      </c>
    </row>
    <row r="178" spans="2:7" ht="15.75" customHeight="1" x14ac:dyDescent="0.25">
      <c r="B178" s="431" t="s">
        <v>181</v>
      </c>
      <c r="C178" s="432">
        <v>200000000</v>
      </c>
      <c r="D178" s="433">
        <v>851000000</v>
      </c>
      <c r="E178" s="434">
        <v>750000000</v>
      </c>
      <c r="F178" s="435"/>
    </row>
    <row r="179" spans="2:7" ht="15.75" customHeight="1" x14ac:dyDescent="0.25">
      <c r="B179" s="313" t="s">
        <v>516</v>
      </c>
      <c r="C179" s="314">
        <v>200000000</v>
      </c>
      <c r="D179" s="314">
        <v>851000000</v>
      </c>
      <c r="E179" s="315">
        <v>750000000</v>
      </c>
    </row>
    <row r="180" spans="2:7" ht="15.75" customHeight="1" x14ac:dyDescent="0.25">
      <c r="B180" s="313" t="s">
        <v>486</v>
      </c>
      <c r="C180" s="314">
        <v>200000000</v>
      </c>
      <c r="D180" s="314">
        <v>369547169</v>
      </c>
      <c r="E180" s="315">
        <v>750000000</v>
      </c>
    </row>
    <row r="182" spans="2:7" x14ac:dyDescent="0.25">
      <c r="B182" s="70" t="s">
        <v>182</v>
      </c>
    </row>
    <row r="183" spans="2:7" x14ac:dyDescent="0.25">
      <c r="B183" s="71"/>
    </row>
    <row r="184" spans="2:7" x14ac:dyDescent="0.25">
      <c r="B184" s="71" t="s">
        <v>183</v>
      </c>
    </row>
    <row r="186" spans="2:7" ht="30.75" customHeight="1" x14ac:dyDescent="0.25">
      <c r="B186" s="436" t="s">
        <v>184</v>
      </c>
      <c r="C186" s="436" t="s">
        <v>317</v>
      </c>
      <c r="D186" s="436" t="s">
        <v>318</v>
      </c>
      <c r="G186" s="9"/>
    </row>
    <row r="187" spans="2:7" ht="18.75" customHeight="1" x14ac:dyDescent="0.25">
      <c r="B187" s="437" t="s">
        <v>487</v>
      </c>
      <c r="C187" s="438">
        <v>0</v>
      </c>
      <c r="D187" s="438">
        <v>0</v>
      </c>
      <c r="G187" s="9"/>
    </row>
    <row r="188" spans="2:7" ht="18.75" customHeight="1" x14ac:dyDescent="0.25">
      <c r="B188" s="437" t="s">
        <v>185</v>
      </c>
      <c r="C188" s="438">
        <f>+C189</f>
        <v>44928834</v>
      </c>
      <c r="D188" s="438">
        <v>0</v>
      </c>
      <c r="G188" s="9"/>
    </row>
    <row r="189" spans="2:7" x14ac:dyDescent="0.25">
      <c r="B189" s="439" t="s">
        <v>517</v>
      </c>
      <c r="C189" s="89">
        <v>44928834</v>
      </c>
      <c r="D189" s="89">
        <v>0</v>
      </c>
      <c r="G189" s="9"/>
    </row>
    <row r="190" spans="2:7" x14ac:dyDescent="0.25">
      <c r="B190" s="439" t="s">
        <v>488</v>
      </c>
      <c r="C190" s="89">
        <v>195717985</v>
      </c>
      <c r="D190" s="89">
        <v>0</v>
      </c>
      <c r="G190" s="9"/>
    </row>
    <row r="191" spans="2:7" x14ac:dyDescent="0.25">
      <c r="G191" s="9"/>
    </row>
    <row r="192" spans="2:7" hidden="1" x14ac:dyDescent="0.25">
      <c r="B192" s="71" t="s">
        <v>319</v>
      </c>
    </row>
    <row r="193" spans="2:7" hidden="1" x14ac:dyDescent="0.25"/>
    <row r="194" spans="2:7" ht="30.75" hidden="1" customHeight="1" x14ac:dyDescent="0.25">
      <c r="B194" s="436" t="s">
        <v>184</v>
      </c>
      <c r="C194" s="436" t="s">
        <v>317</v>
      </c>
      <c r="D194" s="436" t="s">
        <v>318</v>
      </c>
      <c r="G194" s="9"/>
    </row>
    <row r="195" spans="2:7" ht="21" hidden="1" customHeight="1" x14ac:dyDescent="0.25">
      <c r="B195" s="177" t="s">
        <v>320</v>
      </c>
      <c r="C195" s="60">
        <v>0</v>
      </c>
      <c r="D195" s="60">
        <v>0</v>
      </c>
      <c r="G195" s="9"/>
    </row>
    <row r="196" spans="2:7" ht="18.75" hidden="1" customHeight="1" x14ac:dyDescent="0.25">
      <c r="B196" s="177" t="s">
        <v>320</v>
      </c>
      <c r="C196" s="60">
        <v>0</v>
      </c>
      <c r="D196" s="60">
        <v>0</v>
      </c>
      <c r="G196" s="9"/>
    </row>
    <row r="197" spans="2:7" hidden="1" x14ac:dyDescent="0.25">
      <c r="B197" s="439" t="s">
        <v>316</v>
      </c>
      <c r="C197" s="89">
        <v>0</v>
      </c>
      <c r="D197" s="89">
        <v>0</v>
      </c>
      <c r="G197" s="9"/>
    </row>
    <row r="198" spans="2:7" hidden="1" x14ac:dyDescent="0.25">
      <c r="B198" s="439" t="s">
        <v>315</v>
      </c>
      <c r="C198" s="89">
        <v>0</v>
      </c>
      <c r="D198" s="89">
        <v>0</v>
      </c>
      <c r="G198" s="9"/>
    </row>
    <row r="199" spans="2:7" s="123" customFormat="1" hidden="1" x14ac:dyDescent="0.25">
      <c r="B199" s="182"/>
      <c r="C199" s="183"/>
      <c r="D199" s="183"/>
      <c r="E199" s="262"/>
      <c r="F199" s="262"/>
      <c r="G199" s="43"/>
    </row>
    <row r="200" spans="2:7" hidden="1" x14ac:dyDescent="0.25">
      <c r="B200" s="184" t="s">
        <v>186</v>
      </c>
      <c r="C200" s="76"/>
      <c r="D200" s="42"/>
      <c r="E200" s="263"/>
      <c r="F200" s="263"/>
      <c r="G200" s="77"/>
    </row>
    <row r="201" spans="2:7" s="180" customFormat="1" hidden="1" x14ac:dyDescent="0.25">
      <c r="B201" s="178"/>
      <c r="C201" s="179"/>
      <c r="D201" s="179"/>
      <c r="E201" s="264"/>
      <c r="F201" s="264"/>
      <c r="G201" s="181"/>
    </row>
    <row r="202" spans="2:7" ht="30.75" hidden="1" customHeight="1" x14ac:dyDescent="0.25">
      <c r="B202" s="350" t="s">
        <v>184</v>
      </c>
      <c r="C202" s="350" t="s">
        <v>400</v>
      </c>
      <c r="D202" s="350" t="s">
        <v>401</v>
      </c>
      <c r="G202" s="9"/>
    </row>
    <row r="203" spans="2:7" ht="21" hidden="1" customHeight="1" x14ac:dyDescent="0.25">
      <c r="B203" s="320" t="s">
        <v>201</v>
      </c>
      <c r="C203" s="321">
        <v>58513243</v>
      </c>
      <c r="D203" s="321">
        <v>0</v>
      </c>
      <c r="G203" s="9"/>
    </row>
    <row r="204" spans="2:7" ht="18.75" hidden="1" customHeight="1" x14ac:dyDescent="0.25">
      <c r="B204" s="320" t="s">
        <v>280</v>
      </c>
      <c r="C204" s="321">
        <v>28941695</v>
      </c>
      <c r="D204" s="321">
        <v>0</v>
      </c>
      <c r="G204" s="9"/>
    </row>
    <row r="205" spans="2:7" hidden="1" x14ac:dyDescent="0.25">
      <c r="B205" s="440" t="s">
        <v>316</v>
      </c>
      <c r="C205" s="191">
        <v>87454938</v>
      </c>
      <c r="D205" s="191">
        <v>0</v>
      </c>
      <c r="G205" s="9"/>
    </row>
    <row r="206" spans="2:7" hidden="1" x14ac:dyDescent="0.25">
      <c r="B206" s="440" t="s">
        <v>315</v>
      </c>
      <c r="C206" s="191">
        <v>0</v>
      </c>
      <c r="D206" s="191">
        <v>0</v>
      </c>
      <c r="G206" s="9"/>
    </row>
    <row r="207" spans="2:7" s="123" customFormat="1" hidden="1" x14ac:dyDescent="0.25">
      <c r="B207" s="182"/>
      <c r="C207" s="183"/>
      <c r="D207" s="183"/>
      <c r="E207" s="262"/>
      <c r="F207" s="262"/>
      <c r="G207" s="43"/>
    </row>
    <row r="208" spans="2:7" x14ac:dyDescent="0.25">
      <c r="B208" s="77"/>
      <c r="C208" s="77"/>
      <c r="D208" s="77"/>
      <c r="E208" s="263"/>
      <c r="F208" s="263"/>
      <c r="G208" s="77"/>
    </row>
    <row r="209" spans="2:10" hidden="1" x14ac:dyDescent="0.25">
      <c r="B209" s="441" t="s">
        <v>489</v>
      </c>
      <c r="C209" s="442" t="s">
        <v>320</v>
      </c>
      <c r="D209" s="442" t="s">
        <v>320</v>
      </c>
      <c r="E209" s="443" t="s">
        <v>320</v>
      </c>
      <c r="F209" s="443" t="s">
        <v>320</v>
      </c>
      <c r="G209" s="444" t="s">
        <v>320</v>
      </c>
    </row>
    <row r="210" spans="2:10" hidden="1" x14ac:dyDescent="0.25">
      <c r="B210" s="441" t="s">
        <v>490</v>
      </c>
      <c r="C210" s="445" t="s">
        <v>320</v>
      </c>
      <c r="D210" s="445" t="s">
        <v>320</v>
      </c>
      <c r="E210" s="446" t="s">
        <v>320</v>
      </c>
      <c r="F210" s="446" t="s">
        <v>320</v>
      </c>
      <c r="G210" s="447" t="s">
        <v>320</v>
      </c>
    </row>
    <row r="211" spans="2:10" x14ac:dyDescent="0.25">
      <c r="B211" s="70"/>
      <c r="C211" s="70"/>
      <c r="G211" s="9"/>
    </row>
    <row r="212" spans="2:10" x14ac:dyDescent="0.25">
      <c r="B212" s="589" t="s">
        <v>187</v>
      </c>
      <c r="C212" s="589"/>
      <c r="D212" s="589"/>
      <c r="E212" s="265"/>
      <c r="F212" s="265"/>
      <c r="G212" s="78"/>
    </row>
    <row r="213" spans="2:10" x14ac:dyDescent="0.25">
      <c r="B213" s="79"/>
      <c r="C213" s="79"/>
      <c r="D213" s="44"/>
      <c r="E213" s="266"/>
      <c r="F213" s="266"/>
      <c r="G213" s="80"/>
    </row>
    <row r="214" spans="2:10" ht="15.75" customHeight="1" x14ac:dyDescent="0.25">
      <c r="B214" s="594" t="s">
        <v>281</v>
      </c>
      <c r="C214" s="595" t="s">
        <v>399</v>
      </c>
      <c r="D214" s="595"/>
      <c r="E214" s="595"/>
      <c r="F214" s="595"/>
      <c r="G214" s="595"/>
    </row>
    <row r="215" spans="2:10" ht="25.5" x14ac:dyDescent="0.25">
      <c r="B215" s="594"/>
      <c r="C215" s="316" t="s">
        <v>491</v>
      </c>
      <c r="D215" s="316" t="s">
        <v>282</v>
      </c>
      <c r="E215" s="317" t="s">
        <v>283</v>
      </c>
      <c r="F215" s="317" t="s">
        <v>284</v>
      </c>
      <c r="G215" s="316" t="s">
        <v>524</v>
      </c>
    </row>
    <row r="216" spans="2:10" s="180" customFormat="1" x14ac:dyDescent="0.25">
      <c r="B216" s="448" t="s">
        <v>285</v>
      </c>
      <c r="C216" s="449">
        <v>119432034.61584188</v>
      </c>
      <c r="D216" s="449">
        <f>+G216-C216</f>
        <v>134173550.38415812</v>
      </c>
      <c r="E216" s="450">
        <v>0</v>
      </c>
      <c r="F216" s="450">
        <v>0</v>
      </c>
      <c r="G216" s="449">
        <v>253605585</v>
      </c>
      <c r="H216" s="451"/>
      <c r="I216" s="181"/>
    </row>
    <row r="217" spans="2:10" s="180" customFormat="1" x14ac:dyDescent="0.25">
      <c r="B217" s="452" t="s">
        <v>188</v>
      </c>
      <c r="C217" s="453">
        <v>406731103.17196995</v>
      </c>
      <c r="D217" s="449">
        <v>0</v>
      </c>
      <c r="E217" s="454">
        <f>+C217-G217</f>
        <v>311198.1719699502</v>
      </c>
      <c r="F217" s="454">
        <v>0</v>
      </c>
      <c r="G217" s="453">
        <v>406419905</v>
      </c>
      <c r="H217" s="181"/>
      <c r="I217" s="181"/>
    </row>
    <row r="218" spans="2:10" s="180" customFormat="1" x14ac:dyDescent="0.25">
      <c r="B218" s="452" t="s">
        <v>286</v>
      </c>
      <c r="C218" s="453">
        <v>40454511.860946119</v>
      </c>
      <c r="D218" s="449">
        <v>0</v>
      </c>
      <c r="E218" s="454">
        <f>+C218-G218</f>
        <v>597208.86094611883</v>
      </c>
      <c r="F218" s="454">
        <v>0</v>
      </c>
      <c r="G218" s="453">
        <v>39857303</v>
      </c>
      <c r="H218" s="181"/>
      <c r="I218" s="181"/>
    </row>
    <row r="219" spans="2:10" s="180" customFormat="1" x14ac:dyDescent="0.25">
      <c r="B219" s="452" t="s">
        <v>189</v>
      </c>
      <c r="C219" s="453">
        <v>171366088.06228462</v>
      </c>
      <c r="D219" s="449">
        <f>+G219-C219</f>
        <v>251129572.93771538</v>
      </c>
      <c r="E219" s="454">
        <v>0</v>
      </c>
      <c r="F219" s="454">
        <v>0</v>
      </c>
      <c r="G219" s="453">
        <v>422495661</v>
      </c>
      <c r="H219" s="181"/>
      <c r="I219" s="181"/>
      <c r="J219" s="455"/>
    </row>
    <row r="220" spans="2:10" s="180" customFormat="1" x14ac:dyDescent="0.25">
      <c r="B220" s="456" t="s">
        <v>190</v>
      </c>
      <c r="C220" s="457">
        <v>50775034.758891225</v>
      </c>
      <c r="D220" s="449">
        <v>0</v>
      </c>
      <c r="E220" s="458">
        <f>+C220-G220</f>
        <v>639798.75889122486</v>
      </c>
      <c r="F220" s="458">
        <v>0</v>
      </c>
      <c r="G220" s="457">
        <v>50135236</v>
      </c>
      <c r="H220" s="181"/>
      <c r="I220" s="181"/>
      <c r="J220" s="455"/>
    </row>
    <row r="221" spans="2:10" x14ac:dyDescent="0.25">
      <c r="B221" s="353" t="s">
        <v>518</v>
      </c>
      <c r="C221" s="225">
        <f>SUM(C216:C220)</f>
        <v>788758772.46993375</v>
      </c>
      <c r="D221" s="225">
        <f t="shared" ref="D221:F221" si="0">SUM(D216:D220)</f>
        <v>385303123.32187349</v>
      </c>
      <c r="E221" s="225">
        <f t="shared" si="0"/>
        <v>1548205.7918072939</v>
      </c>
      <c r="F221" s="225">
        <f t="shared" si="0"/>
        <v>0</v>
      </c>
      <c r="G221" s="225">
        <f>SUM(G216:G220)</f>
        <v>1172513690</v>
      </c>
      <c r="H221" s="9"/>
      <c r="I221" s="9"/>
      <c r="J221" s="109"/>
    </row>
    <row r="222" spans="2:10" x14ac:dyDescent="0.25">
      <c r="B222" s="353" t="s">
        <v>492</v>
      </c>
      <c r="C222" s="225">
        <v>436876090</v>
      </c>
      <c r="D222" s="225">
        <v>386653909.09048814</v>
      </c>
      <c r="E222" s="318">
        <v>35763853</v>
      </c>
      <c r="F222" s="318">
        <v>7442525.0904881768</v>
      </c>
      <c r="G222" s="225">
        <v>788758772.46993375</v>
      </c>
      <c r="H222" s="9"/>
      <c r="I222" s="9"/>
      <c r="J222" s="109"/>
    </row>
    <row r="223" spans="2:10" ht="15.75" customHeight="1" x14ac:dyDescent="0.25">
      <c r="B223" s="594" t="s">
        <v>281</v>
      </c>
      <c r="C223" s="595" t="s">
        <v>191</v>
      </c>
      <c r="D223" s="595"/>
      <c r="E223" s="595"/>
      <c r="F223" s="595"/>
      <c r="G223" s="595"/>
      <c r="H223" s="9"/>
      <c r="J223" s="109"/>
    </row>
    <row r="224" spans="2:10" ht="25.5" x14ac:dyDescent="0.25">
      <c r="B224" s="594"/>
      <c r="C224" s="316" t="s">
        <v>493</v>
      </c>
      <c r="D224" s="316" t="s">
        <v>282</v>
      </c>
      <c r="E224" s="317" t="s">
        <v>283</v>
      </c>
      <c r="F224" s="317" t="s">
        <v>287</v>
      </c>
      <c r="G224" s="316" t="s">
        <v>524</v>
      </c>
    </row>
    <row r="225" spans="2:13" s="180" customFormat="1" ht="16.5" customHeight="1" x14ac:dyDescent="0.25">
      <c r="B225" s="448" t="s">
        <v>285</v>
      </c>
      <c r="C225" s="449">
        <v>25798900.828908041</v>
      </c>
      <c r="D225" s="453">
        <f>+G225-C225</f>
        <v>3977390.7756799571</v>
      </c>
      <c r="E225" s="450"/>
      <c r="F225" s="450">
        <f>+D225-E225</f>
        <v>3977390.7756799571</v>
      </c>
      <c r="G225" s="449">
        <v>29776291.604587998</v>
      </c>
      <c r="H225" s="459"/>
      <c r="I225" s="460"/>
      <c r="J225" s="181"/>
      <c r="K225" s="181"/>
      <c r="L225" s="181"/>
    </row>
    <row r="226" spans="2:13" s="180" customFormat="1" ht="16.5" customHeight="1" x14ac:dyDescent="0.25">
      <c r="B226" s="452" t="s">
        <v>188</v>
      </c>
      <c r="C226" s="453">
        <v>157936793.3113336</v>
      </c>
      <c r="D226" s="453">
        <f>+G226-C226</f>
        <v>26317725.413734406</v>
      </c>
      <c r="E226" s="454"/>
      <c r="F226" s="454">
        <f>+D226</f>
        <v>26317725.413734406</v>
      </c>
      <c r="G226" s="449">
        <v>184254518.725068</v>
      </c>
      <c r="H226" s="181"/>
      <c r="I226" s="460"/>
      <c r="J226" s="181"/>
      <c r="K226" s="181"/>
    </row>
    <row r="227" spans="2:13" s="180" customFormat="1" ht="16.5" customHeight="1" x14ac:dyDescent="0.25">
      <c r="B227" s="452" t="s">
        <v>286</v>
      </c>
      <c r="C227" s="453">
        <v>19522842.146242622</v>
      </c>
      <c r="D227" s="453">
        <f>+G227-C227</f>
        <v>2249042.6659815796</v>
      </c>
      <c r="E227" s="454"/>
      <c r="F227" s="454">
        <f>+D227</f>
        <v>2249042.6659815796</v>
      </c>
      <c r="G227" s="449">
        <v>21771884.812224202</v>
      </c>
      <c r="H227" s="459"/>
      <c r="I227" s="460"/>
      <c r="J227" s="181"/>
      <c r="K227" s="181"/>
    </row>
    <row r="228" spans="2:13" s="180" customFormat="1" ht="16.5" customHeight="1" x14ac:dyDescent="0.25">
      <c r="B228" s="452" t="s">
        <v>189</v>
      </c>
      <c r="C228" s="453">
        <v>33000200.37157223</v>
      </c>
      <c r="D228" s="453">
        <v>2844927</v>
      </c>
      <c r="E228" s="454"/>
      <c r="F228" s="454">
        <f>+D228</f>
        <v>2844927</v>
      </c>
      <c r="G228" s="449">
        <v>34491306.174965397</v>
      </c>
      <c r="H228" s="181"/>
      <c r="I228" s="181"/>
      <c r="J228" s="181"/>
      <c r="K228" s="181"/>
    </row>
    <row r="229" spans="2:13" s="180" customFormat="1" x14ac:dyDescent="0.25">
      <c r="B229" s="456" t="s">
        <v>190</v>
      </c>
      <c r="C229" s="457">
        <v>0</v>
      </c>
      <c r="D229" s="457">
        <v>1657770</v>
      </c>
      <c r="E229" s="458"/>
      <c r="F229" s="458">
        <f>+C229+D229-E229</f>
        <v>1657770</v>
      </c>
      <c r="G229" s="449">
        <v>4420720</v>
      </c>
      <c r="H229" s="181"/>
      <c r="I229" s="181"/>
      <c r="J229" s="181"/>
      <c r="K229" s="181"/>
    </row>
    <row r="230" spans="2:13" x14ac:dyDescent="0.25">
      <c r="B230" s="353" t="s">
        <v>518</v>
      </c>
      <c r="C230" s="225">
        <f>SUM(C225:C229)</f>
        <v>236258736.65805647</v>
      </c>
      <c r="D230" s="225">
        <f t="shared" ref="D230:F230" si="1">SUM(D225:D229)</f>
        <v>37046855.855395943</v>
      </c>
      <c r="E230" s="225">
        <f t="shared" si="1"/>
        <v>0</v>
      </c>
      <c r="F230" s="225">
        <f t="shared" si="1"/>
        <v>37046855.855395943</v>
      </c>
      <c r="G230" s="225">
        <f>SUM(G225:G229)</f>
        <v>274714721.3168456</v>
      </c>
      <c r="H230" s="9"/>
      <c r="I230" s="9"/>
    </row>
    <row r="231" spans="2:13" x14ac:dyDescent="0.25">
      <c r="B231" s="353" t="s">
        <v>492</v>
      </c>
      <c r="C231" s="225">
        <v>174163698</v>
      </c>
      <c r="D231" s="225">
        <v>91091387.506111145</v>
      </c>
      <c r="E231" s="318">
        <v>29452830</v>
      </c>
      <c r="F231" s="318">
        <v>84232057.506111145</v>
      </c>
      <c r="G231" s="225">
        <v>236258736.65805647</v>
      </c>
      <c r="H231" s="9"/>
      <c r="I231" s="5"/>
    </row>
    <row r="232" spans="2:13" x14ac:dyDescent="0.25">
      <c r="H232" s="9"/>
      <c r="I232" s="9"/>
    </row>
    <row r="233" spans="2:13" x14ac:dyDescent="0.25">
      <c r="B233" s="585" t="s">
        <v>192</v>
      </c>
      <c r="C233" s="585"/>
      <c r="D233" s="585"/>
      <c r="E233" s="265"/>
      <c r="F233" s="265"/>
      <c r="G233" s="78"/>
      <c r="H233" s="78"/>
      <c r="I233" s="78"/>
    </row>
    <row r="234" spans="2:13" x14ac:dyDescent="0.25">
      <c r="B234" s="72" t="s">
        <v>193</v>
      </c>
      <c r="C234" s="72"/>
      <c r="D234" s="72"/>
      <c r="E234" s="267"/>
      <c r="F234" s="267"/>
      <c r="G234" s="81"/>
      <c r="H234" s="81"/>
      <c r="I234" s="81"/>
    </row>
    <row r="235" spans="2:13" x14ac:dyDescent="0.25">
      <c r="B235" s="586" t="s">
        <v>101</v>
      </c>
      <c r="C235" s="586" t="s">
        <v>194</v>
      </c>
      <c r="D235" s="593" t="s">
        <v>195</v>
      </c>
      <c r="E235" s="593"/>
      <c r="F235" s="593"/>
      <c r="G235" s="9"/>
      <c r="H235" s="80"/>
      <c r="I235" s="9"/>
    </row>
    <row r="236" spans="2:13" ht="18" customHeight="1" x14ac:dyDescent="0.25">
      <c r="B236" s="587"/>
      <c r="C236" s="587"/>
      <c r="D236" s="461" t="s">
        <v>196</v>
      </c>
      <c r="E236" s="462" t="s">
        <v>197</v>
      </c>
      <c r="F236" s="462" t="s">
        <v>198</v>
      </c>
      <c r="G236" s="9"/>
      <c r="H236" s="9"/>
      <c r="I236" s="9"/>
    </row>
    <row r="237" spans="2:13" s="180" customFormat="1" x14ac:dyDescent="0.25">
      <c r="B237" s="463" t="s">
        <v>293</v>
      </c>
      <c r="C237" s="464">
        <v>14125125</v>
      </c>
      <c r="D237" s="465">
        <v>0</v>
      </c>
      <c r="E237" s="465">
        <v>0</v>
      </c>
      <c r="F237" s="465">
        <v>14125125</v>
      </c>
      <c r="G237" s="181"/>
      <c r="H237" s="181"/>
      <c r="I237" s="181"/>
    </row>
    <row r="238" spans="2:13" x14ac:dyDescent="0.25">
      <c r="B238" s="466" t="s">
        <v>294</v>
      </c>
      <c r="C238" s="467">
        <v>16947870</v>
      </c>
      <c r="D238" s="468">
        <v>0</v>
      </c>
      <c r="E238" s="468">
        <v>0</v>
      </c>
      <c r="F238" s="468">
        <v>16947870</v>
      </c>
      <c r="G238" s="9"/>
      <c r="H238" s="9"/>
      <c r="I238" s="9"/>
    </row>
    <row r="239" spans="2:13" x14ac:dyDescent="0.25">
      <c r="B239" s="466" t="s">
        <v>494</v>
      </c>
      <c r="C239" s="467">
        <v>58594590</v>
      </c>
      <c r="D239" s="468">
        <v>0</v>
      </c>
      <c r="E239" s="468">
        <f>+C239-F239</f>
        <v>19531530</v>
      </c>
      <c r="F239" s="468">
        <v>39063060</v>
      </c>
      <c r="G239" s="9"/>
      <c r="H239" s="9"/>
      <c r="I239" s="9"/>
    </row>
    <row r="240" spans="2:13" x14ac:dyDescent="0.25">
      <c r="B240" s="469" t="s">
        <v>517</v>
      </c>
      <c r="C240" s="470">
        <f>+C239+C238+C237</f>
        <v>89667585</v>
      </c>
      <c r="D240" s="471">
        <f>SUM(D237:D239)</f>
        <v>0</v>
      </c>
      <c r="E240" s="472">
        <v>0</v>
      </c>
      <c r="F240" s="473">
        <f>SUM(F237:F239)</f>
        <v>70136055</v>
      </c>
      <c r="G240" s="9"/>
      <c r="H240" s="338"/>
      <c r="I240" s="338"/>
      <c r="J240" s="339"/>
      <c r="K240" s="339"/>
      <c r="L240" s="339"/>
      <c r="M240" s="339"/>
    </row>
    <row r="241" spans="2:13" x14ac:dyDescent="0.25">
      <c r="B241" s="469" t="s">
        <v>488</v>
      </c>
      <c r="C241" s="470">
        <v>31072995</v>
      </c>
      <c r="D241" s="470">
        <v>0</v>
      </c>
      <c r="E241" s="473">
        <v>0</v>
      </c>
      <c r="F241" s="473">
        <v>31072995</v>
      </c>
      <c r="G241" s="9"/>
      <c r="H241" s="338"/>
      <c r="I241" s="338"/>
      <c r="J241" s="339"/>
      <c r="K241" s="339"/>
      <c r="L241" s="339"/>
      <c r="M241" s="339"/>
    </row>
    <row r="242" spans="2:13" x14ac:dyDescent="0.25">
      <c r="G242" s="9"/>
      <c r="H242" s="338"/>
      <c r="I242" s="338"/>
      <c r="J242" s="339"/>
      <c r="K242" s="339"/>
      <c r="L242" s="339"/>
      <c r="M242" s="339"/>
    </row>
    <row r="243" spans="2:13" x14ac:dyDescent="0.25">
      <c r="B243" s="70" t="s">
        <v>199</v>
      </c>
      <c r="C243" s="45"/>
      <c r="G243" s="9"/>
      <c r="H243" s="339" t="s">
        <v>293</v>
      </c>
      <c r="I243" s="340">
        <v>0</v>
      </c>
      <c r="J243" s="340">
        <v>14125125</v>
      </c>
      <c r="K243" s="339"/>
      <c r="L243" s="339"/>
      <c r="M243" s="339"/>
    </row>
    <row r="244" spans="2:13" x14ac:dyDescent="0.25">
      <c r="B244" s="581" t="s">
        <v>101</v>
      </c>
      <c r="C244" s="581" t="s">
        <v>194</v>
      </c>
      <c r="D244" s="593" t="s">
        <v>195</v>
      </c>
      <c r="E244" s="593"/>
      <c r="F244" s="593"/>
      <c r="G244" s="9"/>
      <c r="H244" s="339" t="s">
        <v>294</v>
      </c>
      <c r="I244" s="340">
        <v>0</v>
      </c>
      <c r="J244" s="340">
        <v>16947870</v>
      </c>
      <c r="K244" s="339"/>
      <c r="L244" s="339"/>
      <c r="M244" s="339"/>
    </row>
    <row r="245" spans="2:13" x14ac:dyDescent="0.25">
      <c r="B245" s="581"/>
      <c r="C245" s="581"/>
      <c r="D245" s="461" t="s">
        <v>196</v>
      </c>
      <c r="E245" s="462" t="s">
        <v>197</v>
      </c>
      <c r="F245" s="462" t="s">
        <v>198</v>
      </c>
      <c r="G245" s="9"/>
      <c r="H245" s="338"/>
      <c r="I245" s="338"/>
      <c r="J245" s="339"/>
      <c r="K245" s="339"/>
      <c r="L245" s="339"/>
      <c r="M245" s="339"/>
    </row>
    <row r="246" spans="2:13" x14ac:dyDescent="0.25">
      <c r="B246" s="474" t="s">
        <v>495</v>
      </c>
      <c r="C246" s="475">
        <v>376311328</v>
      </c>
      <c r="D246" s="476">
        <f>+F246-C246</f>
        <v>11801835</v>
      </c>
      <c r="E246" s="477">
        <v>0</v>
      </c>
      <c r="F246" s="477">
        <v>388113163</v>
      </c>
      <c r="G246" s="9"/>
      <c r="H246" s="338"/>
      <c r="I246" s="338"/>
      <c r="J246" s="339"/>
      <c r="K246" s="339"/>
      <c r="L246" s="339"/>
      <c r="M246" s="339"/>
    </row>
    <row r="247" spans="2:13" x14ac:dyDescent="0.25">
      <c r="B247" s="185" t="s">
        <v>518</v>
      </c>
      <c r="C247" s="478">
        <f>+C246</f>
        <v>376311328</v>
      </c>
      <c r="D247" s="479">
        <f>+D246</f>
        <v>11801835</v>
      </c>
      <c r="E247" s="480">
        <v>0</v>
      </c>
      <c r="F247" s="481">
        <f>+F246</f>
        <v>388113163</v>
      </c>
      <c r="G247" s="9"/>
      <c r="H247" s="9"/>
      <c r="I247" s="9"/>
    </row>
    <row r="248" spans="2:13" x14ac:dyDescent="0.25">
      <c r="B248" s="185" t="s">
        <v>492</v>
      </c>
      <c r="C248" s="478">
        <v>0</v>
      </c>
      <c r="D248" s="478">
        <f>+C247</f>
        <v>376311328</v>
      </c>
      <c r="E248" s="481">
        <v>0</v>
      </c>
      <c r="F248" s="481">
        <f>+D248</f>
        <v>376311328</v>
      </c>
      <c r="G248" s="9"/>
      <c r="H248" s="9"/>
      <c r="I248" s="9"/>
    </row>
    <row r="249" spans="2:13" x14ac:dyDescent="0.25">
      <c r="B249" s="45"/>
      <c r="C249" s="45"/>
      <c r="G249" s="9"/>
      <c r="H249" s="9"/>
      <c r="I249" s="9"/>
    </row>
    <row r="250" spans="2:13" x14ac:dyDescent="0.25">
      <c r="B250" s="83"/>
      <c r="C250" s="83"/>
      <c r="G250" s="9"/>
      <c r="H250" s="9"/>
      <c r="I250" s="9"/>
    </row>
    <row r="251" spans="2:13" x14ac:dyDescent="0.25">
      <c r="G251" s="9"/>
      <c r="H251" s="9"/>
      <c r="I251" s="9"/>
    </row>
    <row r="252" spans="2:13" x14ac:dyDescent="0.25">
      <c r="B252" s="590" t="s">
        <v>200</v>
      </c>
      <c r="C252" s="590"/>
      <c r="D252" s="590"/>
      <c r="E252" s="266"/>
      <c r="F252" s="266"/>
      <c r="G252" s="9"/>
      <c r="H252" s="9"/>
      <c r="I252" s="9"/>
    </row>
    <row r="253" spans="2:13" x14ac:dyDescent="0.25">
      <c r="B253" s="45"/>
      <c r="C253" s="45"/>
      <c r="D253" s="45"/>
      <c r="E253" s="266"/>
      <c r="F253" s="266"/>
      <c r="G253" s="9"/>
      <c r="H253" s="9"/>
      <c r="I253" s="9"/>
    </row>
    <row r="254" spans="2:13" x14ac:dyDescent="0.25">
      <c r="B254" s="591" t="s">
        <v>101</v>
      </c>
      <c r="C254" s="592" t="s">
        <v>195</v>
      </c>
      <c r="D254" s="592"/>
      <c r="E254" s="266"/>
      <c r="F254" s="266"/>
      <c r="G254" s="9"/>
      <c r="H254" s="9"/>
      <c r="I254" s="9"/>
    </row>
    <row r="255" spans="2:13" x14ac:dyDescent="0.25">
      <c r="B255" s="591"/>
      <c r="C255" s="319">
        <v>44012</v>
      </c>
      <c r="D255" s="319">
        <v>43830</v>
      </c>
      <c r="G255" s="9"/>
    </row>
    <row r="256" spans="2:13" x14ac:dyDescent="0.25">
      <c r="B256" s="210" t="s">
        <v>280</v>
      </c>
      <c r="C256" s="104">
        <v>162000</v>
      </c>
      <c r="D256" s="522">
        <v>22071042</v>
      </c>
      <c r="F256" s="129"/>
      <c r="G256" s="9"/>
    </row>
    <row r="257" spans="2:9" x14ac:dyDescent="0.25">
      <c r="B257" s="210" t="s">
        <v>201</v>
      </c>
      <c r="C257" s="104">
        <v>4515089</v>
      </c>
      <c r="D257" s="522"/>
      <c r="F257" s="129"/>
      <c r="G257" s="9"/>
    </row>
    <row r="258" spans="2:9" x14ac:dyDescent="0.25">
      <c r="B258" s="210" t="s">
        <v>269</v>
      </c>
      <c r="C258" s="104">
        <v>213291446</v>
      </c>
      <c r="D258" s="104">
        <v>790947060</v>
      </c>
      <c r="F258" s="129"/>
      <c r="G258" s="9"/>
    </row>
    <row r="259" spans="2:9" x14ac:dyDescent="0.25">
      <c r="B259" s="210" t="s">
        <v>323</v>
      </c>
      <c r="C259" s="104">
        <v>500000</v>
      </c>
      <c r="D259" s="104">
        <v>94546606</v>
      </c>
      <c r="F259" s="129"/>
      <c r="G259" s="9"/>
    </row>
    <row r="260" spans="2:9" x14ac:dyDescent="0.25">
      <c r="B260" s="210" t="s">
        <v>202</v>
      </c>
      <c r="C260" s="104">
        <v>5106846</v>
      </c>
      <c r="D260" s="104">
        <v>11827302</v>
      </c>
      <c r="G260" s="9"/>
    </row>
    <row r="261" spans="2:9" x14ac:dyDescent="0.25">
      <c r="B261" s="210" t="s">
        <v>529</v>
      </c>
      <c r="C261" s="522">
        <v>24615602</v>
      </c>
      <c r="D261" s="104">
        <v>0</v>
      </c>
      <c r="G261" s="9"/>
    </row>
    <row r="262" spans="2:9" x14ac:dyDescent="0.25">
      <c r="B262" s="210" t="s">
        <v>324</v>
      </c>
      <c r="C262" s="522">
        <v>0</v>
      </c>
      <c r="D262" s="104">
        <v>0</v>
      </c>
      <c r="G262" s="9"/>
    </row>
    <row r="263" spans="2:9" x14ac:dyDescent="0.25">
      <c r="B263" s="353" t="s">
        <v>102</v>
      </c>
      <c r="C263" s="225">
        <f>SUM(C256:C262)</f>
        <v>248190983</v>
      </c>
      <c r="D263" s="225">
        <f>SUM(D256:D262)</f>
        <v>919392010</v>
      </c>
      <c r="E263" s="268"/>
      <c r="F263" s="269"/>
      <c r="G263" s="9"/>
      <c r="H263" s="9"/>
      <c r="I263" s="9"/>
    </row>
    <row r="264" spans="2:9" s="180" customFormat="1" x14ac:dyDescent="0.25">
      <c r="B264" s="186"/>
      <c r="C264" s="187"/>
      <c r="D264" s="187"/>
      <c r="E264" s="270"/>
      <c r="F264" s="271"/>
      <c r="G264" s="181"/>
      <c r="H264" s="181"/>
      <c r="I264" s="181"/>
    </row>
    <row r="265" spans="2:9" x14ac:dyDescent="0.25">
      <c r="B265" s="585" t="s">
        <v>496</v>
      </c>
      <c r="C265" s="585"/>
      <c r="D265" s="585"/>
      <c r="E265" s="265"/>
      <c r="F265" s="265"/>
      <c r="G265" s="78"/>
      <c r="H265" s="9"/>
      <c r="I265" s="9"/>
    </row>
    <row r="266" spans="2:9" x14ac:dyDescent="0.25">
      <c r="B266" s="351"/>
      <c r="C266" s="351"/>
      <c r="D266" s="351"/>
      <c r="E266" s="265"/>
      <c r="F266" s="265"/>
      <c r="G266" s="78"/>
      <c r="H266" s="9"/>
      <c r="I266" s="9"/>
    </row>
    <row r="267" spans="2:9" ht="19.5" customHeight="1" x14ac:dyDescent="0.25">
      <c r="B267" s="350" t="s">
        <v>203</v>
      </c>
      <c r="C267" s="350" t="s">
        <v>326</v>
      </c>
      <c r="D267" s="350" t="s">
        <v>327</v>
      </c>
      <c r="G267" s="9"/>
    </row>
    <row r="268" spans="2:9" ht="17.100000000000001" customHeight="1" x14ac:dyDescent="0.25">
      <c r="B268" s="482" t="s">
        <v>519</v>
      </c>
      <c r="C268" s="483">
        <v>14565427975</v>
      </c>
      <c r="D268" s="223">
        <v>0</v>
      </c>
      <c r="G268" s="9"/>
    </row>
    <row r="269" spans="2:9" ht="17.100000000000001" customHeight="1" x14ac:dyDescent="0.25">
      <c r="B269" s="482" t="s">
        <v>520</v>
      </c>
      <c r="C269" s="483">
        <v>18406001907</v>
      </c>
      <c r="D269" s="223">
        <v>0</v>
      </c>
      <c r="G269" s="9"/>
    </row>
    <row r="270" spans="2:9" ht="17.100000000000001" customHeight="1" x14ac:dyDescent="0.25">
      <c r="B270" s="523"/>
      <c r="C270" s="524"/>
      <c r="D270" s="525"/>
      <c r="G270" s="9"/>
    </row>
    <row r="271" spans="2:9" x14ac:dyDescent="0.25">
      <c r="B271" s="590" t="s">
        <v>404</v>
      </c>
      <c r="C271" s="590"/>
      <c r="D271" s="590"/>
      <c r="E271" s="265"/>
      <c r="F271" s="265"/>
      <c r="G271" s="78"/>
      <c r="H271" s="9"/>
      <c r="I271" s="9"/>
    </row>
    <row r="272" spans="2:9" x14ac:dyDescent="0.25">
      <c r="B272" s="70"/>
      <c r="C272" s="70"/>
      <c r="D272" s="44"/>
      <c r="G272" s="9"/>
      <c r="H272" s="9"/>
      <c r="I272" s="9"/>
    </row>
    <row r="273" spans="2:9" ht="21" customHeight="1" x14ac:dyDescent="0.25">
      <c r="B273" s="350" t="s">
        <v>101</v>
      </c>
      <c r="C273" s="350" t="s">
        <v>326</v>
      </c>
      <c r="D273" s="350" t="s">
        <v>327</v>
      </c>
      <c r="G273" s="9"/>
      <c r="H273" s="9"/>
      <c r="I273" s="9"/>
    </row>
    <row r="274" spans="2:9" x14ac:dyDescent="0.25">
      <c r="B274" s="556" t="s">
        <v>320</v>
      </c>
      <c r="C274" s="557">
        <v>0</v>
      </c>
      <c r="D274" s="558">
        <v>0</v>
      </c>
      <c r="G274" s="9"/>
      <c r="H274" s="9"/>
      <c r="I274" s="9"/>
    </row>
    <row r="275" spans="2:9" s="123" customFormat="1" x14ac:dyDescent="0.25">
      <c r="B275" s="322"/>
      <c r="C275" s="221"/>
      <c r="D275" s="221"/>
      <c r="E275" s="262"/>
      <c r="F275" s="262"/>
      <c r="G275" s="43"/>
      <c r="H275" s="43"/>
      <c r="I275" s="43"/>
    </row>
    <row r="276" spans="2:9" s="123" customFormat="1" x14ac:dyDescent="0.25">
      <c r="B276" s="590" t="s">
        <v>405</v>
      </c>
      <c r="C276" s="590"/>
      <c r="D276" s="590"/>
      <c r="E276" s="323"/>
      <c r="F276" s="323"/>
      <c r="G276" s="324"/>
      <c r="H276" s="43"/>
      <c r="I276" s="43"/>
    </row>
    <row r="277" spans="2:9" x14ac:dyDescent="0.25">
      <c r="B277" s="70"/>
      <c r="C277" s="70"/>
      <c r="D277" s="44"/>
      <c r="G277" s="9"/>
      <c r="H277" s="9"/>
      <c r="I277" s="9"/>
    </row>
    <row r="278" spans="2:9" ht="21" customHeight="1" x14ac:dyDescent="0.25">
      <c r="B278" s="350" t="s">
        <v>101</v>
      </c>
      <c r="C278" s="350" t="s">
        <v>326</v>
      </c>
      <c r="D278" s="350" t="s">
        <v>327</v>
      </c>
      <c r="G278" s="9"/>
      <c r="H278" s="9"/>
      <c r="I278" s="9"/>
    </row>
    <row r="279" spans="2:9" x14ac:dyDescent="0.25">
      <c r="B279" s="486" t="s">
        <v>325</v>
      </c>
      <c r="C279" s="484">
        <v>28153674</v>
      </c>
      <c r="D279" s="485">
        <v>0</v>
      </c>
      <c r="G279" s="9"/>
      <c r="H279" s="9"/>
      <c r="I279" s="9"/>
    </row>
    <row r="280" spans="2:9" x14ac:dyDescent="0.25">
      <c r="B280" s="192" t="s">
        <v>134</v>
      </c>
      <c r="C280" s="193">
        <v>469602</v>
      </c>
      <c r="D280" s="194">
        <v>0</v>
      </c>
      <c r="G280" s="9"/>
      <c r="H280" s="9"/>
      <c r="I280" s="9"/>
    </row>
    <row r="281" spans="2:9" x14ac:dyDescent="0.25">
      <c r="B281" s="487" t="s">
        <v>518</v>
      </c>
      <c r="C281" s="191">
        <f>+C279+C280</f>
        <v>28623276</v>
      </c>
      <c r="D281" s="191">
        <v>0</v>
      </c>
      <c r="G281" s="9"/>
      <c r="H281" s="9"/>
      <c r="I281" s="9"/>
    </row>
    <row r="282" spans="2:9" x14ac:dyDescent="0.25">
      <c r="B282" s="487" t="s">
        <v>492</v>
      </c>
      <c r="C282" s="191">
        <v>29209612</v>
      </c>
      <c r="D282" s="191">
        <v>0</v>
      </c>
      <c r="G282" s="9"/>
      <c r="H282" s="9"/>
      <c r="I282" s="9"/>
    </row>
    <row r="283" spans="2:9" x14ac:dyDescent="0.25">
      <c r="B283" s="85"/>
      <c r="C283" s="85"/>
      <c r="D283" s="86"/>
      <c r="G283" s="9"/>
      <c r="H283" s="9"/>
      <c r="I283" s="9"/>
    </row>
    <row r="284" spans="2:9" x14ac:dyDescent="0.25">
      <c r="B284" s="585" t="s">
        <v>406</v>
      </c>
      <c r="C284" s="585"/>
      <c r="D284" s="585"/>
      <c r="E284" s="266"/>
      <c r="G284" s="9"/>
      <c r="H284" s="9"/>
      <c r="I284" s="9"/>
    </row>
    <row r="285" spans="2:9" x14ac:dyDescent="0.25">
      <c r="B285" s="351"/>
      <c r="C285" s="351"/>
      <c r="D285" s="351"/>
      <c r="E285" s="266"/>
      <c r="G285" s="9"/>
      <c r="H285" s="9"/>
      <c r="I285" s="9"/>
    </row>
    <row r="286" spans="2:9" ht="19.5" customHeight="1" x14ac:dyDescent="0.25">
      <c r="B286" s="350" t="s">
        <v>203</v>
      </c>
      <c r="C286" s="350" t="s">
        <v>326</v>
      </c>
      <c r="D286" s="350" t="s">
        <v>327</v>
      </c>
      <c r="E286" s="265"/>
      <c r="F286" s="265"/>
      <c r="G286" s="78"/>
      <c r="H286" s="9"/>
      <c r="I286" s="9"/>
    </row>
    <row r="287" spans="2:9" x14ac:dyDescent="0.25">
      <c r="B287" s="195" t="s">
        <v>364</v>
      </c>
      <c r="C287" s="189">
        <v>1469944</v>
      </c>
      <c r="D287" s="190">
        <v>0</v>
      </c>
      <c r="E287" s="265"/>
      <c r="F287" s="265"/>
      <c r="G287" s="78"/>
      <c r="H287" s="9"/>
      <c r="I287" s="9"/>
    </row>
    <row r="288" spans="2:9" x14ac:dyDescent="0.25">
      <c r="B288" s="487" t="s">
        <v>518</v>
      </c>
      <c r="C288" s="191">
        <f>+C287</f>
        <v>1469944</v>
      </c>
      <c r="D288" s="191">
        <v>0</v>
      </c>
      <c r="E288" s="266"/>
      <c r="G288" s="9"/>
      <c r="H288" s="9"/>
      <c r="I288" s="9"/>
    </row>
    <row r="289" spans="2:10" x14ac:dyDescent="0.25">
      <c r="B289" s="487" t="s">
        <v>492</v>
      </c>
      <c r="C289" s="191">
        <v>0</v>
      </c>
      <c r="D289" s="191">
        <v>0</v>
      </c>
      <c r="E289" s="266"/>
      <c r="G289" s="9"/>
      <c r="H289" s="9"/>
      <c r="I289" s="9"/>
    </row>
    <row r="290" spans="2:10" x14ac:dyDescent="0.25">
      <c r="B290" s="87"/>
      <c r="C290" s="87"/>
      <c r="D290" s="84"/>
      <c r="G290" s="9"/>
      <c r="H290" s="9"/>
      <c r="I290" s="9"/>
    </row>
    <row r="291" spans="2:10" hidden="1" x14ac:dyDescent="0.25">
      <c r="B291" s="585" t="s">
        <v>205</v>
      </c>
      <c r="C291" s="585"/>
      <c r="D291" s="585"/>
      <c r="G291" s="9"/>
      <c r="H291" s="9"/>
      <c r="I291" s="9"/>
    </row>
    <row r="292" spans="2:10" hidden="1" x14ac:dyDescent="0.25">
      <c r="B292" s="351"/>
      <c r="C292" s="351"/>
      <c r="D292" s="351"/>
      <c r="G292" s="9"/>
      <c r="H292" s="9"/>
      <c r="I292" s="9"/>
    </row>
    <row r="293" spans="2:10" hidden="1" x14ac:dyDescent="0.25">
      <c r="B293" s="350" t="s">
        <v>203</v>
      </c>
      <c r="C293" s="350" t="s">
        <v>326</v>
      </c>
      <c r="D293" s="350" t="s">
        <v>327</v>
      </c>
      <c r="E293" s="265"/>
      <c r="F293" s="265"/>
      <c r="G293" s="9"/>
      <c r="H293" s="9"/>
      <c r="I293" s="9"/>
    </row>
    <row r="294" spans="2:10" hidden="1" x14ac:dyDescent="0.25">
      <c r="B294" s="188" t="s">
        <v>320</v>
      </c>
      <c r="C294" s="189">
        <v>0</v>
      </c>
      <c r="D294" s="190">
        <v>0</v>
      </c>
      <c r="E294" s="265"/>
      <c r="F294" s="265"/>
      <c r="G294" s="9"/>
      <c r="H294" s="9"/>
      <c r="I294" s="9"/>
    </row>
    <row r="295" spans="2:10" hidden="1" x14ac:dyDescent="0.25">
      <c r="B295" s="487" t="s">
        <v>322</v>
      </c>
      <c r="C295" s="191">
        <v>0</v>
      </c>
      <c r="D295" s="191">
        <v>0</v>
      </c>
      <c r="G295" s="9"/>
      <c r="H295" s="9"/>
      <c r="I295" s="9"/>
    </row>
    <row r="296" spans="2:10" hidden="1" x14ac:dyDescent="0.25">
      <c r="B296" s="487" t="s">
        <v>321</v>
      </c>
      <c r="C296" s="191">
        <v>0</v>
      </c>
      <c r="D296" s="191">
        <v>0</v>
      </c>
      <c r="G296" s="9"/>
      <c r="H296" s="9"/>
      <c r="I296" s="9"/>
    </row>
    <row r="297" spans="2:10" x14ac:dyDescent="0.25">
      <c r="B297" s="82"/>
      <c r="C297" s="82"/>
      <c r="G297" s="9"/>
      <c r="H297" s="9"/>
      <c r="I297" s="9"/>
    </row>
    <row r="298" spans="2:10" x14ac:dyDescent="0.25">
      <c r="B298" s="585" t="s">
        <v>206</v>
      </c>
      <c r="C298" s="585"/>
      <c r="D298" s="585"/>
      <c r="E298" s="266"/>
      <c r="F298" s="266"/>
      <c r="G298" s="80"/>
      <c r="H298" s="80"/>
      <c r="I298" s="9"/>
    </row>
    <row r="299" spans="2:10" x14ac:dyDescent="0.25">
      <c r="B299" s="82"/>
      <c r="C299" s="82"/>
      <c r="D299" s="44"/>
      <c r="E299" s="266"/>
      <c r="F299" s="266"/>
      <c r="G299" s="80"/>
      <c r="H299" s="80"/>
      <c r="I299" s="9"/>
    </row>
    <row r="300" spans="2:10" ht="33.75" customHeight="1" x14ac:dyDescent="0.25">
      <c r="B300" s="436" t="s">
        <v>207</v>
      </c>
      <c r="C300" s="436" t="s">
        <v>328</v>
      </c>
      <c r="D300" s="436" t="s">
        <v>209</v>
      </c>
      <c r="E300" s="249" t="s">
        <v>210</v>
      </c>
      <c r="F300" s="249" t="s">
        <v>211</v>
      </c>
      <c r="G300" s="436" t="s">
        <v>515</v>
      </c>
      <c r="H300" s="436" t="s">
        <v>470</v>
      </c>
      <c r="I300" s="9"/>
    </row>
    <row r="301" spans="2:10" x14ac:dyDescent="0.25">
      <c r="B301" s="488" t="s">
        <v>320</v>
      </c>
      <c r="C301" s="488" t="s">
        <v>320</v>
      </c>
      <c r="D301" s="488" t="s">
        <v>320</v>
      </c>
      <c r="E301" s="489" t="s">
        <v>320</v>
      </c>
      <c r="F301" s="489" t="s">
        <v>320</v>
      </c>
      <c r="G301" s="490">
        <v>0</v>
      </c>
      <c r="H301" s="491">
        <v>0</v>
      </c>
      <c r="I301" s="9"/>
    </row>
    <row r="302" spans="2:10" x14ac:dyDescent="0.25">
      <c r="B302" s="37"/>
      <c r="C302" s="37"/>
      <c r="D302" s="48"/>
      <c r="E302" s="129"/>
      <c r="F302" s="129"/>
      <c r="G302" s="5"/>
      <c r="H302" s="5"/>
      <c r="I302" s="5"/>
      <c r="J302" s="48"/>
    </row>
    <row r="303" spans="2:10" x14ac:dyDescent="0.25">
      <c r="B303" s="585" t="s">
        <v>212</v>
      </c>
      <c r="C303" s="585"/>
      <c r="D303" s="585"/>
      <c r="E303" s="272"/>
      <c r="F303" s="272"/>
      <c r="G303" s="34"/>
      <c r="H303" s="34"/>
      <c r="I303" s="5"/>
      <c r="J303" s="48"/>
    </row>
    <row r="304" spans="2:10" x14ac:dyDescent="0.25">
      <c r="B304" s="54"/>
      <c r="C304" s="54"/>
      <c r="D304" s="53"/>
      <c r="E304" s="273"/>
      <c r="F304" s="273"/>
      <c r="G304" s="5"/>
      <c r="H304" s="5"/>
      <c r="I304" s="5"/>
      <c r="J304" s="48"/>
    </row>
    <row r="305" spans="2:10" ht="25.5" x14ac:dyDescent="0.25">
      <c r="B305" s="350" t="s">
        <v>160</v>
      </c>
      <c r="C305" s="350" t="s">
        <v>329</v>
      </c>
      <c r="D305" s="350" t="s">
        <v>213</v>
      </c>
      <c r="E305" s="492" t="s">
        <v>330</v>
      </c>
      <c r="F305" s="492" t="s">
        <v>331</v>
      </c>
      <c r="G305" s="5"/>
      <c r="H305" s="5"/>
      <c r="I305" s="5"/>
      <c r="J305" s="48"/>
    </row>
    <row r="306" spans="2:10" x14ac:dyDescent="0.25">
      <c r="B306" s="493" t="s">
        <v>320</v>
      </c>
      <c r="C306" s="493" t="s">
        <v>320</v>
      </c>
      <c r="D306" s="222" t="s">
        <v>320</v>
      </c>
      <c r="E306" s="494">
        <v>0</v>
      </c>
      <c r="F306" s="494">
        <v>0</v>
      </c>
      <c r="G306" s="5"/>
      <c r="H306" s="5"/>
      <c r="I306" s="5"/>
      <c r="J306" s="48"/>
    </row>
    <row r="307" spans="2:10" x14ac:dyDescent="0.25">
      <c r="B307" s="35"/>
      <c r="C307" s="35"/>
      <c r="D307" s="36"/>
      <c r="E307" s="274"/>
      <c r="F307" s="274"/>
      <c r="G307" s="5"/>
      <c r="H307" s="5"/>
      <c r="I307" s="5"/>
      <c r="J307" s="48"/>
    </row>
    <row r="308" spans="2:10" x14ac:dyDescent="0.25">
      <c r="B308" s="589" t="s">
        <v>214</v>
      </c>
      <c r="C308" s="589"/>
      <c r="D308" s="589"/>
      <c r="E308" s="232"/>
      <c r="F308" s="232"/>
      <c r="G308" s="232"/>
      <c r="H308" s="34"/>
      <c r="I308" s="5"/>
      <c r="J308" s="48"/>
    </row>
    <row r="309" spans="2:10" x14ac:dyDescent="0.25">
      <c r="B309" s="52"/>
      <c r="C309" s="52"/>
      <c r="D309" s="53"/>
      <c r="E309" s="129"/>
      <c r="F309" s="129"/>
      <c r="G309" s="129"/>
      <c r="H309" s="5"/>
      <c r="I309" s="5"/>
      <c r="J309" s="48"/>
    </row>
    <row r="310" spans="2:10" ht="22.5" customHeight="1" x14ac:dyDescent="0.25">
      <c r="B310" s="350" t="s">
        <v>101</v>
      </c>
      <c r="C310" s="350" t="s">
        <v>333</v>
      </c>
      <c r="D310" s="350" t="s">
        <v>334</v>
      </c>
      <c r="E310" s="129"/>
      <c r="G310" s="129"/>
      <c r="H310" s="5"/>
      <c r="I310" s="5"/>
      <c r="J310" s="48"/>
    </row>
    <row r="311" spans="2:10" ht="15" customHeight="1" x14ac:dyDescent="0.25">
      <c r="B311" s="566" t="s">
        <v>497</v>
      </c>
      <c r="C311" s="196">
        <v>105213584</v>
      </c>
      <c r="D311" s="567">
        <v>0</v>
      </c>
      <c r="E311" s="129"/>
      <c r="G311" s="129"/>
      <c r="H311" s="5"/>
      <c r="I311" s="5"/>
      <c r="J311" s="48"/>
    </row>
    <row r="312" spans="2:10" ht="15" customHeight="1" x14ac:dyDescent="0.25">
      <c r="B312" s="568" t="s">
        <v>204</v>
      </c>
      <c r="C312" s="196">
        <v>139000000</v>
      </c>
      <c r="D312" s="567">
        <v>0</v>
      </c>
      <c r="E312" s="129"/>
      <c r="G312" s="129"/>
      <c r="H312" s="5"/>
      <c r="I312" s="5"/>
      <c r="J312" s="48"/>
    </row>
    <row r="313" spans="2:10" ht="15" customHeight="1" x14ac:dyDescent="0.25">
      <c r="B313" s="568" t="s">
        <v>498</v>
      </c>
      <c r="C313" s="196">
        <v>65792075</v>
      </c>
      <c r="D313" s="567">
        <v>0</v>
      </c>
      <c r="E313" s="129"/>
      <c r="G313" s="129"/>
      <c r="H313" s="5"/>
      <c r="I313" s="5"/>
      <c r="J313" s="48"/>
    </row>
    <row r="314" spans="2:10" ht="15" customHeight="1" x14ac:dyDescent="0.25">
      <c r="B314" s="568" t="s">
        <v>533</v>
      </c>
      <c r="C314" s="569">
        <v>-787046964</v>
      </c>
      <c r="D314" s="567"/>
      <c r="E314" s="129"/>
      <c r="G314" s="129"/>
      <c r="H314" s="5"/>
      <c r="I314" s="5"/>
      <c r="J314" s="48"/>
    </row>
    <row r="315" spans="2:10" ht="15" customHeight="1" x14ac:dyDescent="0.25">
      <c r="B315" s="568" t="s">
        <v>499</v>
      </c>
      <c r="C315" s="196">
        <v>41319958</v>
      </c>
      <c r="D315" s="567">
        <v>0</v>
      </c>
      <c r="E315" s="129"/>
      <c r="G315" s="129"/>
      <c r="H315" s="5"/>
      <c r="I315" s="5"/>
      <c r="J315" s="48"/>
    </row>
    <row r="316" spans="2:10" ht="15" hidden="1" customHeight="1" x14ac:dyDescent="0.25">
      <c r="B316" s="566" t="s">
        <v>91</v>
      </c>
      <c r="C316" s="196"/>
      <c r="D316" s="567">
        <v>0</v>
      </c>
      <c r="E316" s="129"/>
      <c r="G316" s="129"/>
      <c r="H316" s="5"/>
      <c r="I316" s="5"/>
      <c r="J316" s="48"/>
    </row>
    <row r="317" spans="2:10" ht="15" customHeight="1" x14ac:dyDescent="0.25">
      <c r="B317" s="566" t="s">
        <v>332</v>
      </c>
      <c r="C317" s="196">
        <v>583646292</v>
      </c>
      <c r="D317" s="567">
        <v>0</v>
      </c>
      <c r="E317" s="129"/>
      <c r="F317" s="129"/>
      <c r="G317" s="129"/>
      <c r="H317" s="5"/>
      <c r="I317" s="5"/>
      <c r="J317" s="48"/>
    </row>
    <row r="318" spans="2:10" x14ac:dyDescent="0.25">
      <c r="B318" s="469" t="s">
        <v>518</v>
      </c>
      <c r="C318" s="495">
        <f>SUM(C311:C317)</f>
        <v>147924945</v>
      </c>
      <c r="D318" s="495">
        <v>0</v>
      </c>
      <c r="E318" s="129"/>
      <c r="F318" s="129"/>
      <c r="G318" s="129"/>
      <c r="H318" s="5"/>
      <c r="I318" s="5"/>
      <c r="J318" s="48"/>
    </row>
    <row r="319" spans="2:10" x14ac:dyDescent="0.25">
      <c r="B319" s="469" t="s">
        <v>492</v>
      </c>
      <c r="C319" s="495">
        <v>1732453771</v>
      </c>
      <c r="D319" s="191">
        <v>0</v>
      </c>
      <c r="E319" s="129"/>
      <c r="F319" s="129"/>
      <c r="G319" s="129"/>
      <c r="H319" s="341"/>
      <c r="I319" s="341"/>
      <c r="J319" s="342"/>
    </row>
    <row r="320" spans="2:10" x14ac:dyDescent="0.25">
      <c r="B320" s="31"/>
      <c r="C320" s="31"/>
      <c r="D320" s="48"/>
      <c r="E320" s="129"/>
      <c r="F320" s="129"/>
      <c r="G320" s="34"/>
      <c r="H320" s="343"/>
      <c r="I320" s="341"/>
      <c r="J320" s="342"/>
    </row>
    <row r="321" spans="2:10" x14ac:dyDescent="0.25">
      <c r="B321" s="31"/>
      <c r="C321" s="31"/>
      <c r="D321" s="48"/>
      <c r="E321" s="129"/>
      <c r="F321" s="129"/>
      <c r="G321" s="5"/>
      <c r="H321" s="341"/>
      <c r="I321" s="341"/>
      <c r="J321" s="342"/>
    </row>
    <row r="322" spans="2:10" x14ac:dyDescent="0.25">
      <c r="B322" s="585" t="s">
        <v>216</v>
      </c>
      <c r="C322" s="585"/>
      <c r="D322" s="585"/>
      <c r="E322" s="344" t="s">
        <v>217</v>
      </c>
      <c r="F322" s="344" t="s">
        <v>217</v>
      </c>
      <c r="G322" s="344" t="s">
        <v>217</v>
      </c>
      <c r="H322" s="341"/>
      <c r="I322" s="344" t="s">
        <v>217</v>
      </c>
      <c r="J322" s="342"/>
    </row>
    <row r="323" spans="2:10" x14ac:dyDescent="0.25">
      <c r="B323" s="54"/>
      <c r="C323" s="54"/>
      <c r="D323" s="53"/>
      <c r="E323" s="273"/>
      <c r="F323" s="273"/>
      <c r="G323" s="5"/>
      <c r="H323" s="341"/>
      <c r="I323" s="341"/>
      <c r="J323" s="342"/>
    </row>
    <row r="324" spans="2:10" x14ac:dyDescent="0.25">
      <c r="B324" s="586" t="s">
        <v>218</v>
      </c>
      <c r="C324" s="586" t="s">
        <v>208</v>
      </c>
      <c r="D324" s="586" t="s">
        <v>209</v>
      </c>
      <c r="E324" s="588" t="s">
        <v>219</v>
      </c>
      <c r="F324" s="588"/>
      <c r="G324" s="5"/>
      <c r="H324" s="5"/>
      <c r="I324" s="5"/>
      <c r="J324" s="48"/>
    </row>
    <row r="325" spans="2:10" ht="25.5" x14ac:dyDescent="0.25">
      <c r="B325" s="587"/>
      <c r="C325" s="587"/>
      <c r="D325" s="587"/>
      <c r="E325" s="492" t="s">
        <v>335</v>
      </c>
      <c r="F325" s="492" t="s">
        <v>336</v>
      </c>
      <c r="G325" s="5"/>
      <c r="H325" s="5"/>
      <c r="I325" s="5"/>
      <c r="J325" s="48"/>
    </row>
    <row r="326" spans="2:10" x14ac:dyDescent="0.25">
      <c r="B326" s="496" t="s">
        <v>320</v>
      </c>
      <c r="C326" s="496" t="s">
        <v>320</v>
      </c>
      <c r="D326" s="496" t="s">
        <v>320</v>
      </c>
      <c r="E326" s="497">
        <v>0</v>
      </c>
      <c r="F326" s="498">
        <v>0</v>
      </c>
      <c r="G326" s="9"/>
      <c r="H326" s="9"/>
      <c r="I326" s="9"/>
    </row>
    <row r="327" spans="2:10" x14ac:dyDescent="0.25">
      <c r="B327" s="469" t="s">
        <v>102</v>
      </c>
      <c r="C327" s="469"/>
      <c r="D327" s="469"/>
      <c r="E327" s="499">
        <v>0</v>
      </c>
      <c r="F327" s="499">
        <v>0</v>
      </c>
      <c r="G327" s="9"/>
      <c r="H327" s="9"/>
      <c r="I327" s="9"/>
    </row>
    <row r="328" spans="2:10" x14ac:dyDescent="0.25">
      <c r="B328" s="38"/>
      <c r="C328" s="38"/>
      <c r="D328" s="35"/>
      <c r="E328" s="275"/>
      <c r="F328" s="275"/>
      <c r="G328" s="5"/>
      <c r="H328" s="5"/>
      <c r="I328" s="5"/>
      <c r="J328" s="48"/>
    </row>
    <row r="329" spans="2:10" x14ac:dyDescent="0.25">
      <c r="B329" s="37"/>
      <c r="C329" s="37"/>
      <c r="D329" s="48"/>
      <c r="E329" s="129"/>
      <c r="F329" s="129"/>
      <c r="G329" s="5"/>
      <c r="H329" s="5"/>
      <c r="I329" s="5"/>
      <c r="J329" s="48"/>
    </row>
    <row r="330" spans="2:10" x14ac:dyDescent="0.25">
      <c r="B330" s="585" t="s">
        <v>220</v>
      </c>
      <c r="C330" s="585"/>
      <c r="D330" s="585"/>
      <c r="E330" s="344" t="s">
        <v>217</v>
      </c>
      <c r="F330" s="344" t="s">
        <v>217</v>
      </c>
      <c r="G330" s="344" t="s">
        <v>217</v>
      </c>
      <c r="H330" s="5"/>
      <c r="I330" s="5"/>
      <c r="J330" s="48"/>
    </row>
    <row r="331" spans="2:10" x14ac:dyDescent="0.25">
      <c r="B331" s="54"/>
      <c r="C331" s="54"/>
      <c r="D331" s="53"/>
      <c r="E331" s="129"/>
      <c r="F331" s="129"/>
      <c r="G331" s="34"/>
      <c r="H331" s="34"/>
      <c r="I331" s="5"/>
      <c r="J331" s="48"/>
    </row>
    <row r="332" spans="2:10" x14ac:dyDescent="0.25">
      <c r="B332" s="350" t="s">
        <v>221</v>
      </c>
      <c r="C332" s="350" t="s">
        <v>328</v>
      </c>
      <c r="D332" s="350" t="s">
        <v>101</v>
      </c>
      <c r="E332" s="492" t="s">
        <v>222</v>
      </c>
      <c r="F332" s="492" t="s">
        <v>272</v>
      </c>
      <c r="H332" s="5"/>
      <c r="I332" s="5"/>
      <c r="J332" s="48"/>
    </row>
    <row r="333" spans="2:10" x14ac:dyDescent="0.25">
      <c r="B333" s="496" t="s">
        <v>320</v>
      </c>
      <c r="C333" s="496" t="s">
        <v>320</v>
      </c>
      <c r="D333" s="496" t="s">
        <v>320</v>
      </c>
      <c r="E333" s="500">
        <v>0</v>
      </c>
      <c r="F333" s="500">
        <v>0</v>
      </c>
      <c r="H333" s="9"/>
      <c r="I333" s="9"/>
      <c r="J333" s="9"/>
    </row>
    <row r="334" spans="2:10" x14ac:dyDescent="0.25">
      <c r="B334" s="501" t="s">
        <v>320</v>
      </c>
      <c r="C334" s="501" t="s">
        <v>320</v>
      </c>
      <c r="D334" s="501" t="s">
        <v>320</v>
      </c>
      <c r="E334" s="197">
        <v>0</v>
      </c>
      <c r="F334" s="197">
        <v>0</v>
      </c>
      <c r="H334" s="9"/>
      <c r="I334" s="9"/>
      <c r="J334" s="9"/>
    </row>
    <row r="335" spans="2:10" x14ac:dyDescent="0.25">
      <c r="B335" s="469" t="s">
        <v>518</v>
      </c>
      <c r="C335" s="469"/>
      <c r="D335" s="469"/>
      <c r="E335" s="499">
        <v>0</v>
      </c>
      <c r="F335" s="499">
        <v>0</v>
      </c>
      <c r="H335" s="9"/>
      <c r="I335" s="9"/>
      <c r="J335" s="9"/>
    </row>
    <row r="336" spans="2:10" x14ac:dyDescent="0.25">
      <c r="B336" s="469" t="s">
        <v>492</v>
      </c>
      <c r="C336" s="469"/>
      <c r="D336" s="469"/>
      <c r="E336" s="495">
        <v>0</v>
      </c>
      <c r="F336" s="502">
        <v>0</v>
      </c>
      <c r="H336" s="9"/>
      <c r="I336" s="9"/>
      <c r="J336" s="9"/>
    </row>
    <row r="337" spans="2:10" x14ac:dyDescent="0.25">
      <c r="B337" s="37"/>
      <c r="C337" s="37"/>
      <c r="D337" s="48"/>
      <c r="E337" s="129"/>
      <c r="F337" s="129"/>
      <c r="G337" s="5"/>
      <c r="H337" s="5"/>
      <c r="I337" s="5"/>
      <c r="J337" s="5"/>
    </row>
    <row r="338" spans="2:10" x14ac:dyDescent="0.25">
      <c r="B338" s="585" t="s">
        <v>223</v>
      </c>
      <c r="C338" s="585"/>
      <c r="D338" s="585"/>
      <c r="E338" s="7"/>
      <c r="F338" s="7"/>
      <c r="H338" s="5"/>
      <c r="I338" s="5"/>
      <c r="J338" s="5"/>
    </row>
    <row r="339" spans="2:10" ht="15.75" x14ac:dyDescent="0.25">
      <c r="B339" s="54"/>
      <c r="C339" s="54"/>
      <c r="D339" s="53"/>
      <c r="E339" s="273"/>
      <c r="F339" s="273"/>
      <c r="G339" s="32"/>
      <c r="H339" s="5"/>
      <c r="I339" s="5"/>
      <c r="J339" s="5"/>
    </row>
    <row r="340" spans="2:10" ht="27" customHeight="1" x14ac:dyDescent="0.25">
      <c r="B340" s="350" t="s">
        <v>101</v>
      </c>
      <c r="C340" s="350" t="s">
        <v>470</v>
      </c>
      <c r="D340" s="350" t="s">
        <v>196</v>
      </c>
      <c r="E340" s="492" t="s">
        <v>224</v>
      </c>
      <c r="F340" s="492" t="s">
        <v>515</v>
      </c>
      <c r="G340" s="32"/>
      <c r="H340" s="5"/>
      <c r="I340" s="5"/>
      <c r="J340" s="5"/>
    </row>
    <row r="341" spans="2:10" x14ac:dyDescent="0.25">
      <c r="B341" s="198" t="s">
        <v>225</v>
      </c>
      <c r="C341" s="199">
        <v>22000000000</v>
      </c>
      <c r="D341" s="199">
        <f>+F341-C341</f>
        <v>0</v>
      </c>
      <c r="E341" s="503">
        <v>0</v>
      </c>
      <c r="F341" s="276">
        <v>22000000000</v>
      </c>
      <c r="G341" s="102"/>
      <c r="H341" s="5"/>
      <c r="I341" s="5"/>
      <c r="J341" s="5"/>
    </row>
    <row r="342" spans="2:10" x14ac:dyDescent="0.25">
      <c r="B342" s="201" t="s">
        <v>226</v>
      </c>
      <c r="C342" s="200">
        <v>30347973</v>
      </c>
      <c r="D342" s="200">
        <f t="shared" ref="D342:D346" si="2">+F342-C342</f>
        <v>0</v>
      </c>
      <c r="E342" s="504">
        <v>0</v>
      </c>
      <c r="F342" s="276">
        <v>30347973</v>
      </c>
      <c r="G342" s="110"/>
      <c r="H342" s="5"/>
      <c r="I342" s="5"/>
      <c r="J342" s="5"/>
    </row>
    <row r="343" spans="2:10" x14ac:dyDescent="0.25">
      <c r="B343" s="202" t="s">
        <v>337</v>
      </c>
      <c r="C343" s="200">
        <v>100000</v>
      </c>
      <c r="D343" s="200">
        <f t="shared" si="2"/>
        <v>0</v>
      </c>
      <c r="E343" s="504">
        <v>0</v>
      </c>
      <c r="F343" s="276">
        <v>100000</v>
      </c>
      <c r="G343" s="102"/>
      <c r="H343" s="5"/>
      <c r="I343" s="5"/>
      <c r="J343" s="5"/>
    </row>
    <row r="344" spans="2:10" x14ac:dyDescent="0.25">
      <c r="B344" s="201" t="s">
        <v>227</v>
      </c>
      <c r="C344" s="200">
        <v>1043266173</v>
      </c>
      <c r="D344" s="200">
        <f t="shared" si="2"/>
        <v>440519321</v>
      </c>
      <c r="E344" s="504">
        <v>0</v>
      </c>
      <c r="F344" s="276">
        <v>1483785494</v>
      </c>
      <c r="G344" s="102"/>
      <c r="H344" s="5"/>
      <c r="I344" s="5"/>
      <c r="J344" s="5"/>
    </row>
    <row r="345" spans="2:10" x14ac:dyDescent="0.25">
      <c r="B345" s="201" t="s">
        <v>228</v>
      </c>
      <c r="C345" s="200">
        <v>12200185955</v>
      </c>
      <c r="D345" s="200">
        <f t="shared" si="2"/>
        <v>4169867099</v>
      </c>
      <c r="E345" s="504">
        <v>0</v>
      </c>
      <c r="F345" s="276">
        <v>16370053054</v>
      </c>
      <c r="G345" s="102"/>
      <c r="H345" s="5"/>
      <c r="I345" s="5"/>
      <c r="J345" s="5"/>
    </row>
    <row r="346" spans="2:10" x14ac:dyDescent="0.25">
      <c r="B346" s="201" t="s">
        <v>229</v>
      </c>
      <c r="C346" s="200">
        <v>35747498</v>
      </c>
      <c r="D346" s="200">
        <f t="shared" si="2"/>
        <v>0</v>
      </c>
      <c r="E346" s="504">
        <v>0</v>
      </c>
      <c r="F346" s="276">
        <v>35747498</v>
      </c>
      <c r="G346" s="102"/>
      <c r="H346" s="5"/>
      <c r="I346" s="5"/>
      <c r="J346" s="5"/>
    </row>
    <row r="347" spans="2:10" x14ac:dyDescent="0.25">
      <c r="B347" s="201" t="s">
        <v>230</v>
      </c>
      <c r="C347" s="200">
        <v>0</v>
      </c>
      <c r="D347" s="200">
        <v>0</v>
      </c>
      <c r="E347" s="504">
        <v>0</v>
      </c>
      <c r="F347" s="276">
        <v>0</v>
      </c>
      <c r="G347" s="102"/>
      <c r="H347" s="5"/>
      <c r="I347" s="5"/>
      <c r="J347" s="5"/>
    </row>
    <row r="348" spans="2:10" x14ac:dyDescent="0.25">
      <c r="B348" s="299" t="s">
        <v>231</v>
      </c>
      <c r="C348" s="505">
        <v>8810386420</v>
      </c>
      <c r="D348" s="505">
        <v>0</v>
      </c>
      <c r="E348" s="200">
        <f>+C348-F348</f>
        <v>5734506954</v>
      </c>
      <c r="F348" s="276">
        <v>3075879466</v>
      </c>
      <c r="G348" s="110"/>
      <c r="H348" s="5"/>
      <c r="I348" s="5"/>
      <c r="J348" s="5"/>
    </row>
    <row r="349" spans="2:10" x14ac:dyDescent="0.25">
      <c r="B349" s="385" t="s">
        <v>77</v>
      </c>
      <c r="C349" s="506">
        <f>SUM(C341:C348)</f>
        <v>44120034019</v>
      </c>
      <c r="D349" s="506">
        <f t="shared" ref="D349:F349" si="3">SUM(D341:D348)</f>
        <v>4610386420</v>
      </c>
      <c r="E349" s="506">
        <f t="shared" si="3"/>
        <v>5734506954</v>
      </c>
      <c r="F349" s="506">
        <f t="shared" si="3"/>
        <v>42995913485</v>
      </c>
      <c r="G349" s="102"/>
      <c r="H349" s="5"/>
      <c r="I349" s="5"/>
      <c r="J349" s="5"/>
    </row>
    <row r="350" spans="2:10" x14ac:dyDescent="0.25">
      <c r="B350" s="56"/>
      <c r="C350" s="56"/>
      <c r="D350" s="57"/>
      <c r="E350" s="277"/>
      <c r="F350" s="277"/>
      <c r="G350" s="5"/>
      <c r="H350" s="5"/>
      <c r="I350" s="90"/>
      <c r="J350" s="5"/>
    </row>
    <row r="351" spans="2:10" x14ac:dyDescent="0.25">
      <c r="B351" s="585" t="s">
        <v>232</v>
      </c>
      <c r="C351" s="585"/>
      <c r="D351" s="585"/>
      <c r="E351" s="273"/>
      <c r="F351" s="273"/>
      <c r="G351" s="39"/>
      <c r="H351" s="5"/>
      <c r="I351" s="5"/>
      <c r="J351" s="5"/>
    </row>
    <row r="352" spans="2:10" ht="25.5" x14ac:dyDescent="0.25">
      <c r="B352" s="350" t="s">
        <v>168</v>
      </c>
      <c r="C352" s="350" t="s">
        <v>500</v>
      </c>
      <c r="D352" s="350" t="s">
        <v>196</v>
      </c>
      <c r="E352" s="492" t="s">
        <v>233</v>
      </c>
      <c r="F352" s="492" t="s">
        <v>521</v>
      </c>
      <c r="G352" s="39"/>
      <c r="H352" s="5"/>
      <c r="I352" s="5"/>
      <c r="J352" s="5"/>
    </row>
    <row r="353" spans="2:10" x14ac:dyDescent="0.25">
      <c r="B353" s="559" t="s">
        <v>234</v>
      </c>
      <c r="C353" s="223">
        <v>136321260</v>
      </c>
      <c r="D353" s="223">
        <v>0</v>
      </c>
      <c r="E353" s="380">
        <v>0</v>
      </c>
      <c r="F353" s="380">
        <v>136321260</v>
      </c>
      <c r="G353" s="39"/>
      <c r="H353" s="5"/>
      <c r="I353" s="5"/>
      <c r="J353" s="5"/>
    </row>
    <row r="354" spans="2:10" ht="15.75" x14ac:dyDescent="0.25">
      <c r="B354" s="559" t="s">
        <v>235</v>
      </c>
      <c r="C354" s="223">
        <v>0</v>
      </c>
      <c r="D354" s="223">
        <v>0</v>
      </c>
      <c r="E354" s="380">
        <v>0</v>
      </c>
      <c r="F354" s="560">
        <v>0</v>
      </c>
      <c r="G354" s="32"/>
      <c r="H354" s="5"/>
      <c r="I354" s="5"/>
      <c r="J354" s="5"/>
    </row>
    <row r="355" spans="2:10" ht="15.75" x14ac:dyDescent="0.25">
      <c r="B355" s="219" t="s">
        <v>77</v>
      </c>
      <c r="C355" s="191">
        <f>+C353</f>
        <v>136321260</v>
      </c>
      <c r="D355" s="191">
        <v>0</v>
      </c>
      <c r="E355" s="495">
        <v>0</v>
      </c>
      <c r="F355" s="495">
        <v>136321260</v>
      </c>
      <c r="G355" s="32"/>
      <c r="H355" s="5"/>
      <c r="I355" s="5"/>
      <c r="J355" s="5"/>
    </row>
    <row r="356" spans="2:10" ht="15.75" x14ac:dyDescent="0.25">
      <c r="B356" s="58"/>
      <c r="C356" s="58"/>
      <c r="D356" s="58"/>
      <c r="E356" s="278"/>
      <c r="F356" s="278"/>
      <c r="G356" s="32"/>
      <c r="H356" s="5"/>
      <c r="I356" s="5"/>
      <c r="J356" s="5"/>
    </row>
    <row r="357" spans="2:10" x14ac:dyDescent="0.25">
      <c r="B357" s="585" t="s">
        <v>236</v>
      </c>
      <c r="C357" s="585"/>
      <c r="D357" s="585"/>
      <c r="E357" s="279"/>
      <c r="F357" s="279"/>
      <c r="G357" s="40"/>
      <c r="H357" s="5"/>
      <c r="I357" s="5"/>
      <c r="J357" s="5"/>
    </row>
    <row r="358" spans="2:10" x14ac:dyDescent="0.25">
      <c r="B358" s="585" t="s">
        <v>501</v>
      </c>
      <c r="C358" s="585"/>
      <c r="D358" s="585"/>
      <c r="E358" s="280"/>
      <c r="F358" s="280"/>
      <c r="G358" s="40"/>
      <c r="H358" s="5"/>
      <c r="I358" s="5"/>
      <c r="J358" s="5"/>
    </row>
    <row r="359" spans="2:10" x14ac:dyDescent="0.25">
      <c r="B359" s="59"/>
      <c r="C359" s="59"/>
      <c r="D359" s="59"/>
      <c r="E359" s="280"/>
      <c r="F359" s="280"/>
      <c r="G359" s="41"/>
      <c r="H359" s="41"/>
      <c r="I359" s="5"/>
      <c r="J359" s="5"/>
    </row>
    <row r="360" spans="2:10" x14ac:dyDescent="0.25">
      <c r="B360" s="581" t="s">
        <v>78</v>
      </c>
      <c r="C360" s="582" t="s">
        <v>338</v>
      </c>
      <c r="D360" s="582"/>
      <c r="E360" s="280"/>
      <c r="F360" s="280"/>
      <c r="G360" s="41"/>
      <c r="H360" s="41"/>
      <c r="I360" s="5"/>
      <c r="J360" s="5"/>
    </row>
    <row r="361" spans="2:10" x14ac:dyDescent="0.25">
      <c r="B361" s="581"/>
      <c r="C361" s="203">
        <v>44012</v>
      </c>
      <c r="D361" s="203">
        <v>43646</v>
      </c>
      <c r="E361" s="129"/>
      <c r="F361" s="129"/>
      <c r="G361" s="41"/>
      <c r="H361" s="41"/>
      <c r="I361" s="5"/>
      <c r="J361" s="5"/>
    </row>
    <row r="362" spans="2:10" x14ac:dyDescent="0.25">
      <c r="B362" s="561" t="s">
        <v>87</v>
      </c>
      <c r="C362" s="562">
        <v>1737237898</v>
      </c>
      <c r="D362" s="562">
        <v>1319592064</v>
      </c>
      <c r="E362" s="280"/>
      <c r="F362" s="280"/>
      <c r="G362" s="41"/>
      <c r="H362" s="41"/>
      <c r="I362" s="5"/>
      <c r="J362" s="5"/>
    </row>
    <row r="363" spans="2:10" x14ac:dyDescent="0.25">
      <c r="B363" s="353" t="s">
        <v>85</v>
      </c>
      <c r="C363" s="225">
        <f>+C362</f>
        <v>1737237898</v>
      </c>
      <c r="D363" s="225">
        <f>+D362</f>
        <v>1319592064</v>
      </c>
      <c r="E363" s="280"/>
      <c r="F363" s="280"/>
      <c r="G363" s="41"/>
      <c r="H363" s="41"/>
      <c r="I363" s="5"/>
      <c r="J363" s="5"/>
    </row>
    <row r="364" spans="2:10" ht="15.75" x14ac:dyDescent="0.25">
      <c r="B364" s="30"/>
      <c r="C364" s="30"/>
      <c r="D364" s="30"/>
      <c r="E364" s="280"/>
      <c r="F364" s="280"/>
      <c r="G364" s="41"/>
      <c r="H364" s="41"/>
      <c r="I364" s="5"/>
      <c r="J364" s="5"/>
    </row>
    <row r="365" spans="2:10" ht="15.75" x14ac:dyDescent="0.25">
      <c r="B365" s="584" t="s">
        <v>502</v>
      </c>
      <c r="C365" s="584"/>
      <c r="D365" s="584"/>
      <c r="E365" s="280"/>
      <c r="F365" s="280"/>
      <c r="G365" s="5"/>
      <c r="H365" s="5"/>
      <c r="I365" s="5"/>
      <c r="J365" s="5"/>
    </row>
    <row r="366" spans="2:10" x14ac:dyDescent="0.25">
      <c r="B366" s="42"/>
      <c r="C366" s="42"/>
      <c r="D366" s="42"/>
      <c r="E366" s="280"/>
      <c r="F366" s="280"/>
      <c r="G366" s="41"/>
      <c r="H366" s="204"/>
      <c r="I366" s="9"/>
      <c r="J366" s="9"/>
    </row>
    <row r="367" spans="2:10" x14ac:dyDescent="0.25">
      <c r="B367" s="581" t="s">
        <v>101</v>
      </c>
      <c r="C367" s="582" t="s">
        <v>338</v>
      </c>
      <c r="D367" s="582"/>
      <c r="E367" s="280"/>
      <c r="F367" s="280"/>
      <c r="G367" s="41"/>
      <c r="H367" s="204"/>
      <c r="I367" s="9"/>
      <c r="J367" s="9"/>
    </row>
    <row r="368" spans="2:10" x14ac:dyDescent="0.25">
      <c r="B368" s="581"/>
      <c r="C368" s="203">
        <v>44012</v>
      </c>
      <c r="D368" s="203">
        <v>43646</v>
      </c>
      <c r="E368" s="129"/>
      <c r="F368" s="129"/>
      <c r="G368" s="41"/>
      <c r="H368" s="204"/>
      <c r="I368" s="9"/>
      <c r="J368" s="9"/>
    </row>
    <row r="369" spans="2:10" x14ac:dyDescent="0.25">
      <c r="B369" s="206" t="s">
        <v>80</v>
      </c>
      <c r="C369" s="207">
        <v>1534261815</v>
      </c>
      <c r="D369" s="207">
        <v>4599257474</v>
      </c>
      <c r="E369" s="129"/>
      <c r="F369" s="129"/>
      <c r="G369" s="41"/>
      <c r="H369" s="204"/>
      <c r="I369" s="9"/>
      <c r="J369" s="9"/>
    </row>
    <row r="370" spans="2:10" x14ac:dyDescent="0.25">
      <c r="B370" s="208" t="s">
        <v>82</v>
      </c>
      <c r="C370" s="207">
        <v>584268457</v>
      </c>
      <c r="D370" s="207">
        <v>425936094.72144645</v>
      </c>
      <c r="E370" s="129"/>
      <c r="F370" s="129"/>
      <c r="G370" s="5"/>
      <c r="H370" s="9"/>
      <c r="I370" s="9"/>
      <c r="J370" s="9"/>
    </row>
    <row r="371" spans="2:10" x14ac:dyDescent="0.25">
      <c r="B371" s="208" t="s">
        <v>83</v>
      </c>
      <c r="C371" s="207">
        <v>1270276306</v>
      </c>
      <c r="D371" s="207">
        <v>1086861101</v>
      </c>
      <c r="E371" s="129"/>
      <c r="F371" s="129"/>
      <c r="G371" s="5"/>
      <c r="H371" s="205"/>
      <c r="I371" s="9"/>
      <c r="J371" s="9"/>
    </row>
    <row r="372" spans="2:10" x14ac:dyDescent="0.25">
      <c r="B372" s="208" t="s">
        <v>84</v>
      </c>
      <c r="C372" s="207"/>
      <c r="D372" s="207">
        <v>202417743.27855355</v>
      </c>
      <c r="E372" s="129"/>
      <c r="F372" s="129"/>
      <c r="G372" s="5"/>
      <c r="H372" s="205"/>
      <c r="I372" s="9"/>
      <c r="J372" s="9"/>
    </row>
    <row r="373" spans="2:10" x14ac:dyDescent="0.25">
      <c r="B373" s="208" t="s">
        <v>503</v>
      </c>
      <c r="C373" s="207">
        <v>0</v>
      </c>
      <c r="D373" s="507">
        <v>0</v>
      </c>
      <c r="E373" s="129"/>
      <c r="F373" s="129"/>
      <c r="G373" s="5"/>
      <c r="H373" s="205"/>
      <c r="I373" s="9"/>
      <c r="J373" s="9"/>
    </row>
    <row r="374" spans="2:10" x14ac:dyDescent="0.25">
      <c r="B374" s="353" t="s">
        <v>85</v>
      </c>
      <c r="C374" s="225">
        <f>SUM(C369:C373)</f>
        <v>3388806578</v>
      </c>
      <c r="D374" s="225">
        <f>SUM(D369:D373)</f>
        <v>6314472413</v>
      </c>
      <c r="E374" s="129"/>
      <c r="F374" s="129"/>
      <c r="G374" s="5"/>
      <c r="H374" s="5"/>
      <c r="I374" s="5"/>
      <c r="J374" s="5"/>
    </row>
    <row r="375" spans="2:10" x14ac:dyDescent="0.25">
      <c r="J375" s="5"/>
    </row>
    <row r="376" spans="2:10" ht="15.75" x14ac:dyDescent="0.25">
      <c r="B376" s="584" t="s">
        <v>86</v>
      </c>
      <c r="C376" s="584"/>
      <c r="D376" s="584"/>
      <c r="J376" s="9"/>
    </row>
    <row r="377" spans="2:10" x14ac:dyDescent="0.25">
      <c r="J377" s="9"/>
    </row>
    <row r="378" spans="2:10" x14ac:dyDescent="0.25">
      <c r="B378" s="581" t="s">
        <v>101</v>
      </c>
      <c r="C378" s="582" t="s">
        <v>338</v>
      </c>
      <c r="D378" s="582"/>
      <c r="E378" s="280"/>
      <c r="F378" s="280"/>
      <c r="G378" s="41"/>
      <c r="H378" s="204"/>
      <c r="I378" s="9"/>
      <c r="J378" s="9"/>
    </row>
    <row r="379" spans="2:10" x14ac:dyDescent="0.25">
      <c r="B379" s="581"/>
      <c r="C379" s="203">
        <v>44012</v>
      </c>
      <c r="D379" s="203">
        <v>43646</v>
      </c>
      <c r="E379" s="129"/>
      <c r="F379" s="129"/>
      <c r="G379" s="41"/>
      <c r="H379" s="204"/>
      <c r="I379" s="9"/>
      <c r="J379" s="9"/>
    </row>
    <row r="380" spans="2:10" ht="18" customHeight="1" x14ac:dyDescent="0.25">
      <c r="B380" s="448" t="s">
        <v>86</v>
      </c>
      <c r="C380" s="508">
        <v>0</v>
      </c>
      <c r="D380" s="508">
        <v>0</v>
      </c>
    </row>
    <row r="381" spans="2:10" ht="18" customHeight="1" x14ac:dyDescent="0.25">
      <c r="B381" s="352" t="s">
        <v>85</v>
      </c>
      <c r="C381" s="225">
        <f>+C380</f>
        <v>0</v>
      </c>
      <c r="D381" s="225">
        <v>0</v>
      </c>
    </row>
    <row r="383" spans="2:10" ht="15.75" x14ac:dyDescent="0.25">
      <c r="B383" s="209" t="s">
        <v>237</v>
      </c>
      <c r="C383" s="209"/>
      <c r="D383" s="209"/>
    </row>
    <row r="385" spans="2:10" ht="15.75" x14ac:dyDescent="0.25">
      <c r="B385" s="209" t="s">
        <v>345</v>
      </c>
      <c r="C385" s="209"/>
      <c r="D385" s="209"/>
    </row>
    <row r="386" spans="2:10" x14ac:dyDescent="0.25">
      <c r="B386" s="581" t="s">
        <v>101</v>
      </c>
      <c r="C386" s="582" t="s">
        <v>338</v>
      </c>
      <c r="D386" s="582"/>
      <c r="E386" s="280"/>
      <c r="F386" s="280"/>
      <c r="G386" s="41"/>
      <c r="H386" s="204"/>
      <c r="I386" s="9"/>
      <c r="J386" s="9"/>
    </row>
    <row r="387" spans="2:10" x14ac:dyDescent="0.25">
      <c r="B387" s="581"/>
      <c r="C387" s="203">
        <v>44012</v>
      </c>
      <c r="D387" s="203">
        <v>43646</v>
      </c>
      <c r="E387" s="129"/>
      <c r="F387" s="129"/>
      <c r="G387" s="41"/>
      <c r="H387" s="204"/>
      <c r="I387" s="9"/>
      <c r="J387" s="9"/>
    </row>
    <row r="388" spans="2:10" x14ac:dyDescent="0.25">
      <c r="B388" s="210" t="s">
        <v>88</v>
      </c>
      <c r="C388" s="105">
        <v>2530170</v>
      </c>
      <c r="D388" s="105">
        <v>2437560</v>
      </c>
    </row>
    <row r="389" spans="2:10" x14ac:dyDescent="0.25">
      <c r="B389" s="210" t="s">
        <v>114</v>
      </c>
      <c r="C389" s="105">
        <v>0</v>
      </c>
      <c r="D389" s="105">
        <v>12924685</v>
      </c>
    </row>
    <row r="390" spans="2:10" x14ac:dyDescent="0.25">
      <c r="B390" s="210" t="s">
        <v>113</v>
      </c>
      <c r="C390" s="105">
        <v>15283441</v>
      </c>
      <c r="D390" s="105">
        <v>25490073</v>
      </c>
    </row>
    <row r="391" spans="2:10" x14ac:dyDescent="0.25">
      <c r="B391" s="210" t="s">
        <v>115</v>
      </c>
      <c r="C391" s="105">
        <v>3336439</v>
      </c>
      <c r="D391" s="105">
        <v>1622778</v>
      </c>
    </row>
    <row r="392" spans="2:10" x14ac:dyDescent="0.25">
      <c r="B392" s="210" t="s">
        <v>412</v>
      </c>
      <c r="C392" s="105">
        <v>52962342</v>
      </c>
      <c r="D392" s="105">
        <v>91500308</v>
      </c>
    </row>
    <row r="393" spans="2:10" x14ac:dyDescent="0.25">
      <c r="B393" s="210" t="s">
        <v>343</v>
      </c>
      <c r="C393" s="105">
        <v>7711673</v>
      </c>
      <c r="D393" s="105">
        <v>64537229</v>
      </c>
    </row>
    <row r="394" spans="2:10" hidden="1" x14ac:dyDescent="0.25">
      <c r="B394" s="210" t="s">
        <v>344</v>
      </c>
      <c r="C394" s="105"/>
      <c r="D394" s="105">
        <v>0</v>
      </c>
    </row>
    <row r="395" spans="2:10" x14ac:dyDescent="0.25">
      <c r="B395" s="211" t="s">
        <v>102</v>
      </c>
      <c r="C395" s="212">
        <f>SUM(C388:C394)</f>
        <v>81824065</v>
      </c>
      <c r="D395" s="212">
        <f>SUM(D388:D394)</f>
        <v>198512633</v>
      </c>
    </row>
    <row r="396" spans="2:10" x14ac:dyDescent="0.25">
      <c r="B396" s="120"/>
      <c r="C396" s="62"/>
      <c r="D396" s="62"/>
    </row>
    <row r="397" spans="2:10" ht="15.75" x14ac:dyDescent="0.25">
      <c r="B397" s="209" t="s">
        <v>346</v>
      </c>
      <c r="C397" s="209"/>
      <c r="D397" s="209"/>
    </row>
    <row r="398" spans="2:10" x14ac:dyDescent="0.25">
      <c r="B398" s="581" t="s">
        <v>101</v>
      </c>
      <c r="C398" s="582" t="s">
        <v>338</v>
      </c>
      <c r="D398" s="582"/>
      <c r="E398" s="280"/>
      <c r="F398" s="280"/>
      <c r="G398" s="41"/>
      <c r="H398" s="204"/>
      <c r="I398" s="9"/>
      <c r="J398" s="9"/>
    </row>
    <row r="399" spans="2:10" x14ac:dyDescent="0.25">
      <c r="B399" s="581"/>
      <c r="C399" s="203">
        <v>44012</v>
      </c>
      <c r="D399" s="203">
        <v>43646</v>
      </c>
      <c r="E399" s="129"/>
      <c r="F399" s="129"/>
      <c r="G399" s="41"/>
      <c r="H399" s="204"/>
      <c r="I399" s="9"/>
      <c r="J399" s="9"/>
    </row>
    <row r="400" spans="2:10" x14ac:dyDescent="0.25">
      <c r="B400" s="213" t="s">
        <v>112</v>
      </c>
      <c r="C400" s="509">
        <v>10889091</v>
      </c>
      <c r="D400" s="509">
        <v>1672728</v>
      </c>
    </row>
    <row r="401" spans="2:10" x14ac:dyDescent="0.25">
      <c r="B401" s="214" t="s">
        <v>89</v>
      </c>
      <c r="C401" s="215">
        <v>3120750</v>
      </c>
      <c r="D401" s="215">
        <v>454545</v>
      </c>
    </row>
    <row r="402" spans="2:10" x14ac:dyDescent="0.25">
      <c r="B402" s="211" t="s">
        <v>102</v>
      </c>
      <c r="C402" s="212">
        <f>SUM(C400:C401)</f>
        <v>14009841</v>
      </c>
      <c r="D402" s="212">
        <f>SUM(D400:D401)</f>
        <v>2127273</v>
      </c>
    </row>
    <row r="403" spans="2:10" s="120" customFormat="1" x14ac:dyDescent="0.25">
      <c r="C403" s="62"/>
      <c r="D403" s="62"/>
      <c r="E403" s="250"/>
      <c r="F403" s="250"/>
    </row>
    <row r="404" spans="2:10" ht="15.75" x14ac:dyDescent="0.25">
      <c r="B404" s="209" t="s">
        <v>504</v>
      </c>
      <c r="C404" s="209"/>
      <c r="D404" s="209"/>
    </row>
    <row r="405" spans="2:10" x14ac:dyDescent="0.25">
      <c r="B405" s="581" t="s">
        <v>101</v>
      </c>
      <c r="C405" s="582" t="s">
        <v>338</v>
      </c>
      <c r="D405" s="582"/>
      <c r="E405" s="280"/>
      <c r="F405" s="280"/>
      <c r="G405" s="41"/>
      <c r="H405" s="204"/>
      <c r="I405" s="9"/>
      <c r="J405" s="9"/>
    </row>
    <row r="406" spans="2:10" x14ac:dyDescent="0.25">
      <c r="B406" s="581"/>
      <c r="C406" s="203">
        <v>44012</v>
      </c>
      <c r="D406" s="203">
        <v>43646</v>
      </c>
      <c r="E406" s="129"/>
      <c r="F406" s="129"/>
      <c r="G406" s="41"/>
      <c r="H406" s="204"/>
      <c r="I406" s="9"/>
      <c r="J406" s="9"/>
    </row>
    <row r="407" spans="2:10" x14ac:dyDescent="0.25">
      <c r="B407" s="210" t="s">
        <v>267</v>
      </c>
      <c r="C407" s="105">
        <v>81000000</v>
      </c>
      <c r="D407" s="105">
        <v>51000000</v>
      </c>
      <c r="E407" s="129"/>
      <c r="F407" s="129"/>
      <c r="G407" s="41"/>
      <c r="H407" s="204"/>
      <c r="I407" s="9"/>
      <c r="J407" s="9"/>
    </row>
    <row r="408" spans="2:10" x14ac:dyDescent="0.25">
      <c r="B408" s="210" t="s">
        <v>347</v>
      </c>
      <c r="C408" s="105">
        <v>523839516</v>
      </c>
      <c r="D408" s="105">
        <v>341381760</v>
      </c>
      <c r="E408" s="129"/>
      <c r="F408" s="129"/>
      <c r="G408" s="41"/>
      <c r="H408" s="204"/>
      <c r="I408" s="9"/>
      <c r="J408" s="9"/>
    </row>
    <row r="409" spans="2:10" x14ac:dyDescent="0.25">
      <c r="B409" s="210" t="s">
        <v>99</v>
      </c>
      <c r="C409" s="105">
        <v>879530399</v>
      </c>
      <c r="D409" s="105">
        <v>568535763</v>
      </c>
      <c r="E409" s="129"/>
      <c r="F409" s="129"/>
      <c r="G409" s="41"/>
      <c r="H409" s="204"/>
      <c r="I409" s="9"/>
      <c r="J409" s="9"/>
    </row>
    <row r="410" spans="2:10" hidden="1" x14ac:dyDescent="0.25">
      <c r="B410" s="210" t="s">
        <v>110</v>
      </c>
      <c r="C410" s="105"/>
      <c r="D410" s="105"/>
      <c r="E410" s="129"/>
      <c r="F410" s="129"/>
      <c r="G410" s="41"/>
      <c r="H410" s="204"/>
      <c r="I410" s="9"/>
      <c r="J410" s="9"/>
    </row>
    <row r="411" spans="2:10" x14ac:dyDescent="0.25">
      <c r="B411" s="210" t="s">
        <v>93</v>
      </c>
      <c r="C411" s="105">
        <v>71470394</v>
      </c>
      <c r="D411" s="105">
        <v>47377980</v>
      </c>
      <c r="E411" s="129"/>
      <c r="F411" s="129"/>
      <c r="G411" s="41"/>
      <c r="H411" s="204"/>
      <c r="I411" s="9"/>
      <c r="J411" s="9"/>
    </row>
    <row r="412" spans="2:10" x14ac:dyDescent="0.25">
      <c r="B412" s="210" t="s">
        <v>100</v>
      </c>
      <c r="C412" s="105">
        <v>145409380</v>
      </c>
      <c r="D412" s="105">
        <v>94222229</v>
      </c>
      <c r="E412" s="129"/>
      <c r="F412" s="129"/>
      <c r="G412" s="41"/>
      <c r="H412" s="204"/>
      <c r="I412" s="9"/>
      <c r="J412" s="9"/>
    </row>
    <row r="413" spans="2:10" x14ac:dyDescent="0.25">
      <c r="B413" s="210" t="s">
        <v>95</v>
      </c>
      <c r="C413" s="105">
        <v>139000000</v>
      </c>
      <c r="D413" s="105">
        <v>535182444</v>
      </c>
      <c r="E413" s="129"/>
      <c r="F413" s="129"/>
      <c r="G413" s="41"/>
      <c r="H413" s="204"/>
      <c r="I413" s="9"/>
      <c r="J413" s="9"/>
    </row>
    <row r="414" spans="2:10" x14ac:dyDescent="0.25">
      <c r="B414" s="210" t="s">
        <v>348</v>
      </c>
      <c r="C414" s="105">
        <v>43653292</v>
      </c>
      <c r="D414" s="105">
        <v>28448480</v>
      </c>
      <c r="E414" s="129"/>
      <c r="F414" s="129"/>
      <c r="G414" s="41"/>
      <c r="H414" s="204"/>
      <c r="I414" s="9"/>
      <c r="J414" s="9"/>
    </row>
    <row r="415" spans="2:10" x14ac:dyDescent="0.25">
      <c r="B415" s="210" t="s">
        <v>91</v>
      </c>
      <c r="C415" s="105">
        <v>24496095</v>
      </c>
      <c r="D415" s="105">
        <v>6240000</v>
      </c>
      <c r="E415" s="129"/>
      <c r="F415" s="129"/>
      <c r="G415" s="41"/>
      <c r="H415" s="204"/>
      <c r="I415" s="9"/>
      <c r="J415" s="9"/>
    </row>
    <row r="416" spans="2:10" x14ac:dyDescent="0.25">
      <c r="B416" s="210" t="s">
        <v>289</v>
      </c>
      <c r="C416" s="105">
        <v>19609000</v>
      </c>
      <c r="D416" s="105">
        <v>6363636</v>
      </c>
      <c r="E416" s="129"/>
      <c r="F416" s="129"/>
      <c r="G416" s="41"/>
      <c r="H416" s="204"/>
      <c r="I416" s="9"/>
      <c r="J416" s="9"/>
    </row>
    <row r="417" spans="2:10" x14ac:dyDescent="0.25">
      <c r="B417" s="210" t="s">
        <v>340</v>
      </c>
      <c r="C417" s="105">
        <v>240000</v>
      </c>
      <c r="D417" s="105">
        <v>347275</v>
      </c>
      <c r="E417" s="129"/>
      <c r="F417" s="129"/>
      <c r="G417" s="41"/>
      <c r="H417" s="204"/>
      <c r="I417" s="9"/>
      <c r="J417" s="9"/>
    </row>
    <row r="418" spans="2:10" x14ac:dyDescent="0.25">
      <c r="B418" s="210" t="s">
        <v>96</v>
      </c>
      <c r="C418" s="105">
        <v>26000000</v>
      </c>
      <c r="D418" s="105">
        <v>0</v>
      </c>
    </row>
    <row r="419" spans="2:10" x14ac:dyDescent="0.25">
      <c r="B419" s="210" t="s">
        <v>288</v>
      </c>
      <c r="C419" s="105">
        <v>60261999</v>
      </c>
      <c r="D419" s="105">
        <v>66530292</v>
      </c>
    </row>
    <row r="420" spans="2:10" hidden="1" x14ac:dyDescent="0.25">
      <c r="B420" s="210" t="s">
        <v>349</v>
      </c>
      <c r="C420" s="105"/>
      <c r="D420" s="105"/>
    </row>
    <row r="421" spans="2:10" hidden="1" x14ac:dyDescent="0.25">
      <c r="B421" s="210" t="s">
        <v>350</v>
      </c>
      <c r="C421" s="105"/>
      <c r="D421" s="105"/>
    </row>
    <row r="422" spans="2:10" x14ac:dyDescent="0.25">
      <c r="B422" s="210" t="s">
        <v>111</v>
      </c>
      <c r="C422" s="105">
        <v>7774165</v>
      </c>
      <c r="D422" s="105">
        <v>5601775</v>
      </c>
    </row>
    <row r="423" spans="2:10" x14ac:dyDescent="0.25">
      <c r="B423" s="210" t="s">
        <v>106</v>
      </c>
      <c r="C423" s="105">
        <v>10538415</v>
      </c>
      <c r="D423" s="105">
        <v>6056624</v>
      </c>
    </row>
    <row r="424" spans="2:10" x14ac:dyDescent="0.25">
      <c r="B424" s="210" t="s">
        <v>92</v>
      </c>
      <c r="C424" s="105">
        <v>409091</v>
      </c>
      <c r="D424" s="105">
        <v>409091</v>
      </c>
    </row>
    <row r="425" spans="2:10" x14ac:dyDescent="0.25">
      <c r="B425" s="210" t="s">
        <v>107</v>
      </c>
      <c r="C425" s="105">
        <v>17234188</v>
      </c>
      <c r="D425" s="105">
        <v>18149494</v>
      </c>
      <c r="G425" s="48"/>
      <c r="H425" s="48"/>
    </row>
    <row r="426" spans="2:10" x14ac:dyDescent="0.25">
      <c r="B426" s="210" t="s">
        <v>105</v>
      </c>
      <c r="C426" s="105">
        <v>16270425</v>
      </c>
      <c r="D426" s="105">
        <v>23016668</v>
      </c>
      <c r="G426" s="48"/>
      <c r="H426" s="48"/>
    </row>
    <row r="427" spans="2:10" x14ac:dyDescent="0.25">
      <c r="B427" s="572" t="s">
        <v>536</v>
      </c>
      <c r="C427" s="105">
        <v>7227813</v>
      </c>
      <c r="D427" s="105">
        <v>0</v>
      </c>
      <c r="G427" s="48"/>
      <c r="H427" s="48"/>
    </row>
    <row r="428" spans="2:10" x14ac:dyDescent="0.25">
      <c r="B428" s="210" t="s">
        <v>108</v>
      </c>
      <c r="C428" s="105">
        <v>6745727</v>
      </c>
      <c r="D428" s="105">
        <v>10411818</v>
      </c>
      <c r="G428" s="48"/>
      <c r="H428" s="48"/>
    </row>
    <row r="429" spans="2:10" x14ac:dyDescent="0.25">
      <c r="B429" s="210" t="s">
        <v>94</v>
      </c>
      <c r="C429" s="105">
        <v>5167145</v>
      </c>
      <c r="D429" s="105">
        <v>4871251</v>
      </c>
      <c r="G429" s="48"/>
      <c r="H429" s="48"/>
    </row>
    <row r="430" spans="2:10" x14ac:dyDescent="0.25">
      <c r="B430" s="210" t="s">
        <v>109</v>
      </c>
      <c r="C430" s="105">
        <v>230311344</v>
      </c>
      <c r="D430" s="105">
        <v>144912960</v>
      </c>
      <c r="G430" s="48"/>
      <c r="H430" s="48"/>
    </row>
    <row r="431" spans="2:10" x14ac:dyDescent="0.25">
      <c r="B431" s="210" t="s">
        <v>90</v>
      </c>
      <c r="C431" s="105">
        <v>22735901</v>
      </c>
      <c r="D431" s="105">
        <v>45361615</v>
      </c>
      <c r="G431" s="48"/>
      <c r="H431" s="48"/>
    </row>
    <row r="432" spans="2:10" x14ac:dyDescent="0.25">
      <c r="B432" s="210" t="s">
        <v>523</v>
      </c>
      <c r="C432" s="105">
        <v>23917800</v>
      </c>
      <c r="D432" s="105">
        <v>0</v>
      </c>
      <c r="G432" s="48"/>
      <c r="H432" s="48"/>
    </row>
    <row r="433" spans="2:10" hidden="1" x14ac:dyDescent="0.25">
      <c r="B433" s="210" t="s">
        <v>342</v>
      </c>
      <c r="C433" s="105"/>
      <c r="D433" s="105"/>
      <c r="G433" s="48"/>
      <c r="H433" s="48"/>
    </row>
    <row r="434" spans="2:10" x14ac:dyDescent="0.25">
      <c r="B434" s="210" t="s">
        <v>341</v>
      </c>
      <c r="C434" s="105">
        <v>0</v>
      </c>
      <c r="D434" s="105">
        <v>217500</v>
      </c>
    </row>
    <row r="435" spans="2:10" x14ac:dyDescent="0.25">
      <c r="B435" s="210" t="s">
        <v>522</v>
      </c>
      <c r="C435" s="105">
        <v>17418481</v>
      </c>
      <c r="D435" s="105">
        <v>7774828</v>
      </c>
    </row>
    <row r="436" spans="2:10" x14ac:dyDescent="0.25">
      <c r="B436" s="210" t="s">
        <v>339</v>
      </c>
      <c r="C436" s="105">
        <v>24779809</v>
      </c>
      <c r="D436" s="563">
        <v>545455</v>
      </c>
    </row>
    <row r="437" spans="2:10" x14ac:dyDescent="0.25">
      <c r="B437" s="211" t="s">
        <v>85</v>
      </c>
      <c r="C437" s="212">
        <f>SUM(C407:C436)</f>
        <v>2405040379</v>
      </c>
      <c r="D437" s="212">
        <f>SUM(D407:D436)</f>
        <v>2012958938</v>
      </c>
      <c r="G437" s="48"/>
      <c r="H437" s="19"/>
    </row>
    <row r="438" spans="2:10" x14ac:dyDescent="0.25">
      <c r="G438" s="48"/>
      <c r="H438" s="48"/>
    </row>
    <row r="439" spans="2:10" x14ac:dyDescent="0.25">
      <c r="B439" s="120"/>
      <c r="C439" s="62"/>
      <c r="D439" s="62"/>
      <c r="F439" s="129"/>
      <c r="G439" s="48"/>
      <c r="H439" s="48"/>
    </row>
    <row r="440" spans="2:10" ht="15.75" x14ac:dyDescent="0.25">
      <c r="B440" s="584" t="s">
        <v>238</v>
      </c>
      <c r="C440" s="584"/>
      <c r="D440" s="584"/>
      <c r="F440" s="129"/>
      <c r="G440" s="48"/>
      <c r="H440" s="48"/>
    </row>
    <row r="441" spans="2:10" x14ac:dyDescent="0.25">
      <c r="F441" s="129"/>
      <c r="G441" s="48"/>
      <c r="H441" s="48"/>
    </row>
    <row r="442" spans="2:10" x14ac:dyDescent="0.25">
      <c r="B442" s="6" t="s">
        <v>27</v>
      </c>
      <c r="F442" s="129"/>
      <c r="G442" s="48"/>
      <c r="H442" s="48"/>
    </row>
    <row r="443" spans="2:10" x14ac:dyDescent="0.25">
      <c r="G443" s="48"/>
      <c r="H443" s="48"/>
    </row>
    <row r="444" spans="2:10" x14ac:dyDescent="0.25">
      <c r="B444" s="581" t="s">
        <v>101</v>
      </c>
      <c r="C444" s="582" t="s">
        <v>338</v>
      </c>
      <c r="D444" s="582"/>
      <c r="E444" s="280"/>
      <c r="F444" s="280"/>
      <c r="G444" s="41"/>
      <c r="H444" s="204"/>
      <c r="I444" s="9"/>
      <c r="J444" s="9"/>
    </row>
    <row r="445" spans="2:10" x14ac:dyDescent="0.25">
      <c r="B445" s="581"/>
      <c r="C445" s="203">
        <v>44012</v>
      </c>
      <c r="D445" s="203">
        <v>43646</v>
      </c>
      <c r="E445" s="129"/>
      <c r="F445" s="129"/>
      <c r="G445" s="41"/>
      <c r="H445" s="204"/>
      <c r="I445" s="9"/>
      <c r="J445" s="9"/>
    </row>
    <row r="446" spans="2:10" x14ac:dyDescent="0.25">
      <c r="B446" s="564" t="s">
        <v>103</v>
      </c>
      <c r="C446" s="565">
        <f>+C447</f>
        <v>42696136</v>
      </c>
      <c r="D446" s="565">
        <v>169040080</v>
      </c>
      <c r="F446" s="129"/>
      <c r="G446" s="48"/>
      <c r="H446" s="48"/>
    </row>
    <row r="447" spans="2:10" x14ac:dyDescent="0.25">
      <c r="B447" s="210" t="s">
        <v>76</v>
      </c>
      <c r="C447" s="105">
        <v>42696136</v>
      </c>
      <c r="D447" s="105">
        <v>169040080</v>
      </c>
      <c r="F447" s="129"/>
      <c r="G447" s="48"/>
      <c r="H447" s="48"/>
    </row>
    <row r="448" spans="2:10" x14ac:dyDescent="0.25">
      <c r="B448" s="564" t="s">
        <v>104</v>
      </c>
      <c r="C448" s="565">
        <f>+C449</f>
        <v>9350460</v>
      </c>
      <c r="D448" s="565">
        <v>5366089</v>
      </c>
      <c r="F448" s="129"/>
      <c r="G448" s="5"/>
      <c r="H448" s="5"/>
      <c r="I448" s="5"/>
    </row>
    <row r="449" spans="2:10" x14ac:dyDescent="0.25">
      <c r="B449" s="210" t="s">
        <v>97</v>
      </c>
      <c r="C449" s="105">
        <v>9350460</v>
      </c>
      <c r="D449" s="105">
        <v>5366089</v>
      </c>
      <c r="F449" s="129"/>
      <c r="G449" s="5"/>
      <c r="H449" s="5"/>
      <c r="I449" s="5"/>
    </row>
    <row r="450" spans="2:10" x14ac:dyDescent="0.25">
      <c r="F450" s="129"/>
      <c r="G450" s="5"/>
      <c r="H450" s="5"/>
      <c r="I450" s="5"/>
    </row>
    <row r="451" spans="2:10" x14ac:dyDescent="0.25">
      <c r="F451" s="129"/>
      <c r="G451" s="5"/>
      <c r="H451" s="5"/>
      <c r="I451" s="5"/>
    </row>
    <row r="452" spans="2:10" x14ac:dyDescent="0.25">
      <c r="F452" s="129"/>
      <c r="G452" s="5"/>
      <c r="H452" s="5"/>
      <c r="I452" s="5"/>
    </row>
    <row r="453" spans="2:10" x14ac:dyDescent="0.25">
      <c r="B453" s="6" t="s">
        <v>239</v>
      </c>
      <c r="F453" s="129"/>
      <c r="G453" s="5"/>
      <c r="H453" s="5"/>
      <c r="I453" s="5"/>
    </row>
    <row r="454" spans="2:10" x14ac:dyDescent="0.25">
      <c r="B454" s="7" t="s">
        <v>351</v>
      </c>
      <c r="F454" s="129"/>
      <c r="G454" s="5"/>
      <c r="H454" s="5"/>
      <c r="I454" s="5"/>
    </row>
    <row r="455" spans="2:10" x14ac:dyDescent="0.25">
      <c r="B455" s="581" t="s">
        <v>101</v>
      </c>
      <c r="C455" s="582" t="s">
        <v>338</v>
      </c>
      <c r="D455" s="582"/>
      <c r="E455" s="280"/>
      <c r="F455" s="280"/>
      <c r="G455" s="41"/>
      <c r="H455" s="204"/>
      <c r="I455" s="9"/>
      <c r="J455" s="9"/>
    </row>
    <row r="456" spans="2:10" x14ac:dyDescent="0.25">
      <c r="B456" s="581"/>
      <c r="C456" s="203">
        <v>44012</v>
      </c>
      <c r="D456" s="203">
        <v>43646</v>
      </c>
      <c r="E456" s="129"/>
      <c r="F456" s="129"/>
      <c r="G456" s="41"/>
      <c r="H456" s="204"/>
      <c r="I456" s="9"/>
      <c r="J456" s="9"/>
    </row>
    <row r="457" spans="2:10" x14ac:dyDescent="0.25">
      <c r="B457" s="210" t="s">
        <v>81</v>
      </c>
      <c r="C457" s="105">
        <v>200085440</v>
      </c>
      <c r="D457" s="105">
        <v>189451862</v>
      </c>
      <c r="F457" s="129"/>
      <c r="G457" s="5"/>
      <c r="H457" s="5"/>
      <c r="I457" s="5"/>
    </row>
    <row r="458" spans="2:10" x14ac:dyDescent="0.25">
      <c r="B458" s="210" t="s">
        <v>79</v>
      </c>
      <c r="C458" s="105">
        <v>332826852</v>
      </c>
      <c r="D458" s="105">
        <v>472399013</v>
      </c>
      <c r="F458" s="129"/>
      <c r="G458" s="5"/>
      <c r="H458" s="5"/>
      <c r="I458" s="5"/>
    </row>
    <row r="459" spans="2:10" x14ac:dyDescent="0.25">
      <c r="B459" s="353" t="s">
        <v>85</v>
      </c>
      <c r="C459" s="225">
        <f>SUM(C457:C458)</f>
        <v>532912292</v>
      </c>
      <c r="D459" s="225">
        <f>SUM(D457:D458)</f>
        <v>661850875</v>
      </c>
      <c r="F459" s="129"/>
      <c r="G459" s="5"/>
      <c r="H459" s="5"/>
      <c r="I459" s="5"/>
    </row>
    <row r="460" spans="2:10" s="170" customFormat="1" x14ac:dyDescent="0.25">
      <c r="B460" s="216"/>
      <c r="C460" s="217"/>
      <c r="D460" s="217"/>
      <c r="E460" s="281"/>
      <c r="F460" s="282"/>
      <c r="G460" s="218"/>
      <c r="H460" s="218"/>
      <c r="I460" s="218"/>
    </row>
    <row r="461" spans="2:10" s="170" customFormat="1" x14ac:dyDescent="0.25">
      <c r="B461" s="216" t="s">
        <v>352</v>
      </c>
      <c r="C461" s="217"/>
      <c r="D461" s="217"/>
      <c r="E461" s="281"/>
      <c r="F461" s="282"/>
      <c r="G461" s="218"/>
      <c r="H461" s="218"/>
      <c r="I461" s="218"/>
    </row>
    <row r="462" spans="2:10" x14ac:dyDescent="0.25">
      <c r="B462" s="581" t="s">
        <v>101</v>
      </c>
      <c r="C462" s="582" t="s">
        <v>338</v>
      </c>
      <c r="D462" s="582"/>
      <c r="E462" s="280"/>
      <c r="F462" s="280"/>
      <c r="G462" s="41"/>
      <c r="H462" s="204"/>
      <c r="I462" s="9"/>
      <c r="J462" s="9"/>
    </row>
    <row r="463" spans="2:10" x14ac:dyDescent="0.25">
      <c r="B463" s="581"/>
      <c r="C463" s="203">
        <v>44012</v>
      </c>
      <c r="D463" s="203">
        <v>43646</v>
      </c>
      <c r="E463" s="129"/>
      <c r="F463" s="129"/>
      <c r="G463" s="41"/>
      <c r="H463" s="204"/>
      <c r="I463" s="9"/>
      <c r="J463" s="9"/>
    </row>
    <row r="464" spans="2:10" x14ac:dyDescent="0.25">
      <c r="B464" s="210" t="s">
        <v>98</v>
      </c>
      <c r="C464" s="105">
        <v>87984438</v>
      </c>
      <c r="D464" s="105">
        <v>10878627</v>
      </c>
      <c r="F464" s="129"/>
      <c r="G464" s="5"/>
      <c r="H464" s="5"/>
      <c r="I464" s="5"/>
    </row>
    <row r="465" spans="1:10" x14ac:dyDescent="0.25">
      <c r="B465" s="224" t="s">
        <v>353</v>
      </c>
      <c r="C465" s="215">
        <v>40434919</v>
      </c>
      <c r="D465" s="215">
        <v>0</v>
      </c>
      <c r="F465" s="129"/>
      <c r="G465" s="5"/>
      <c r="H465" s="5"/>
      <c r="I465" s="5"/>
    </row>
    <row r="466" spans="1:10" x14ac:dyDescent="0.25">
      <c r="B466" s="353" t="s">
        <v>85</v>
      </c>
      <c r="C466" s="225">
        <f>+C464+C465</f>
        <v>128419357</v>
      </c>
      <c r="D466" s="225">
        <f>+D464</f>
        <v>10878627</v>
      </c>
      <c r="F466" s="129"/>
      <c r="G466" s="5"/>
      <c r="H466" s="5"/>
      <c r="I466" s="5"/>
    </row>
    <row r="467" spans="1:10" x14ac:dyDescent="0.25">
      <c r="F467" s="129"/>
      <c r="G467" s="5"/>
      <c r="H467" s="5"/>
      <c r="I467" s="5"/>
    </row>
    <row r="468" spans="1:10" x14ac:dyDescent="0.25">
      <c r="F468" s="129"/>
      <c r="G468" s="5"/>
      <c r="H468" s="5"/>
      <c r="I468" s="5"/>
    </row>
    <row r="469" spans="1:10" ht="15.75" x14ac:dyDescent="0.25">
      <c r="B469" s="6" t="s">
        <v>240</v>
      </c>
      <c r="C469" s="33"/>
      <c r="D469" s="33"/>
      <c r="F469" s="129"/>
      <c r="G469" s="5"/>
      <c r="H469" s="5"/>
      <c r="I469" s="5"/>
    </row>
    <row r="470" spans="1:10" ht="15.75" x14ac:dyDescent="0.25">
      <c r="A470" s="7" t="s">
        <v>354</v>
      </c>
      <c r="B470" s="6"/>
      <c r="C470" s="33"/>
      <c r="D470" s="33"/>
      <c r="F470" s="129"/>
      <c r="G470" s="5"/>
      <c r="H470" s="5"/>
      <c r="I470" s="5"/>
    </row>
    <row r="471" spans="1:10" x14ac:dyDescent="0.25">
      <c r="B471" s="581" t="s">
        <v>101</v>
      </c>
      <c r="C471" s="582" t="s">
        <v>338</v>
      </c>
      <c r="D471" s="582"/>
      <c r="E471" s="280"/>
      <c r="F471" s="280"/>
      <c r="G471" s="41"/>
      <c r="H471" s="204"/>
      <c r="I471" s="9"/>
      <c r="J471" s="9"/>
    </row>
    <row r="472" spans="1:10" x14ac:dyDescent="0.25">
      <c r="B472" s="581"/>
      <c r="C472" s="203">
        <v>44012</v>
      </c>
      <c r="D472" s="203">
        <v>43646</v>
      </c>
      <c r="E472" s="129"/>
      <c r="F472" s="129"/>
      <c r="G472" s="41"/>
      <c r="H472" s="204"/>
      <c r="I472" s="9"/>
      <c r="J472" s="9"/>
    </row>
    <row r="473" spans="1:10" x14ac:dyDescent="0.25">
      <c r="B473" s="510" t="s">
        <v>505</v>
      </c>
      <c r="C473" s="223">
        <v>0</v>
      </c>
      <c r="D473" s="223">
        <v>0</v>
      </c>
      <c r="F473" s="129"/>
      <c r="G473" s="5"/>
      <c r="H473" s="5"/>
      <c r="I473" s="5"/>
    </row>
    <row r="474" spans="1:10" x14ac:dyDescent="0.25">
      <c r="B474" s="219" t="s">
        <v>77</v>
      </c>
      <c r="C474" s="191">
        <f>+C473</f>
        <v>0</v>
      </c>
      <c r="D474" s="191">
        <f>+D473</f>
        <v>0</v>
      </c>
      <c r="F474" s="129"/>
      <c r="G474" s="5"/>
      <c r="H474" s="5"/>
      <c r="I474" s="5"/>
    </row>
    <row r="475" spans="1:10" s="123" customFormat="1" x14ac:dyDescent="0.25">
      <c r="B475" s="220"/>
      <c r="C475" s="221"/>
      <c r="D475" s="221"/>
      <c r="E475" s="262"/>
      <c r="F475" s="238"/>
      <c r="G475" s="226"/>
      <c r="H475" s="226"/>
      <c r="I475" s="226"/>
    </row>
    <row r="476" spans="1:10" s="170" customFormat="1" x14ac:dyDescent="0.25">
      <c r="A476" s="170" t="s">
        <v>355</v>
      </c>
      <c r="B476" s="220"/>
      <c r="C476" s="221"/>
      <c r="D476" s="221"/>
      <c r="E476" s="281"/>
      <c r="F476" s="282"/>
      <c r="G476" s="218"/>
      <c r="H476" s="218"/>
      <c r="I476" s="218"/>
    </row>
    <row r="477" spans="1:10" x14ac:dyDescent="0.25">
      <c r="B477" s="581" t="s">
        <v>101</v>
      </c>
      <c r="C477" s="582" t="s">
        <v>338</v>
      </c>
      <c r="D477" s="582"/>
      <c r="E477" s="280"/>
      <c r="F477" s="280"/>
      <c r="G477" s="41"/>
      <c r="H477" s="204"/>
      <c r="I477" s="9"/>
      <c r="J477" s="9"/>
    </row>
    <row r="478" spans="1:10" x14ac:dyDescent="0.25">
      <c r="B478" s="581"/>
      <c r="C478" s="203">
        <v>44012</v>
      </c>
      <c r="D478" s="203">
        <v>43646</v>
      </c>
      <c r="E478" s="129"/>
      <c r="F478" s="129"/>
      <c r="G478" s="41"/>
      <c r="H478" s="204"/>
      <c r="I478" s="9"/>
      <c r="J478" s="9"/>
    </row>
    <row r="479" spans="1:10" x14ac:dyDescent="0.25">
      <c r="B479" s="510" t="s">
        <v>320</v>
      </c>
      <c r="C479" s="223">
        <v>0</v>
      </c>
      <c r="D479" s="223">
        <v>0</v>
      </c>
      <c r="F479" s="129"/>
      <c r="G479" s="5"/>
      <c r="H479" s="5"/>
      <c r="I479" s="5"/>
    </row>
    <row r="480" spans="1:10" x14ac:dyDescent="0.25">
      <c r="F480" s="129"/>
      <c r="G480" s="5"/>
      <c r="H480" s="5"/>
      <c r="I480" s="5"/>
    </row>
    <row r="481" spans="2:10" x14ac:dyDescent="0.25">
      <c r="F481" s="129"/>
      <c r="G481" s="5"/>
      <c r="H481" s="5"/>
      <c r="I481" s="5"/>
    </row>
    <row r="482" spans="2:10" x14ac:dyDescent="0.25">
      <c r="B482" s="45" t="s">
        <v>241</v>
      </c>
      <c r="C482" s="45"/>
      <c r="D482" s="44"/>
      <c r="E482" s="266"/>
      <c r="G482" s="9"/>
      <c r="H482" s="9"/>
      <c r="I482" s="9"/>
    </row>
    <row r="483" spans="2:10" x14ac:dyDescent="0.25">
      <c r="B483" s="44"/>
      <c r="C483" s="44"/>
      <c r="D483" s="44"/>
      <c r="E483" s="266"/>
      <c r="G483" s="9"/>
      <c r="H483" s="9"/>
      <c r="I483" s="9"/>
      <c r="J483" s="48"/>
    </row>
    <row r="484" spans="2:10" x14ac:dyDescent="0.25">
      <c r="B484" s="44" t="s">
        <v>242</v>
      </c>
      <c r="C484" s="511" t="s">
        <v>506</v>
      </c>
      <c r="D484" s="44"/>
      <c r="E484" s="266"/>
      <c r="G484" s="46"/>
      <c r="H484" s="9"/>
      <c r="I484" s="9"/>
      <c r="J484" s="48"/>
    </row>
    <row r="485" spans="2:10" x14ac:dyDescent="0.25">
      <c r="B485" s="44" t="s">
        <v>243</v>
      </c>
      <c r="C485" s="511" t="s">
        <v>506</v>
      </c>
      <c r="D485" s="44"/>
      <c r="E485" s="266"/>
      <c r="G485" s="43"/>
      <c r="H485" s="9"/>
      <c r="I485" s="9"/>
      <c r="J485" s="48"/>
    </row>
    <row r="486" spans="2:10" x14ac:dyDescent="0.25">
      <c r="B486" s="47" t="s">
        <v>244</v>
      </c>
      <c r="C486" s="511"/>
      <c r="D486" s="44"/>
      <c r="G486" s="9"/>
      <c r="H486" s="9"/>
      <c r="I486" s="9"/>
      <c r="J486" s="48"/>
    </row>
    <row r="487" spans="2:10" x14ac:dyDescent="0.25">
      <c r="B487" s="350" t="s">
        <v>245</v>
      </c>
      <c r="C487" s="350" t="s">
        <v>277</v>
      </c>
      <c r="D487" s="492" t="s">
        <v>247</v>
      </c>
      <c r="E487" s="350" t="s">
        <v>246</v>
      </c>
      <c r="G487" s="9"/>
      <c r="H487" s="9"/>
      <c r="I487" s="9"/>
      <c r="J487" s="48"/>
    </row>
    <row r="488" spans="2:10" s="359" customFormat="1" ht="33.75" customHeight="1" x14ac:dyDescent="0.25">
      <c r="B488" s="512" t="s">
        <v>276</v>
      </c>
      <c r="C488" s="513" t="s">
        <v>507</v>
      </c>
      <c r="D488" s="514" t="s">
        <v>508</v>
      </c>
      <c r="E488" s="515">
        <v>528140500</v>
      </c>
      <c r="F488" s="516"/>
      <c r="G488" s="517"/>
      <c r="H488" s="517"/>
      <c r="I488" s="517"/>
      <c r="J488" s="518"/>
    </row>
    <row r="489" spans="2:10" x14ac:dyDescent="0.25">
      <c r="B489" s="47"/>
      <c r="C489" s="47"/>
      <c r="D489" s="44"/>
      <c r="E489" s="266"/>
      <c r="F489" s="266"/>
      <c r="G489" s="9"/>
      <c r="H489" s="9"/>
      <c r="I489" s="9"/>
      <c r="J489" s="48"/>
    </row>
    <row r="490" spans="2:10" x14ac:dyDescent="0.25">
      <c r="B490" s="45" t="s">
        <v>248</v>
      </c>
      <c r="C490" s="45"/>
      <c r="D490" s="44"/>
      <c r="E490" s="266"/>
      <c r="F490" s="266"/>
      <c r="G490" s="9"/>
      <c r="H490" s="9"/>
      <c r="I490" s="9"/>
      <c r="J490" s="48"/>
    </row>
    <row r="491" spans="2:10" ht="32.25" customHeight="1" x14ac:dyDescent="0.25">
      <c r="B491" s="583" t="s">
        <v>249</v>
      </c>
      <c r="C491" s="583"/>
      <c r="D491" s="583"/>
      <c r="E491" s="583"/>
      <c r="G491" s="9"/>
      <c r="H491" s="9"/>
      <c r="I491" s="9"/>
      <c r="J491" s="48"/>
    </row>
    <row r="492" spans="2:10" x14ac:dyDescent="0.25">
      <c r="B492" s="44"/>
      <c r="C492" s="44"/>
      <c r="D492" s="44"/>
      <c r="E492" s="266"/>
      <c r="G492" s="9"/>
      <c r="H492" s="9"/>
      <c r="I492" s="9"/>
      <c r="J492" s="48"/>
    </row>
    <row r="493" spans="2:10" x14ac:dyDescent="0.25">
      <c r="B493" s="45" t="s">
        <v>250</v>
      </c>
      <c r="C493" s="45"/>
      <c r="D493" s="44"/>
      <c r="E493" s="266"/>
      <c r="G493" s="9"/>
      <c r="H493" s="9"/>
      <c r="I493" s="9"/>
      <c r="J493" s="48"/>
    </row>
    <row r="494" spans="2:10" x14ac:dyDescent="0.25">
      <c r="B494" s="44" t="s">
        <v>251</v>
      </c>
      <c r="C494" s="44"/>
      <c r="D494" s="44"/>
      <c r="E494" s="266"/>
      <c r="G494" s="9"/>
      <c r="H494" s="9"/>
      <c r="I494" s="9"/>
      <c r="J494" s="48"/>
    </row>
    <row r="495" spans="2:10" x14ac:dyDescent="0.25">
      <c r="B495" s="44"/>
      <c r="C495" s="44"/>
      <c r="D495" s="44"/>
      <c r="E495" s="266"/>
      <c r="G495" s="9"/>
      <c r="H495" s="9"/>
      <c r="I495" s="9"/>
      <c r="J495" s="48"/>
    </row>
    <row r="496" spans="2:10" x14ac:dyDescent="0.25">
      <c r="B496" s="45" t="s">
        <v>252</v>
      </c>
      <c r="C496" s="45"/>
      <c r="D496" s="44"/>
      <c r="E496" s="266"/>
      <c r="G496" s="9"/>
      <c r="H496" s="9"/>
      <c r="I496" s="9"/>
      <c r="J496" s="48"/>
    </row>
    <row r="497" spans="2:10" x14ac:dyDescent="0.25">
      <c r="B497" s="44" t="s">
        <v>253</v>
      </c>
      <c r="C497" s="44"/>
      <c r="D497" s="44"/>
      <c r="E497" s="266"/>
      <c r="G497" s="9"/>
      <c r="H497" s="9"/>
      <c r="I497" s="9"/>
      <c r="J497" s="48"/>
    </row>
    <row r="498" spans="2:10" x14ac:dyDescent="0.25">
      <c r="B498" s="44"/>
      <c r="C498" s="44"/>
      <c r="D498" s="44"/>
      <c r="E498" s="266"/>
      <c r="G498" s="9"/>
      <c r="H498" s="9"/>
      <c r="I498" s="9"/>
      <c r="J498" s="48"/>
    </row>
    <row r="499" spans="2:10" x14ac:dyDescent="0.25">
      <c r="B499" s="45" t="s">
        <v>254</v>
      </c>
      <c r="C499" s="45"/>
      <c r="D499" s="44"/>
      <c r="E499" s="266"/>
      <c r="G499" s="9"/>
      <c r="H499" s="9"/>
      <c r="I499" s="9"/>
      <c r="J499" s="48"/>
    </row>
    <row r="500" spans="2:10" x14ac:dyDescent="0.25">
      <c r="B500" s="44" t="s">
        <v>253</v>
      </c>
      <c r="C500" s="44"/>
      <c r="D500" s="44"/>
      <c r="E500" s="266"/>
      <c r="F500" s="263"/>
      <c r="G500" s="9"/>
      <c r="H500" s="9"/>
      <c r="I500" s="9"/>
      <c r="J500" s="48"/>
    </row>
    <row r="501" spans="2:10" x14ac:dyDescent="0.25">
      <c r="B501" s="44"/>
      <c r="C501" s="44"/>
      <c r="D501" s="44"/>
      <c r="E501" s="266"/>
      <c r="G501" s="9"/>
      <c r="H501" s="9"/>
      <c r="I501" s="9"/>
      <c r="J501" s="48"/>
    </row>
    <row r="502" spans="2:10" x14ac:dyDescent="0.25">
      <c r="B502" s="45" t="s">
        <v>255</v>
      </c>
      <c r="C502" s="45"/>
      <c r="D502" s="44"/>
      <c r="E502" s="266"/>
      <c r="G502" s="9"/>
      <c r="H502" s="9"/>
      <c r="I502" s="9"/>
      <c r="J502" s="48"/>
    </row>
    <row r="503" spans="2:10" x14ac:dyDescent="0.25">
      <c r="B503" s="44" t="s">
        <v>256</v>
      </c>
      <c r="C503" s="44"/>
      <c r="D503" s="44"/>
      <c r="E503" s="263"/>
      <c r="F503" s="263"/>
      <c r="G503" s="9"/>
      <c r="H503" s="9"/>
      <c r="I503" s="9"/>
      <c r="J503" s="48"/>
    </row>
    <row r="504" spans="2:10" x14ac:dyDescent="0.25">
      <c r="J504" s="48"/>
    </row>
  </sheetData>
  <mergeCells count="101">
    <mergeCell ref="B7:E7"/>
    <mergeCell ref="B8:E8"/>
    <mergeCell ref="B10:E10"/>
    <mergeCell ref="B11:E11"/>
    <mergeCell ref="B12:E12"/>
    <mergeCell ref="B13:E13"/>
    <mergeCell ref="B1:E1"/>
    <mergeCell ref="B2:E2"/>
    <mergeCell ref="B3:E3"/>
    <mergeCell ref="B4:E4"/>
    <mergeCell ref="B5:E5"/>
    <mergeCell ref="B6:E6"/>
    <mergeCell ref="B20:E20"/>
    <mergeCell ref="B21:E21"/>
    <mergeCell ref="B22:E22"/>
    <mergeCell ref="B23:E23"/>
    <mergeCell ref="B24:E24"/>
    <mergeCell ref="B25:E25"/>
    <mergeCell ref="B14:E14"/>
    <mergeCell ref="B15:E15"/>
    <mergeCell ref="B16:E16"/>
    <mergeCell ref="B17:E17"/>
    <mergeCell ref="B18:E18"/>
    <mergeCell ref="B19:E19"/>
    <mergeCell ref="B40:C40"/>
    <mergeCell ref="B42:D42"/>
    <mergeCell ref="B64:D64"/>
    <mergeCell ref="B130:G130"/>
    <mergeCell ref="H130:J130"/>
    <mergeCell ref="B141:E141"/>
    <mergeCell ref="B26:E26"/>
    <mergeCell ref="B27:E27"/>
    <mergeCell ref="B29:E29"/>
    <mergeCell ref="B30:E30"/>
    <mergeCell ref="B32:E32"/>
    <mergeCell ref="B34:C34"/>
    <mergeCell ref="B212:D212"/>
    <mergeCell ref="B214:B215"/>
    <mergeCell ref="C214:G214"/>
    <mergeCell ref="B223:B224"/>
    <mergeCell ref="C223:G223"/>
    <mergeCell ref="B233:D233"/>
    <mergeCell ref="B147:E147"/>
    <mergeCell ref="B148:E148"/>
    <mergeCell ref="B149:E149"/>
    <mergeCell ref="B160:D160"/>
    <mergeCell ref="B161:D161"/>
    <mergeCell ref="B176:E176"/>
    <mergeCell ref="B252:D252"/>
    <mergeCell ref="B254:B255"/>
    <mergeCell ref="C254:D254"/>
    <mergeCell ref="B265:D265"/>
    <mergeCell ref="B271:D271"/>
    <mergeCell ref="B276:D276"/>
    <mergeCell ref="B235:B236"/>
    <mergeCell ref="C235:C236"/>
    <mergeCell ref="D235:F235"/>
    <mergeCell ref="B244:B245"/>
    <mergeCell ref="C244:C245"/>
    <mergeCell ref="D244:F244"/>
    <mergeCell ref="E324:F324"/>
    <mergeCell ref="B330:D330"/>
    <mergeCell ref="B338:D338"/>
    <mergeCell ref="B284:D284"/>
    <mergeCell ref="B291:D291"/>
    <mergeCell ref="B298:D298"/>
    <mergeCell ref="B303:D303"/>
    <mergeCell ref="B308:D308"/>
    <mergeCell ref="B322:D322"/>
    <mergeCell ref="B351:D351"/>
    <mergeCell ref="B357:D357"/>
    <mergeCell ref="B358:D358"/>
    <mergeCell ref="B360:B361"/>
    <mergeCell ref="C360:D360"/>
    <mergeCell ref="B365:D365"/>
    <mergeCell ref="B324:B325"/>
    <mergeCell ref="C324:C325"/>
    <mergeCell ref="D324:D325"/>
    <mergeCell ref="B398:B399"/>
    <mergeCell ref="C398:D398"/>
    <mergeCell ref="B405:B406"/>
    <mergeCell ref="C405:D405"/>
    <mergeCell ref="B440:D440"/>
    <mergeCell ref="B444:B445"/>
    <mergeCell ref="C444:D444"/>
    <mergeCell ref="B367:B368"/>
    <mergeCell ref="C367:D367"/>
    <mergeCell ref="B376:D376"/>
    <mergeCell ref="B378:B379"/>
    <mergeCell ref="C378:D378"/>
    <mergeCell ref="B386:B387"/>
    <mergeCell ref="C386:D386"/>
    <mergeCell ref="B477:B478"/>
    <mergeCell ref="C477:D477"/>
    <mergeCell ref="B491:E491"/>
    <mergeCell ref="B455:B456"/>
    <mergeCell ref="C455:D455"/>
    <mergeCell ref="B462:B463"/>
    <mergeCell ref="C462:D462"/>
    <mergeCell ref="B471:B472"/>
    <mergeCell ref="C471:D471"/>
  </mergeCells>
  <pageMargins left="0.70866141732283472" right="0.70866141732283472" top="0.74803149606299213" bottom="0.74803149606299213" header="0.31496062992125984" footer="0.31496062992125984"/>
  <pageSetup paperSize="9" scale="60" orientation="landscape" r:id="rId1"/>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sx38y03BNm585RRtWzVFOF510O4ZhR6cODKTdioy8GQ=</DigestValue>
    </Reference>
    <Reference Type="http://www.w3.org/2000/09/xmldsig#Object" URI="#idOfficeObject">
      <DigestMethod Algorithm="http://www.w3.org/2001/04/xmlenc#sha256"/>
      <DigestValue>oQQsufmmZHbO7R9MarS0ceMQioFF0XzqEztfTShSXbM=</DigestValue>
    </Reference>
    <Reference Type="http://uri.etsi.org/01903#SignedProperties" URI="#idSignedProperties">
      <Transforms>
        <Transform Algorithm="http://www.w3.org/TR/2001/REC-xml-c14n-20010315"/>
      </Transforms>
      <DigestMethod Algorithm="http://www.w3.org/2001/04/xmlenc#sha256"/>
      <DigestValue>J8oNw/kPeSx/ZaLsuSP3v1Jfr1IH8Dbj0ldyS0Z795A=</DigestValue>
    </Reference>
    <Reference Type="http://www.w3.org/2000/09/xmldsig#Object" URI="#idValidSigLnImg">
      <DigestMethod Algorithm="http://www.w3.org/2001/04/xmlenc#sha256"/>
      <DigestValue>uILp/DnJC8rxlBckRHDgprpHuJSyf99NTKv9mdDFqpg=</DigestValue>
    </Reference>
    <Reference Type="http://www.w3.org/2000/09/xmldsig#Object" URI="#idInvalidSigLnImg">
      <DigestMethod Algorithm="http://www.w3.org/2001/04/xmlenc#sha256"/>
      <DigestValue>3KXH8rr7UuOFWMg+848p2TXHS6i348/ryzio8fDyHY4=</DigestValue>
    </Reference>
  </SignedInfo>
  <SignatureValue>R7EmaGPCDzpbOM1jbq4giYx2PMqH8gt8OrYHkJM8pRe01Accnky8tKIhHzpnXEQ4uvUzWxX+oWPe
9Jd+WoCi9rf5/dd2Npbk3uQFL0mUnEKegxsh+4OldotuumfA5uWtsiWxrUXQ2RQh7FFPuRevrBHt
Tm2DZGDziVRZGMSuBrlVU4UbCQIFpRBGqilwvUQrR4hajYHN6U8aAZpXf52NUwkICV8kTo5FvnCe
tUvxP8fANJBtzwElAmdaxfeIhBxvOvGuBsqGoupHFmZou4MHe6urPwfLPLfibArNeTcN5o9xT9BC
nf4S3ZVBpgqV1+l81icoOX6mOMBHUn8p8kTy5g==</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2020-07-16T19:13:42Z</mdssi:Value>
        </mdssi:SignatureTime>
      </SignatureProperty>
    </SignatureProperties>
  </Object>
  <Object Id="idOfficeObject">
    <SignatureProperties>
      <SignatureProperty Id="idOfficeV1Details" Target="#idPackageSignature">
        <SignatureInfoV1 xmlns="http://schemas.microsoft.com/office/2006/digsig">
          <SetupID>{A49A5D55-1C49-44F0-B95C-EFFAC59465C1}</SetupID>
          <SignatureText>Gustavo Segovia</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2020-07-16T19:13:42Z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z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J/fh/AAAAAAAAAAAAACgSAAAAAAAAQAAAwPh/AADARuH7+H8AAD6cfKj4fwAABAAAAAAAAADARuH7+H8AADm5j7pVAAAAAAAAAAAAAACQQ8seWwEAAAAAAABbAQAASAAAAAAAAABAYtyo+H8AACBT5aj4fwAAwL+zqAAAAAABAAAAAAAAAB5+3Kj4fwAAAADh+/h/AAAAAAAAAAAAAAAAAAAAAAAAAAAAAAAAAACZRdGoVbMAAHALAAAAAAAAQFabHlsBAACIu4+6VQAAAAAAAAAAAAAAAAAAAAAAAAAAAAAAAAAAAAAAAAAAAAAA6bqPulUAAADfdXyoZHYACAAAAAAlAAAADAAAAAEAAAAYAAAADAAAAAAAAAASAAAADAAAAAEAAAAeAAAAGAAAAMMAAAAEAAAA9wAAABEAAAAlAAAADAAAAAEAAABUAAAAhAAAAMQAAAAEAAAA9QAAABAAAAABAAAA0XbJQasKyUHEAAAABAAAAAkAAABMAAAAAAAAAAAAAAAAAAAA//////////9gAAAAMQA2AC8AN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uH7+H8AAAkAAAAAAAAACQAAAFsBAAClm3yo+H8AAAAAAAAAAAAA/////wAAAACYzI66VQAAAICwTyRbAQAAEQAAAPh/AAAAAAAAAAAAAAAAAAAAAAAAAAAAAAAAAAAgByH6+H8AABEAAAAAAAAAQKtKJAAAAADIsCz6+H8AAAAAAAAAAAAA/v////////+rThXk+H8AAAAAAAAAAAAAAAAAAAAAAAAZN9CoVbMAALZ6DfoAAAAAkwZXe5W0AABQe54eWwEAAEBWmx5bAQAA8M2OulUAAAAAAAAAAAAAAAcAAAAAAAAAAAAAAAAAAAAszY66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NCENypbAQAAAAAAAAAAAAABAAAAAAAAAPCMmR5bAQAAgJU4KlsBAAAoCFqVl0vWAQIAAAAAAAAAAEqupfh/AADISq6l+H8AAAMAAAAAAAAAKNqzpfh/AADo3rOl+H8AACAHIfr4fwAA8G4yKlsBAAACAAAAAAAAAMiwLPr4fwAAAAAAAAAAAAA6PYKT01AAAAIAAAAAAAAAAAAAAAAAAAAAAAAAAAAAAEk+0KhVswAAAAAAAAAAAADo3rOl+H8AAOD///8AAAAAQFabHlsBAABYx466VQAAAAAAAAAAAAAABgAAAAAAAAAAAAAAAAAAAHzGjr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EGoyKgAAgD8cPAClAACAPwAAgD8AAIA//v////////9Qz466VQAAABBqMioAAAAA/////wAAAAAAAAAAAAAAAAgAAAAAAAAAIAch+vh/AAAQdzIqAACAPxw8AKUAAAAAyLAs+vh/AAAAAAAAAAAAAJo9gpPTUAAAAAgAAAAAAAAAAAAAAAAAAAAAAAAAAAAAKTnQqFWzAAAAAAAAAAAAAOBfpB4AAIA/8P///wAAAABAVpseWwEAAPjHjrpVAAAAAAAAAAAAAAAJAAAAAAAAAAAAAAAAAAAAHMeOu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A8BAACAAAAAAAAAAAAAAAAP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AAAAGwAAAABAAAA0XbJQasKyUEKAAAAYAAAAA8AAABMAAAAAAAAAAAAAAAAAAAA//////////9sAAAAVgBpAGMAZQAtAFAAcgBlAHMAaQBkAGUAbgB0AGUAAAAHAAAAAwAAAAUAAAAGAAAABAAAAAYAAAAEAAAABgAAAAUAAAADAAAABwAAAAYAAAAHAAAABAAAAAYAAABLAAAAQAAAADAAAAAFAAAAIAAAAAEAAAABAAAAEAAAAAAAAAAAAAAADwEAAIAAAAAAAAAAAAAAAA8BAACAAAAAJQAAAAwAAAACAAAAJwAAABgAAAAFAAAAAAAAAP///wAAAAAAJQAAAAwAAAAFAAAATAAAAGQAAAAJAAAAcAAAAAUBAAB8AAAACQAAAHAAAAD9AAAADQAAACEA8AAAAAAAAAAAAAAAgD8AAAAAAAAAAAAAgD8AAAAAAAAAAAAAAAAAAAAAAAAAAAAAAAAAAAAAAAAAACUAAAAMAAAAAAAAgCgAAAAMAAAABQAAACUAAAAMAAAAAQAAABgAAAAMAAAAAAAAABIAAAAMAAAAAQAAABYAAAAMAAAAAAAAAFQAAABEAQAACgAAAHAAAAAEAQAAfAAAAAEAAADRdslBqwrJQQoAAABwAAAAKQAAAEwAAAAEAAAACQAAAHAAAAAGAQAAfQAAAKAAAABGAGkAcgBtAGEAZABvACAAcABvAHIAOgAgAEcAVQBTAFQAQQBWAE8AIABMAE8AUgBFAE4AWgBPACAAUwBFAEcATwBWAEkAQQAgAFYARQBSAEEAAAAGAAAAAwAAAAQAAAAJAAAABgAAAAcAAAAHAAAAAwAAAAcAAAAHAAAABAAAAAMAAAADAAAACAAAAAgAAAAGAAAABQAAAAcAAAAHAAAACQAAAAMAAAAFAAAACQAAAAcAAAAGAAAACAAAAAYAAAAJAAAAAwAAAAYAAAAGAAAACAAAAAkAAAAHAAAAAwAAAAcAAAADAAAABwAAAAYAAAAHAAAABwAAABYAAAAMAAAAAAAAACUAAAAMAAAAAgAAAA4AAAAUAAAAAAAAABAAAAAUAAAA</Object>
  <Object Id="idInvalidSigLnImg">AQAAAGwAAAAAAAAAAAAAAA4BAAB/AAAAAAAAAAAAAACpGgAAkQwAACBFTUYAAAEAb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9JAAAAAcKDQcKDQcJDQ4WMShFrjFU1TJV1gECBAIDBAECBQoRKyZBowsTMQAAAAAAfqbJd6PIeqDCQFZ4JTd0Lk/HMVPSGy5uFiE4GypVJ0KnHjN9AAABvCkAAACcz+7S6ffb7fnC0t1haH0hMm8aLXIuT8ggOIwoRKslP58cK08AAAEAAAAAAMHg9P///////////+bm5k9SXjw/SzBRzTFU0y1NwSAyVzFGXwEBAv0kCA8mnM/u69/SvI9jt4tgjIR9FBosDBEjMVTUMlXWMVPRKUSeDxk4AAAAAAAAAADT6ff///////+Tk5MjK0krSbkvUcsuT8YVJFoTIFIrSbgtTcEQHEfhKQAAAJzP7vT6/bTa8kRleixHhy1Nwi5PxiQtTnBwcJKSki81SRwtZAgOIwAAAAAAweD02+35gsLqZ5q6Jz1jNEJyOUZ4qamp+/v7////wdPeVnCJAQEC/SQAAACv1/Ho8/ubzu6CwuqMudS3u769vb3////////////L5fZymsABAgMAAAAAAK/X8fz9/uLx+snk9uTy+vz9/v///////////////8vl9nKawAECAycqAAAAotHvtdryxOL1xOL1tdry0+r32+350+r3tdryxOL1pdPvc5rAAQIDAAAAAABpj7ZnjrZqj7Zqj7ZnjrZtkbdukrdtkbdnjrZqj7ZojrZ3rdUCAwT9J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yf34fwAAAAAAAAAAAAAoEgAAAAAAAEAAAMD4fwAAwEbh+/h/AAA+nHyo+H8AAAQAAAAAAAAAwEbh+/h/AAA5uY+6VQAAAAAAAAAAAAAAkEPLHlsBAAAAAAAAWwEAAEgAAAAAAAAAQGLcqPh/AAAgU+Wo+H8AAMC/s6gAAAAAAQAAAAAAAAAeftyo+H8AAAAA4fv4fwAAAAAAAAAAAAAAAAAAAAAAAAAAAAAAAAAAmUXRqFWzAABwCwAAAAAAAEBWmx5bAQAAiLuPulUAAAAAAAAAAAAAAAAAAAAAAAAAAAAAAAAAAAAAAAAAAAAAAOm6j7pVAAAA33V8q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bh+/h/AAAJAAAAAAAAAAkAAABbAQAApZt8qPh/AAAAAAAAAAAAAP////8AAAAAmMyOulUAAACAsE8kWwEAABEAAAD4fwAAAAAAAAAAAAAAAAAAAAAAAAAAAAAAAAAAIAch+vh/AAARAAAAAAAAAECrSiQAAAAAyLAs+vh/AAAAAAAAAAAAAP7/////////q04V5Ph/AAAAAAAAAAAAAAAAAAAAAAAAGTfQqFWzAAC2eg36AAAAAJMGV3uVtAAAUHueHlsBAABAVpseWwEAAPDNjrpVAAAAAAAAAAAAAAAHAAAAAAAAAAAAAAAAAAAALM2Ou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QhDcqWwEAAAAAAAAAAAAAAQAAAAAAAADwjJkeWwEAAICVOCpbAQAAKAhalZdL1gECAAAAAAAAAABKrqX4fwAAyEqupfh/AAADAAAAAAAAACjas6X4fwAA6N6zpfh/AAAgByH6+H8AAPBuMipbAQAAAgAAAAAAAADIsCz6+H8AAAAAAAAAAAAAOj2Ck9NQAAACAAAAAAAAAAAAAAAAAAAAAAAAAAAAAABJPtCoVbMAAAAAAAAAAAAA6N6zpfh/AADg////AAAAAEBWmx5bAQAAWMeOulUAAAAAAAAAAAAAAAYAAAAAAAAAAAAAAAAAAAB8xo66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BBqMioAAIA/HDwApQAAgD8AAIA/AACAP/7/////////UM+OulUAAAAQajIqAAAAAP////8AAAAAAAAAAAAAAAAIAAAAAAAAACAHIfr4fwAAEHcyKgAAgD8cPAClAAAAAMiwLPr4fwAAAAAAAAAAAACaPYKT01AAAAAIAAAAAAAAAAAAAAAAAAAAAAAAAAAAACk50KhVswAAAAAAAAAAAADgX6QeAACAP/D///8AAAAAQFabHlsBAAD4x466VQAAAAAAAAAAAAAACQAAAAAAAAAAAAAAAAAAABzHjr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mtlMaDp1hWLXTe9las20vlsZT15QYHTxmJ3KNaLMQwQ=</DigestValue>
    </Reference>
    <Reference Type="http://www.w3.org/2000/09/xmldsig#Object" URI="#idOfficeObject">
      <DigestMethod Algorithm="http://www.w3.org/2001/04/xmlenc#sha256"/>
      <DigestValue>vAtO4om3Vwt/SV1ju3FVyXAWiAx9GE5og6RiTlMdQx8=</DigestValue>
    </Reference>
    <Reference Type="http://uri.etsi.org/01903#SignedProperties" URI="#idSignedProperties">
      <Transforms>
        <Transform Algorithm="http://www.w3.org/TR/2001/REC-xml-c14n-20010315"/>
      </Transforms>
      <DigestMethod Algorithm="http://www.w3.org/2001/04/xmlenc#sha256"/>
      <DigestValue>kSZ3pB7fLHEb1B3JQT4UTDD96QYbBhxd+1IO/Ym3r1I=</DigestValue>
    </Reference>
    <Reference Type="http://www.w3.org/2000/09/xmldsig#Object" URI="#idValidSigLnImg">
      <DigestMethod Algorithm="http://www.w3.org/2001/04/xmlenc#sha256"/>
      <DigestValue>sMK4N8+Glcu5u+6ngzi/qIKXRPIoBq+W0o2nEaPcq+Y=</DigestValue>
    </Reference>
    <Reference Type="http://www.w3.org/2000/09/xmldsig#Object" URI="#idInvalidSigLnImg">
      <DigestMethod Algorithm="http://www.w3.org/2001/04/xmlenc#sha256"/>
      <DigestValue>F0+bn2fS+LnRS3vO+Ey8y0QyluL6/Yuu419oei45xqI=</DigestValue>
    </Reference>
  </SignedInfo>
  <SignatureValue>IuTs/EaDQz3B8ENdGG2Gi0IKdmVyxzn31d+swPhqpdJfd/RFQYQW0XTSuXRQECm8IAWUgAqiTxMp
8+ejJ3IukREnwDwFKMSCtPJIhLF7Bf4JQVlj3rWc4prUveIkI/h+RbFAYgx3Rf3Pjer0G+78V+MW
Sll2JdApIKVLa82AaiYEW7+6cWPMLaQmrRAnYELkPV9smulWVZ5RlL+g/U2uuXCSANOSAAO28hBC
iPiJ9e2VBo7/qmCbtL7HjJjZgOYRzHX1QeLqsrmW0rnTaGMHIXACDvtGkzyj3PFyrlwNUdycyq8f
YL9fPKDvTABTg60a3aD3oFw2XuXVRXWU0w5CLg==</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2020-07-16T19:59:12Z</mdssi:Value>
        </mdssi:SignatureTime>
      </SignatureProperty>
    </SignatureProperties>
  </Object>
  <Object Id="idOfficeObject">
    <SignatureProperties>
      <SignatureProperty Id="idOfficeV1Details" Target="#idPackageSignature">
        <SignatureInfoV1 xmlns="http://schemas.microsoft.com/office/2006/digsig">
          <SetupID>{507BA1C8-578D-4CB4-AB14-10DA02C8165F}</SetupID>
          <SignatureText>Eduardo Laran</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2020-07-16T19:59:12Z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Nm61WuqAAAAAAAAAAAAAADwuVwPhAIAAAAAAACEAgAASAAAAAAAAABAYkwE/X8AACBTVQT9fwAAwL8jBAAAAAABAAAAAAAAAB5+TAT9fwAAAADlQv1/AAAAAAAAAAAAAAAAAAAAAAAAAAAAAAAAAADeaGYeDcIAAHALAAAAAAAA8GzKBoQCAAAovdVrqgAAAAAAAAAAAAAAAAAAAAAAAAAAAAAAAAAAAAAAAAAAAAAAibzVa6oAAADfdewDZHYACAAAAAAlAAAADAAAAAEAAAAYAAAADAAAAAAAAAASAAAADAAAAAEAAAAeAAAAGAAAAL0AAAAEAAAA9wAAABEAAAAlAAAADAAAAAEAAABUAAAAiAAAAL4AAAAEAAAA9QAAABAAAAABAAAAYfe0QVU1tEG+AAAABAAAAAoAAABMAAAAAAAAAAAAAAAAAAAA//////////9gAAAAMQA2AC8AMAA3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fpAAAAAcKDQcKDQcJDQ4WMShFrjFU1TJV1gECBAIDBAECBQoRKyZBowsTMQAAAAAAfqbJd6PIeqDCQFZ4JTd0Lk/HMVPSGy5uFiE4GypVJ0KnHjN9AAABAAAAAACcz+7S6ffb7fnC0t1haH0hMm8aLXIuT8ggOIwoRKslP58cK08AAAGAPwAAAMHg9P///////////+bm5k9SXjw/SzBRzTFU0y1NwSAyVzFGXwEBAtBBCA8mnM/u69/SvI9jt4tgjIR9FBosDBEjMVTUMlXWMVPRKUSeDxk4AAAA//8AAADT6ff///////+Tk5MjK0krSbkvUcsuT8YVJFoTIFIrSbgtTcEQHEcAAAAAAJzP7vT6/bTa8kRleixHhy1Nwi5PxiQtTnBwcJKSki81SRwtZAgOIwAAAAAAweD02+35gsLqZ5q6Jz1jNEJyOUZ4qamp+/v7////wdPeVnCJAQECAAAAAACv1/Ho8/ubzu6CwuqMudS3u769vb3////////////L5fZymsABAgMAAAAAAK/X8fz9/uLx+snk9uTy+vz9/v///////////////8vl9nKawAECA/w+AAAAotHvtdryxOL1xOL1tdry0+r32+350+r3tdryxOL1pdPvc5rAAQIDekM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DZutVrqgAAAAAAAAAAAAAA8LlcD4QCAAAAAAAAhAIAAEgAAAAAAAAAQGJMBP1/AAAgU1UE/X8AAMC/IwQAAAAAAQAAAAAAAAAefkwE/X8AAAAA5UL9fwAAAAAAAAAAAAAAAAAAAAAAAAAAAAAAAAAA3mhmHg3CAABwCwAAAAAAAPBsygaEAgAAKL3Va6oAAAAAAAAAAAAAAAAAAAAAAAAAAAAAAAAAAAAAAAAAAAAAAIm81Wuq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s2Qphb26vRWbMLi72cSms6txBcoGdCli+4kFYmRoKsM=</DigestValue>
    </Reference>
    <Reference Type="http://www.w3.org/2000/09/xmldsig#Object" URI="#idOfficeObject">
      <DigestMethod Algorithm="http://www.w3.org/2001/04/xmlenc#sha256"/>
      <DigestValue>s39EO9sEEXEpHiEfxhFRpB6sIrpqNEWBFwpjvmO81Rw=</DigestValue>
    </Reference>
    <Reference Type="http://uri.etsi.org/01903#SignedProperties" URI="#idSignedProperties">
      <Transforms>
        <Transform Algorithm="http://www.w3.org/TR/2001/REC-xml-c14n-20010315"/>
      </Transforms>
      <DigestMethod Algorithm="http://www.w3.org/2001/04/xmlenc#sha256"/>
      <DigestValue>kLDZ9khrqhGMeV8ZugTmNJ2KVZ8GburnG2kRL0L2no4=</DigestValue>
    </Reference>
    <Reference Type="http://www.w3.org/2000/09/xmldsig#Object" URI="#idValidSigLnImg">
      <DigestMethod Algorithm="http://www.w3.org/2001/04/xmlenc#sha256"/>
      <DigestValue>Vztcq+twabu6QiqypCS5ghpM+WFGyQ4KvFuSLIfvsUI=</DigestValue>
    </Reference>
    <Reference Type="http://www.w3.org/2000/09/xmldsig#Object" URI="#idInvalidSigLnImg">
      <DigestMethod Algorithm="http://www.w3.org/2001/04/xmlenc#sha256"/>
      <DigestValue>PjFbaaiXq2jXD5GHAsKiItBEqK3ZLocKOv7S/LtHazE=</DigestValue>
    </Reference>
  </SignedInfo>
  <SignatureValue>sCc94vNXHztyA5bo9zPM9KiXEWyKi8aMY9aahLymwHg8YjM7SHzfyUpC2PK3iAOGTeytIpFrMEMY
4l7MSaWH7XwAvFYwwNXTJW/0No2zJAAygoy00WedGPRVxtL6gWcop1knm5NPRc56rEWZeX+EhHwU
/qkNTL7rirYs/a6FV43ZlwFrt40duwb1fsPRQG702hJuvKjJ1Ajn/oT0s3X5L82rZ8YbkyCdBm8h
65U1il0T5PFL3Tj6PnoHchXZNnNZlQ17IoQs5CCNykTMm8EbJzEPSjhu79cSksXZHXGGBP14zIzi
jeF5CjJQNEEKHlq7LcUdvghD2BozwALayN/7uA==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2020-07-17T19:25:27Z</mdssi:Value>
        </mdssi:SignatureTime>
      </SignatureProperty>
    </SignatureProperties>
  </Object>
  <Object Id="idOfficeObject">
    <SignatureProperties>
      <SignatureProperty Id="idOfficeV1Details" Target="#idPackageSignature">
        <SignatureInfoV1 xmlns="http://schemas.microsoft.com/office/2006/digsig">
          <SetupID>{95DF519A-0E3B-4B2F-8535-9DA8DA05D2C9}</SetupID>
          <SignatureText>Eduardo Apud</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2020-07-17T19:25:27Z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Fm7vHeLAAAAAAAAAAAAAABw2Z0lhgIAAAAAAACGAgAASAAAAAAAAABAYkwE/X8AACBTVQT9fwAAwL8jBAAAAAABAAAAAAAAAB5+TAT9fwAAAADlQv1/AAAAAAAAAAAAAAAAAAAAAAAAAAAAAAAAAAA+GDqdGNMAAHALAAAAAAAAcInYIIYCAACovbx3iwAAAAAAAAAAAAAAAAAAAAAAAAAAAAAAAAAAAAAAAAAAAAAACb28d4sAAADfdewDZHYACAAAAAAlAAAADAAAAAEAAAAYAAAADAAAAAAAAAASAAAADAAAAAEAAAAeAAAAGAAAAL0AAAAEAAAA9wAAABEAAAAlAAAADAAAAAEAAABUAAAAiAAAAL4AAAAEAAAA9QAAABAAAAABAAAAYfe0QVU1tEG+AAAABAAAAAoAAABMAAAAAAAAAAAAAAAAAAAA//////////9gAAAAMQA3AC8AMAA3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DlQ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w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J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00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BZu7x3iwAAAAAAAAAAAAAAcNmdJYYCAAAAAAAAhgIAAEgAAAAAAAAAQGJMBP1/AAAgU1UE/X8AAMC/IwQAAAAAAQAAAAAAAAAefkwE/X8AAAAA5UL9fwAAAAAAAAAAAAAAAAAAAAAAAAAAAAAAAAAAPhg6nRjTAABwCwAAAAAAAHCJ2CCGAgAAqL28d4sAAAAAAAAAAAAAAAAAAAAAAAAAAAAAAAAAAAAAAAAAAAAAAAm9vHeL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1JK0oWkU6qxI0S4Q91f+Yup6Wl+IeiVpICheqJbumG4=</DigestValue>
    </Reference>
    <Reference Type="http://www.w3.org/2000/09/xmldsig#Object" URI="#idOfficeObject">
      <DigestMethod Algorithm="http://www.w3.org/2001/04/xmlenc#sha256"/>
      <DigestValue>jCoijSGfcmRysTNGmHOTFq+DSSUjCWZ6y+Wq97CqAVs=</DigestValue>
    </Reference>
    <Reference Type="http://uri.etsi.org/01903#SignedProperties" URI="#idSignedProperties">
      <Transforms>
        <Transform Algorithm="http://www.w3.org/TR/2001/REC-xml-c14n-20010315"/>
      </Transforms>
      <DigestMethod Algorithm="http://www.w3.org/2001/04/xmlenc#sha256"/>
      <DigestValue>CmXYqppod+w7heIUzSVcn0Y19lSfWfrugG5zX8iK88k=</DigestValue>
    </Reference>
    <Reference Type="http://www.w3.org/2000/09/xmldsig#Object" URI="#idValidSigLnImg">
      <DigestMethod Algorithm="http://www.w3.org/2001/04/xmlenc#sha256"/>
      <DigestValue>3hcuIely1Qxa2rddAkGchH0agPUTBgFdedFrH8FHocw=</DigestValue>
    </Reference>
    <Reference Type="http://www.w3.org/2000/09/xmldsig#Object" URI="#idInvalidSigLnImg">
      <DigestMethod Algorithm="http://www.w3.org/2001/04/xmlenc#sha256"/>
      <DigestValue>PjFbaaiXq2jXD5GHAsKiItBEqK3ZLocKOv7S/LtHazE=</DigestValue>
    </Reference>
  </SignedInfo>
  <SignatureValue>I6jRLdCLTN8NK+KD3yDU+Ap08Pyi5Sq6mNaipsueQnOuBWvesThaEuvJye7KQerppDZtSAKEbAaU
21mLjWPqiD35DfNXNsAn6sAeXRYi2ipkqsZhFZksSkwYmo9a+eOtKkUWn6iZrsNVqQs7EhNoWdCF
RWEvhIhgjYeSJ1ks7PMY36owRL/JwnstTIO5eul4Bd8F6MnEsnohD9O6gISfL1+umpbC0gfM7OpZ
dPQ6PeHXzVUUalh5axhufSqYXU+gR1wBAE5ce7JMPfAflgQnKUcDSu6ntmSfPqsEfkhQzXc4gOLE
FqqApbyuLmYuqwuYb6VE4IVZCpL5shibclbI3Q==</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2020-07-17T19:26:31Z</mdssi:Value>
        </mdssi:SignatureTime>
      </SignatureProperty>
    </SignatureProperties>
  </Object>
  <Object Id="idOfficeObject">
    <SignatureProperties>
      <SignatureProperty Id="idOfficeV1Details" Target="#idPackageSignature">
        <SignatureInfoV1 xmlns="http://schemas.microsoft.com/office/2006/digsig">
          <SetupID>{3A9BACB5-16B5-4EFA-A3DC-582852CADACD}</SetupID>
          <SignatureText>Eduardo Apud</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2020-07-17T19:26:31Z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Fm7vHeLAAAAAAAAAAAAAABw2Z0lhgIAAAAAAACGAgAASAAAAAAAAABAYkwE/X8AACBTVQT9fwAAwL8jBAAAAAABAAAAAAAAAB5+TAT9fwAAAADlQv1/AAAAAAAAAAAAAAAAAAAAAAAAAAAAAAAAAAA+GDqdGNMAAHALAAAAAAAAcInYIIYCAACovbx3iwAAAAAAAAAAAAAAAAAAAAAAAAAAAAAAAAAAAAAAAAAAAAAACb28d4sAAADfdewDZHYACAAAAAAlAAAADAAAAAEAAAAYAAAADAAAAAAAAAASAAAADAAAAAEAAAAeAAAAGAAAAL0AAAAEAAAA9wAAABEAAAAlAAAADAAAAAEAAABUAAAAiAAAAL4AAAAEAAAA9QAAABAAAAABAAAAYfe0QVU1tEG+AAAABAAAAAoAAABMAAAAAAAAAAAAAAAAAAAA//////////9gAAAAMQA3AC8AMAA3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J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00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BZu7x3iwAAAAAAAAAAAAAAcNmdJYYCAAAAAAAAhgIAAEgAAAAAAAAAQGJMBP1/AAAgU1UE/X8AAMC/IwQAAAAAAQAAAAAAAAAefkwE/X8AAAAA5UL9fwAAAAAAAAAAAAAAAAAAAAAAAAAAAAAAAAAAPhg6nRjTAABwCwAAAAAAAHCJ2CCGAgAAqL28d4sAAAAAAAAAAAAAAAAAAAAAAAAAAAAAAAAAAAAAAAAAAAAAAAm9vHeL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I87bUi62yK/x59SMs+5qcyvrazTNPYwPgXs+Fb3V7O4=</DigestValue>
    </Reference>
    <Reference Type="http://www.w3.org/2000/09/xmldsig#Object" URI="#idOfficeObject">
      <DigestMethod Algorithm="http://www.w3.org/2001/04/xmlenc#sha256"/>
      <DigestValue>K9fDIjpjeMcIKXFm+NFpbTj3f7LjA2nGI1+azUNa6+8=</DigestValue>
    </Reference>
    <Reference Type="http://uri.etsi.org/01903#SignedProperties" URI="#idSignedProperties">
      <Transforms>
        <Transform Algorithm="http://www.w3.org/TR/2001/REC-xml-c14n-20010315"/>
      </Transforms>
      <DigestMethod Algorithm="http://www.w3.org/2001/04/xmlenc#sha256"/>
      <DigestValue>ARvYwEuIErdOy3gDIxPoBzGeDXgqh8Fh9HST3qtgYI4=</DigestValue>
    </Reference>
    <Reference Type="http://www.w3.org/2000/09/xmldsig#Object" URI="#idValidSigLnImg">
      <DigestMethod Algorithm="http://www.w3.org/2001/04/xmlenc#sha256"/>
      <DigestValue>3hcuIely1Qxa2rddAkGchH0agPUTBgFdedFrH8FHocw=</DigestValue>
    </Reference>
    <Reference Type="http://www.w3.org/2000/09/xmldsig#Object" URI="#idInvalidSigLnImg">
      <DigestMethod Algorithm="http://www.w3.org/2001/04/xmlenc#sha256"/>
      <DigestValue>+sWQYSUsmIob/FYKU6TsyR+nxZnATDz/o06Ru7qrzGc=</DigestValue>
    </Reference>
  </SignedInfo>
  <SignatureValue>fhmj3h6kbYyG5lFcZcP5+KTBi5uWhjoZnX1wMdX3vxYMnG8rbuc/tlRRrwJUg/QpBugwX7rP5Puy
zReo3ghgkAN5P4B92ccmVVeyatDe2jIzSIAoOhe81NBqIVN2q8lwxl9VSlM8ri68W6wH/+lm6guT
d97VZKD25reDSudH/Yi4UdIE5Rw3D9rbkE87leCIMJ9gBkPd30GrIbHgevanG/Tka85DWLJJzBGe
F698eL7IyvK8YStIvLzVI6cD5dnHA55zsCcRnenfIeTz4osvea4hSqfbtDz7mrG+ry/vYXN5uqU8
Gg8FYuCCbGMgN1vN5HjwjGcIwMBDEiDusrcCGA==</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2020-07-17T19:26:41Z</mdssi:Value>
        </mdssi:SignatureTime>
      </SignatureProperty>
    </SignatureProperties>
  </Object>
  <Object Id="idOfficeObject">
    <SignatureProperties>
      <SignatureProperty Id="idOfficeV1Details" Target="#idPackageSignature">
        <SignatureInfoV1 xmlns="http://schemas.microsoft.com/office/2006/digsig">
          <SetupID>{5962CDFC-225A-4877-A58E-D49C5C9D28F1}</SetupID>
          <SignatureText>Eduardo Apud</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2020-07-17T19:26:41Z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Fm7vHeLAAAAAAAAAAAAAABw2Z0lhgIAAAAAAACGAgAASAAAAAAAAABAYkwE/X8AACBTVQT9fwAAwL8jBAAAAAABAAAAAAAAAB5+TAT9fwAAAADlQv1/AAAAAAAAAAAAAAAAAAAAAAAAAAAAAAAAAAA+GDqdGNMAAHALAAAAAAAAcInYIIYCAACovbx3iwAAAAAAAAAAAAAAAAAAAAAAAAAAAAAAAAAAAAAAAAAAAAAACb28d4sAAADfdewDZHYACAAAAAAlAAAADAAAAAEAAAAYAAAADAAAAAAAAAASAAAADAAAAAEAAAAeAAAAGAAAAL0AAAAEAAAA9wAAABEAAAAlAAAADAAAAAEAAABUAAAAiAAAAL4AAAAEAAAA9QAAABAAAAABAAAAYfe0QVU1tEG+AAAABAAAAAoAAABMAAAAAAAAAAAAAAAAAAAA//////////9gAAAAMQA3AC8AMAA3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uNw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P//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BZu7x3iwAAAAAAAAAAAAAAcNmdJYYCAAAAAAAAhgIAAEgAAAAAAAAAQGJMBP1/AAAgU1UE/X8AAMC/IwQAAAAAAQAAAAAAAAAefkwE/X8AAAAA5UL9fwAAAAAAAAAAAAAAAAAAAAAAAAAAAAAAAAAAPhg6nRjTAABwCwAAAAAAAHCJ2CCGAgAAqL28d4sAAAAAAAAAAAAAAAAAAAAAAAAAAAAAAAAAAAAAAAAAAAAAAAm9vHeL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ueXa4IdnvY7Fafj9QhZZzggidlrCV40KsPIb+hJjAxM=</DigestValue>
    </Reference>
    <Reference Type="http://www.w3.org/2000/09/xmldsig#Object" URI="#idOfficeObject">
      <DigestMethod Algorithm="http://www.w3.org/2001/04/xmlenc#sha256"/>
      <DigestValue>M7w0RdjgNRb8RzMPjXvggO9tOma2rJgAgB6J6WhNIaE=</DigestValue>
    </Reference>
    <Reference Type="http://uri.etsi.org/01903#SignedProperties" URI="#idSignedProperties">
      <Transforms>
        <Transform Algorithm="http://www.w3.org/TR/2001/REC-xml-c14n-20010315"/>
      </Transforms>
      <DigestMethod Algorithm="http://www.w3.org/2001/04/xmlenc#sha256"/>
      <DigestValue>1epmuXQJxgm/pt4NKK3AxcqW4zsnAZq4BtvzgEAgAlo=</DigestValue>
    </Reference>
    <Reference Type="http://www.w3.org/2000/09/xmldsig#Object" URI="#idValidSigLnImg">
      <DigestMethod Algorithm="http://www.w3.org/2001/04/xmlenc#sha256"/>
      <DigestValue>3hcuIely1Qxa2rddAkGchH0agPUTBgFdedFrH8FHocw=</DigestValue>
    </Reference>
    <Reference Type="http://www.w3.org/2000/09/xmldsig#Object" URI="#idInvalidSigLnImg">
      <DigestMethod Algorithm="http://www.w3.org/2001/04/xmlenc#sha256"/>
      <DigestValue>PjFbaaiXq2jXD5GHAsKiItBEqK3ZLocKOv7S/LtHazE=</DigestValue>
    </Reference>
  </SignedInfo>
  <SignatureValue>Cuhu1+wQEifRxNVuVwVT0o/UydNn1jAeAcR6VmzMSSQGj0h5AtWfaeFarSEzds+fFLNnsl6bpzEi
P6ItN4NOEvpzhYmF01u3CATzorI3bdpAxw8f3uTa/csYk9NFTRG8RjP5JsRvOPgEtDNYG0lAbs8A
w0zkE5eJ+XUDmx1zqJnt5ZM5qKJ/Ft3BAP6sC0UN+c9UUkK1RS7IPm9am+uU/x+flIOGX824MG/R
TL+vhsFhMTGQxnE0uQWdgosg6IeIuRhxTSIzDfHSrXc75CIAt7L4V/ydTUNsZdBM9M5YVw6C2GBd
xtz/y/8JQ+re4XAr6O+mdcuQxOuOeEXvi3L43g==</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2020-07-17T19:26:54Z</mdssi:Value>
        </mdssi:SignatureTime>
      </SignatureProperty>
    </SignatureProperties>
  </Object>
  <Object Id="idOfficeObject">
    <SignatureProperties>
      <SignatureProperty Id="idOfficeV1Details" Target="#idPackageSignature">
        <SignatureInfoV1 xmlns="http://schemas.microsoft.com/office/2006/digsig">
          <SetupID>{293CC028-E920-43E7-AA1C-30E20B08E326}</SetupID>
          <SignatureText>Eduardo Apud</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2020-07-17T19:26:54Z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Fm7vHeLAAAAAAAAAAAAAABw2Z0lhgIAAAAAAACGAgAASAAAAAAAAABAYkwE/X8AACBTVQT9fwAAwL8jBAAAAAABAAAAAAAAAB5+TAT9fwAAAADlQv1/AAAAAAAAAAAAAAAAAAAAAAAAAAAAAAAAAAA+GDqdGNMAAHALAAAAAAAAcInYIIYCAACovbx3iwAAAAAAAAAAAAAAAAAAAAAAAAAAAAAAAAAAAAAAAAAAAAAACb28d4sAAADfdewDZHYACAAAAAAlAAAADAAAAAEAAAAYAAAADAAAAAAAAAASAAAADAAAAAEAAAAeAAAAGAAAAL0AAAAEAAAA9wAAABEAAAAlAAAADAAAAAEAAABUAAAAiAAAAL4AAAAEAAAA9QAAABAAAAABAAAAYfe0QVU1tEG+AAAABAAAAAoAAABMAAAAAAAAAAAAAAAAAAAA//////////9gAAAAMQA3AC8AMAA3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J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00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BZu7x3iwAAAAAAAAAAAAAAcNmdJYYCAAAAAAAAhgIAAEgAAAAAAAAAQGJMBP1/AAAgU1UE/X8AAMC/IwQAAAAAAQAAAAAAAAAefkwE/X8AAAAA5UL9fwAAAAAAAAAAAAAAAAAAAAAAAAAAAAAAAAAAPhg6nRjTAABwCwAAAAAAAHCJ2CCGAgAAqL28d4sAAAAAAAAAAAAAAAAAAAAAAAAAAAAAAAAAAAAAAAAAAAAAAAm9vHeL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ygLDMq1ILxS6YLQaJZNZY05LrrIlA/IHJYtWCZae3H8=</DigestValue>
    </Reference>
    <Reference Type="http://www.w3.org/2000/09/xmldsig#Object" URI="#idOfficeObject">
      <DigestMethod Algorithm="http://www.w3.org/2001/04/xmlenc#sha256"/>
      <DigestValue>sd5ZQBX4OqVnD97LVit7WKP9WxV1ju/ZdbvVvRZnzSE=</DigestValue>
    </Reference>
    <Reference Type="http://uri.etsi.org/01903#SignedProperties" URI="#idSignedProperties">
      <Transforms>
        <Transform Algorithm="http://www.w3.org/TR/2001/REC-xml-c14n-20010315"/>
      </Transforms>
      <DigestMethod Algorithm="http://www.w3.org/2001/04/xmlenc#sha256"/>
      <DigestValue>hAF+DuSqlmwxXsO6f0HYulqEV/P5L0FbY7klONSMUmU=</DigestValue>
    </Reference>
    <Reference Type="http://www.w3.org/2000/09/xmldsig#Object" URI="#idValidSigLnImg">
      <DigestMethod Algorithm="http://www.w3.org/2001/04/xmlenc#sha256"/>
      <DigestValue>3hcuIely1Qxa2rddAkGchH0agPUTBgFdedFrH8FHocw=</DigestValue>
    </Reference>
    <Reference Type="http://www.w3.org/2000/09/xmldsig#Object" URI="#idInvalidSigLnImg">
      <DigestMethod Algorithm="http://www.w3.org/2001/04/xmlenc#sha256"/>
      <DigestValue>PjFbaaiXq2jXD5GHAsKiItBEqK3ZLocKOv7S/LtHazE=</DigestValue>
    </Reference>
  </SignedInfo>
  <SignatureValue>T3EOSu0iBWcvX+o4AhdZ/dwQwM2iURwDYD5GdMiDVGHiuyahsMGV97c6QtYkxzhKb+5Oj+I4PAmy
DEnxM+ModV0KDXolDpwmsyzH6DciMf9U1hoGekYIWLdpUnIw/s6W2lKhxHoGge2rI8Z/A/0f/CGW
8JahhvbCEIHFTXGOQFmBQuo+Gf8tx7lqgHV0kZN1JrGJfdf3y7XBV2S6YFXRirQN73YIKxmNwdA+
73RrVbWbOgNb8+OGr5mFF+yIt5reMLLhNfycPiKCUCwO+uQWnpJeMSXO4ngN0T6qXyvnoO7O77Tw
z2Th3Yhg2ZynbRbwd+xCxitBG2H5FTW7nW9J/w==</SignatureValue>
  <KeyInfo>
    <X509Data>
      <X509Certificate>MIIH/jCCBeagAwIBAgIIc/jSjyh8N9swDQYJKoZIhvcNAQELBQAwWzEXMBUGA1UEBRMOUlVDIDgwMDUwMTcyLTExGjAYBgNVBAMTEUNBLURPQ1VNRU5UQSBTLkEuMRcwFQYDVQQKEw5ET0NVTUVOVEEgUy5BLjELMAkGA1UEBhMCUFkwHhcNMTkwODE0MTkzMzU1WhcNMjEwODEzMTk0MzU1WjCBpzELMAkGA1UEBhMCUFkxFjAUBgNVBAQMDUFQVUQgTUFSVElORVoxEjAQBgNVBAUTCUNJMTc2NjIyOTEYMBYGA1UEKgwPRURVQVJETyBBTEZSRURPMRcwFQYDVQQKDA5QRVJTT05BIEZJU0lDQTERMA8GA1UECwwIRklSTUEgRjIxJjAkBgNVBAMMHUVEVUFSRE8gQUxGUkVETyBBUFVEIE1BUlRJTkVaMIIBIjANBgkqhkiG9w0BAQEFAAOCAQ8AMIIBCgKCAQEAxyidqqeL/JEfR7sdZs5ElmOAZAm1FYMWqAK/mmZbLccLllZNQuRMuFtmyNs+5Sq1db4ZYr8TzbKgutelccR3IzSG5fQW2M6qegD0uXRek1TmRxfcZHiBYFR0sVmwnl4MPrgHAEnlUab9c8VxXv1wpPc2ykFe8kI9tXC+b7C2CSqPTDMs+tm6pix6Lt83jx78qTkA6jx0a80q4nGf18XQ8bZprn27pf6Ve0bGlsRZZ23L//BmHEgPqajvu3A/QuDvwOz9ElfPIjmoJbAo/WTChSKVoMMrIPtcwc6OWBOlM2iUh9Qm3zv1x7v5aMIsOZoAWVbFXhbRG3/bXvsUOZJoVwIDAQABo4IDdzCCA3MwDAYDVR0TAQH/BAIwADAOBgNVHQ8BAf8EBAMCBeAwKgYDVR0lAQH/BCAwHgYIKwYBBQUHAwEGCCsGAQUFBwMCBggrBgEFBQcDBDAdBgNVHQ4EFgQUhDiMfofHBoy4YA9za8mBHL2srZk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AYDVR0RBBUwE4ERZWR1YXB1ZE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5H+DVL/K+k1bbaB2bEgGfqighS6w4ZMW0wXodtcEIqJdDR4cb+PxfiRbF1tRh0m8sVGwu0WR+Y7VawmMz33dDHhU2QGUq/9pI0Lw6dw9l1dPGKpe9S0fJgxrMLDBjFdE0TQIN+I4j7gl8nnnMlnWFv0e2ncmSq5nyA3pDOO5TTwKnpQ7D6oGa83yns2Fwd8SoHtgUptV4Sp0f1El7NZotq6K92usDfjccxtd9DsoGn2F71UHcl8HrH06wfFdXExUedDXzoB7nKxlWCrWCxajkd4oyM0qCSTfQMTWDvrC0ypo+ShJ1wrmZprmo7CtgI9CyTvFpJ1P1cBpVcgpp/dPQHAXExqGBGRqMC7IZRPeN6+uPpsiydqFTzBrgSz3DiN6iPKV8mgclbE+33nxy7taEg7dscgmgpu4NfOCqfdl3KqQe8GFUd6ZAQxcg4ldXvQhc08m4utTz8/31IilKlIS4uD4nT4j54z+Evz0sMN7n5tsW1CrL3DvIVXbyS1hDHEidBWuoai67FtDxvlcbAbMT/Ljm6WdndgaUFGMYyrxSQT2qKsICUa6YJi9398nTMaHyLJkfWWJPVROCqCvuscBpLeB9aFLJIkynL1Q8p5QrvwuRW/SAZenSe1rf8ZI+XT6/yW9mufmtPDn9/ODmXZb0mbYscvcn4tdGZpiEY8xL1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2020-07-17T19:27:15Z</mdssi:Value>
        </mdssi:SignatureTime>
      </SignatureProperty>
    </SignatureProperties>
  </Object>
  <Object Id="idOfficeObject">
    <SignatureProperties>
      <SignatureProperty Id="idOfficeV1Details" Target="#idPackageSignature">
        <SignatureInfoV1 xmlns="http://schemas.microsoft.com/office/2006/digsig">
          <SetupID>{CFA1BD26-8529-4525-B869-5AC94D73B144}</SetupID>
          <SignatureText>Eduardo Apud</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2020-07-17T19:27:15Z</xd:SigningTime>
          <xd:SigningCertificate>
            <xd:Cert>
              <xd:CertDigest>
                <DigestMethod Algorithm="http://www.w3.org/2001/04/xmlenc#sha256"/>
                <DigestValue>y2h5CliJMVRljTh1ta/qDteQFtsnmKm3jxTexYUtap8=</DigestValue>
              </xd:CertDigest>
              <xd:IssuerSerial>
                <X509IssuerName>C=PY, O=DOCUMENTA S.A., CN=CA-DOCUMENTA S.A., SERIALNUMBER=RUC 80050172-1</X509IssuerName>
                <X509SerialNumber>8356660620887341019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r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Fm7vHeLAAAAAAAAAAAAAABw2Z0lhgIAAAAAAACGAgAASAAAAAAAAABAYkwE/X8AACBTVQT9fwAAwL8jBAAAAAABAAAAAAAAAB5+TAT9fwAAAADlQv1/AAAAAAAAAAAAAAAAAAAAAAAAAAAAAAAAAAA+GDqdGNMAAHALAAAAAAAAcInYIIYCAACovbx3iwAAAAAAAAAAAAAAAAAAAAAAAAAAAAAAAAAAAAAAAAAAAAAACb28d4sAAADfdewDZHYACAAAAAAlAAAADAAAAAEAAAAYAAAADAAAAAAAAAASAAAADAAAAAEAAAAeAAAAGAAAAL0AAAAEAAAA9wAAABEAAAAlAAAADAAAAAEAAABUAAAAiAAAAL4AAAAEAAAA9QAAABAAAAABAAAAYfe0QVU1tEG+AAAABAAAAAoAAABMAAAAAAAAAAAAAAAAAAAA//////////9gAAAAMQA3AC8AMAA3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Object Id="idInvalidSigLnImg">AQAAAGwAAAAAAAAAAAAAABcBAAB/AAAAAAAAAAAAAAC+GAAARAsAACBFTUYAAAEASB8AALA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EJQ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00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BZu7x3iwAAAAAAAAAAAAAAcNmdJYYCAAAAAAAAhgIAAEgAAAAAAAAAQGJMBP1/AAAgU1UE/X8AAMC/IwQAAAAAAQAAAAAAAAAefkwE/X8AAAAA5UL9fwAAAAAAAAAAAAAAAAAAAAAAAAAAAAAAAAAAPhg6nRjTAABwCwAAAAAAAHCJ2CCGAgAAqL28d4sAAAAAAAAAAAAAAAAAAAAAAAAAAAAAAAAAAAAAAAAAAAAAAAm9vHeL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BgBAACAAAAAAAAAAAAAAAAYAQAAgAAAAFIAAABwAQAAAgAAABAAAAAHAAAAAAAAAAAAAAC8AgAAAAAAAAECAiJTAHkAcwB0AGUAbQAAAAAAAAAAAAAAAAAAAAAAAAAAAAAAAAAAAAAAAAAAAAAAAAAAAAAAAAAAAAAAAAAAAAAAAAAAAAD///8BAAAAYFblQv1/AAAJAAAAAAAAAAkAAACGAgAApZvsA/1/AAAAAAAAAAAAAP////8AAAAA+OS7d4sAAADwnmkghgIAABEAAAD9fwAAAAAAAAAAAAAAAAAAAAAAAAAAAAAAAAAAYAcwQv1/AAARAAAAAAAAAKAjaiAAAAAAyLA7Qv1/AAAAAAAAAAAAAP7/////////e0xoL/1/AAAAAAAAAAAAAAAAAAAAAAAAfkE9nRjTAABGfxxCAAAAANZlXgyzrwAA8JU4FIYCAABwidgghgIAAFDmu3eLAAAAAAAAAAAAAAAHAAAAAAAAAAAAAAAAAAAAjOW7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wfzE0hgIAAAAAAAAAAAAAAQAAAAAAAAAw6tQghgIAAFCAxTSGAgAAxqgSO0RX1gECAAAAAAAAAABKeAP9fwAAyEp4A/1/AAADAAAAAAAAACjafQP9fwAA6N59A/1/AABgBzBC/X8AAADpFTOGAgAAAgAAAAAAAADIsDtC/X8AAAAAAAAAAAAADXJPTFy7AAACAAAAAAAAAAAAAAAAAAAAAAAAAAAAAAAeaT2dGNMAAAAAAAAAAAAA6N59A/1/AADg////AAAAAHCJ2CCGAgAAyM67d4sAAAAAAAAAAAAAAAYAAAAAAAAAAAAAAAAAAADszbt3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NAAAARwAAACkAAAAzAAAAZQAAABUAAAAhAPAAAAAAAAAAAAAAAIA/AAAAAAAAAAAAAIA/AAAAAAAAAAAAAAAAAAAAAAAAAAAAAAAAAAAAAAAAAAAlAAAADAAAAAAAAIAoAAAADAAAAAQAAABSAAAAcAEAAAQAAADw////AAAAAAAAAAAAAAAAkAEAAAAAAAEAAAAAcwBlAGcAbwBlACAAdQBpAAAAAAAAAAAAAAAAAAAAAAAAAAAAAAAAAAAAAAAAAAAAAAAAAAAAAAAAAAAAAAAAAAAAAABgAAAAAAAAAA+Y8+l5/f////////////85ybZC/X8AAFvGbjtEV9YBGNt9A/1/AAAxzrt3iwAAANfAVCCGAgAAMwAAAAAAAAAzAAAAAAAAACQAAAAAAAAABgAAAAAAAACAAQAAAAAAAGAHMEL9fwAAgNS7d4sAAADfB90DAAAAAMiwO0L9fwAAAAAAAAAAAABNdU9MXLsAAFQDGUL9fwAAAAAAAAAAAAAAAAAAAAAAAN5uPZ0Y0wAAAAAAAAAAAAD/AAAAAAAAAPD///8AAAAAcInYIIYCAAAI0Lt3iwAAAAAAAAAAAAAACQAAAAAAAAAAAAAAAAAAACzPu3dkdgAIAAAAACUAAAAMAAAABAAAABgAAAAMAAAAAAAAABIAAAAMAAAAAQAAAB4AAAAYAAAAKQAAADMAAACOAAAASAAAACUAAAAMAAAABAAAAFQAAACUAAAAKgAAADMAAACMAAAARwAAAAEAAABh97RBVTW0QSoAAAAzAAAADAAAAEwAAAAAAAAAAAAAAAAAAAD//////////2QAAABFAGQAdQBhAHIAZABvACAAQQBwAHUAZAAIAAAACQAAAAkAAAAIAAAABgAAAAkAAAAJAAAABAAAAAoAAAAJAAAACQAAAAkAAABLAAAAQAAAADAAAAAFAAAAIAAAAAEAAAABAAAAEAAAAAAAAAAAAAAAGAEAAIAAAAAAAAAAAAAAABgBAACAAAAAJQAAAAwAAAACAAAAJwAAABgAAAAFAAAAAAAAAP///wAAAAAAJQAAAAwAAAAFAAAATAAAAGQAAAAAAAAAUAAAABcBAAB8AAAAAAAAAFAAAAAY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VAAAAFwAAAABAAAAYfe0QVU1tEEKAAAAUAAAAAwAAABMAAAAAAAAAAAAAAAAAAAA//////////9kAAAARQBkAHUAYQByAGQAbwAgAEEAcAB1AGQABgAAAAcAAAAHAAAABgAAAAQAAAAHAAAABwAAAAMAAAAH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gAAAGwAAAABAAAAYfe0QVU1tEEKAAAAYAAAAA8AAABMAAAAAAAAAAAAAAAAAAAA//////////9sAAAAUwBpAG4AZABpAGMAbwAgAFQAaQB0AHUAbABhAHIAAAAGAAAAAwAAAAcAAAAHAAAAAwAAAAUAAAAHAAAAAwAAAAUAAAADAAAABAAAAAcAAAADAAAABgAAAAQ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UARABVAEEAUgBEAE8AIABBAEwARgBSAEUARABPACAAQQBQAFUARAAgAE0AQQBSAFQASQBOAEUAWgAGAAAAAwAAAAQAAAAJAAAABgAAAAcAAAAHAAAAAwAAAAcAAAAHAAAABAAAAAMAAAADAAAABgAAAAgAAAAIAAAABwAAAAcAAAAIAAAACQAAAAMAAAAHAAAABQAAAAYAAAAHAAAABgAAAAgAAAAJAAAAAwAAAAcAAAAGAAAACAAAAAgAAAADAAAACgAAAAcAAAAHAAAABQAAAAMAAAAIAAAABg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8sTsNHpGObs0iS8gBLcVnXXqwC0gXOTHDrYrNKbgCfM=</DigestValue>
    </Reference>
    <Reference Type="http://www.w3.org/2000/09/xmldsig#Object" URI="#idOfficeObject">
      <DigestMethod Algorithm="http://www.w3.org/2001/04/xmlenc#sha256"/>
      <DigestValue>4+8P+P6rcdAtw/EPByP5UteUhqTMW5aQ0SLkUsQyMMo=</DigestValue>
    </Reference>
    <Reference Type="http://uri.etsi.org/01903#SignedProperties" URI="#idSignedProperties">
      <Transforms>
        <Transform Algorithm="http://www.w3.org/TR/2001/REC-xml-c14n-20010315"/>
      </Transforms>
      <DigestMethod Algorithm="http://www.w3.org/2001/04/xmlenc#sha256"/>
      <DigestValue>zk7x9r2h010fiC3XbjdTHSZ4ZxRxFmdb6Daw/zBOc8Q=</DigestValue>
    </Reference>
    <Reference Type="http://www.w3.org/2000/09/xmldsig#Object" URI="#idValidSigLnImg">
      <DigestMethod Algorithm="http://www.w3.org/2001/04/xmlenc#sha256"/>
      <DigestValue>uILp/DnJC8rxlBckRHDgprpHuJSyf99NTKv9mdDFqpg=</DigestValue>
    </Reference>
    <Reference Type="http://www.w3.org/2000/09/xmldsig#Object" URI="#idInvalidSigLnImg">
      <DigestMethod Algorithm="http://www.w3.org/2001/04/xmlenc#sha256"/>
      <DigestValue>b1RN9X9EMxBmpAu2BKrh6PFcrbOjk3kbW0WGNEk8ebY=</DigestValue>
    </Reference>
  </SignedInfo>
  <SignatureValue>XUjE6VjOtQoGWzLNdkBrI2ICNzn9sY0aRwwq1R0oZNUahGIOLcRLr3NvOH8UTjUM0OLsYkV89eOn
CZCDzXblazln3jQZcqY9twJhupnLFxJtmCBjHGNAqIGjsj+FjjyPcdeq9u0+kKRPrhIRYa2m+3cX
MY4A1jrd04ZULxKP6WBjKlwIzmNG4n+r4/NOWeVv+0uMotuUQ97g/hKdvkhei5Wa7U88Z1VoxQeu
qINxRAvEq4SG11P7sbaWkNs+u6n/430X1Cf/SPy+NGwTAnnpK2ib+m7TikYsnGLWPUb8ddzhW04N
6B4Rko0iS7KRLYqxxJKRSi15wT3B2J5oC1EU0w==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2020-07-16T19:14:28Z</mdssi:Value>
        </mdssi:SignatureTime>
      </SignatureProperty>
    </SignatureProperties>
  </Object>
  <Object Id="idOfficeObject">
    <SignatureProperties>
      <SignatureProperty Id="idOfficeV1Details" Target="#idPackageSignature">
        <SignatureInfoV1 xmlns="http://schemas.microsoft.com/office/2006/digsig">
          <SetupID>{B9D7F274-F2EC-4976-BC7B-8711E8E24220}</SetupID>
          <SignatureText>Gustavo Segovia</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2020-07-16T19:14:28Z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z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J/fh/AAAAAAAAAAAAACgSAAAAAAAAQAAAwPh/AADARuH7+H8AAD6cfKj4fwAABAAAAAAAAADARuH7+H8AADm5j7pVAAAAAAAAAAAAAACQQ8seWwEAAAAAAABbAQAASAAAAAAAAABAYtyo+H8AACBT5aj4fwAAwL+zqAAAAAABAAAAAAAAAB5+3Kj4fwAAAADh+/h/AAAAAAAAAAAAAAAAAAAAAAAAAAAAAAAAAACZRdGoVbMAAHALAAAAAAAAQFabHlsBAACIu4+6VQAAAAAAAAAAAAAAAAAAAAAAAAAAAAAAAAAAAAAAAAAAAAAA6bqPulUAAADfdXyoZHYACAAAAAAlAAAADAAAAAEAAAAYAAAADAAAAAAAAAASAAAADAAAAAEAAAAeAAAAGAAAAMMAAAAEAAAA9wAAABEAAAAlAAAADAAAAAEAAABUAAAAhAAAAMQAAAAEAAAA9QAAABAAAAABAAAA0XbJQasKyUHEAAAABAAAAAkAAABMAAAAAAAAAAAAAAAAAAAA//////////9gAAAAMQA2AC8AN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uH7+H8AAAkAAAAAAAAACQAAAFsBAAClm3yo+H8AAAAAAAAAAAAA/////wAAAACYzI66VQAAAICwTyRbAQAAEQAAAPh/AAAAAAAAAAAAAAAAAAAAAAAAAAAAAAAAAAAgByH6+H8AABEAAAAAAAAAQKtKJAAAAADIsCz6+H8AAAAAAAAAAAAA/v////////+rThXk+H8AAAAAAAAAAAAAAAAAAAAAAAAZN9CoVbMAALZ6DfoAAAAAkwZXe5W0AABQe54eWwEAAEBWmx5bAQAA8M2OulUAAAAAAAAAAAAAAAcAAAAAAAAAAAAAAAAAAAAszY66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NCENypbAQAAAAAAAAAAAAABAAAAAAAAAPCMmR5bAQAAgJU4KlsBAAAoCFqVl0vWAQIAAAAAAAAAAEqupfh/AADISq6l+H8AAAMAAAAAAAAAKNqzpfh/AADo3rOl+H8AACAHIfr4fwAA8G4yKlsBAAACAAAAAAAAAMiwLPr4fwAAAAAAAAAAAAA6PYKT01AAAAIAAAAAAAAAAAAAAAAAAAAAAAAAAAAAAEk+0KhVswAAAAAAAAAAAADo3rOl+H8AAOD///8AAAAAQFabHlsBAABYx466VQAAAAAAAAAAAAAABgAAAAAAAAAAAAAAAAAAAHzGjr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EGoyKgAAgD8cPAClAACAPwAAgD8AAIA//v////////9Qz466VQAAABBqMioAAAAA/////wAAAAAAAAAAAAAAAAgAAAAAAAAAIAch+vh/AAAQdzIqAACAPxw8AKUAAAAAyLAs+vh/AAAAAAAAAAAAAJo9gpPTUAAAAAgAAAAAAAAAAAAAAAAAAAAAAAAAAAAAKTnQqFWzAAAAAAAAAAAAAOBfpB4AAIA/8P///wAAAABAVpseWwEAAPjHjrpVAAAAAAAAAAAAAAAJAAAAAAAAAAAAAAAAAAAAHMeOu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A8BAACAAAAAAAAAAAAAAAAP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AAAAGwAAAABAAAA0XbJQasKyUEKAAAAYAAAAA8AAABMAAAAAAAAAAAAAAAAAAAA//////////9sAAAAVgBpAGMAZQAtAFAAcgBlAHMAaQBkAGUAbgB0AGUAAAAHAAAAAwAAAAUAAAAGAAAABAAAAAYAAAAEAAAABgAAAAUAAAADAAAABwAAAAYAAAAHAAAABAAAAAYAAABLAAAAQAAAADAAAAAFAAAAIAAAAAEAAAABAAAAEAAAAAAAAAAAAAAADwEAAIAAAAAAAAAAAAAAAA8BAACAAAAAJQAAAAwAAAACAAAAJwAAABgAAAAFAAAAAAAAAP///wAAAAAAJQAAAAwAAAAFAAAATAAAAGQAAAAJAAAAcAAAAAUBAAB8AAAACQAAAHAAAAD9AAAADQAAACEA8AAAAAAAAAAAAAAAgD8AAAAAAAAAAAAAgD8AAAAAAAAAAAAAAAAAAAAAAAAAAAAAAAAAAAAAAAAAACUAAAAMAAAAAAAAgCgAAAAMAAAABQAAACUAAAAMAAAAAQAAABgAAAAMAAAAAAAAABIAAAAMAAAAAQAAABYAAAAMAAAAAAAAAFQAAABEAQAACgAAAHAAAAAEAQAAfAAAAAEAAADRdslBqwrJQQoAAABwAAAAKQAAAEwAAAAEAAAACQAAAHAAAAAGAQAAfQAAAKAAAABGAGkAcgBtAGEAZABvACAAcABvAHIAOgAgAEcAVQBTAFQAQQBWAE8AIABMAE8AUgBFAE4AWgBPACAAUwBFAEcATwBWAEkAQQAgAFYARQBSAEEAAAAGAAAAAwAAAAQAAAAJAAAABgAAAAcAAAAHAAAAAwAAAAcAAAAHAAAABAAAAAMAAAADAAAACAAAAAgAAAAGAAAABQAAAAcAAAAHAAAACQAAAAMAAAAFAAAACQAAAAcAAAAGAAAACAAAAAYAAAAJAAAAAwAAAAYAAAAGAAAACAAAAAkAAAAHAAAAAwAAAAcAAAADAAAABwAAAAYAAAAHAAAABwAAABYAAAAMAAAAAAAAACUAAAAMAAAAAgAAAA4AAAAUAAAAAAAAABAAAAAUAAAA</Object>
  <Object Id="idInvalidSigLnImg">AQAAAGwAAAAAAAAAAAAAAA4BAAB/AAAAAAAAAAAAAACpGgAAkQwAACBFTUYAAAEAb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Upw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zA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yf34fwAAAAAAAAAAAAAoEgAAAAAAAEAAAMD4fwAAwEbh+/h/AAA+nHyo+H8AAAQAAAAAAAAAwEbh+/h/AAA5uY+6VQAAAAAAAAAAAAAAkEPLHlsBAAAAAAAAWwEAAEgAAAAAAAAAQGLcqPh/AAAgU+Wo+H8AAMC/s6gAAAAAAQAAAAAAAAAeftyo+H8AAAAA4fv4fwAAAAAAAAAAAAAAAAAAAAAAAAAAAAAAAAAAmUXRqFWzAABwCwAAAAAAAEBWmx5bAQAAiLuPulUAAAAAAAAAAAAAAAAAAAAAAAAAAAAAAAAAAAAAAAAAAAAAAOm6j7pVAAAA33V8qG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bh+/h/AAAJAAAAAAAAAAkAAABbAQAApZt8qPh/AAAAAAAAAAAAAP////8AAAAAmMyOulUAAACAsE8kWwEAABEAAAD4fwAAAAAAAAAAAAAAAAAAAAAAAAAAAAAAAAAAIAch+vh/AAARAAAAAAAAAECrSiQAAAAAyLAs+vh/AAAAAAAAAAAAAP7/////////q04V5Ph/AAAAAAAAAAAAAAAAAAAAAAAAGTfQqFWzAAC2eg36AAAAAJMGV3uVtAAAUHueHlsBAABAVpseWwEAAPDNjrpVAAAAAAAAAAAAAAAHAAAAAAAAAAAAAAAAAAAALM2Ou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QhDcqWwEAAAAAAAAAAAAAAQAAAAAAAADwjJkeWwEAAICVOCpbAQAAKAhalZdL1gECAAAAAAAAAABKrqX4fwAAyEqupfh/AAADAAAAAAAAACjas6X4fwAA6N6zpfh/AAAgByH6+H8AAPBuMipbAQAAAgAAAAAAAADIsCz6+H8AAAAAAAAAAAAAOj2Ck9NQAAACAAAAAAAAAAAAAAAAAAAAAAAAAAAAAABJPtCoVbMAAAAAAAAAAAAA6N6zpfh/AADg////AAAAAEBWmx5bAQAAWMeOulUAAAAAAAAAAAAAAAYAAAAAAAAAAAAAAAAAAAB8xo66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BBqMioAAIA/HDwApQAAgD8AAIA/AACAP/7/////////UM+OulUAAAAQajIqAAAAAP////8AAAAAAAAAAAAAAAAIAAAAAAAAACAHIfr4fwAAEHcyKgAAgD8cPAClAAAAAMiwLPr4fwAAAAAAAAAAAACaPYKT01AAAAAIAAAAAAAAAAAAAAAAAAAAAAAAAAAAACk50KhVswAAAAAAAAAAAADgX6QeAACAP/D///8AAAAAQFabHlsBAAD4x466VQAAAAAAAAAAAAAACQAAAAAAAAAAAAAAAAAAABzHjr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BT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yjLhTwAaQO3lgQ2uZeCB97uTkn9HjknXIQkWYj2tp2w=</DigestValue>
    </Reference>
    <Reference Type="http://www.w3.org/2000/09/xmldsig#Object" URI="#idOfficeObject">
      <DigestMethod Algorithm="http://www.w3.org/2001/04/xmlenc#sha256"/>
      <DigestValue>wea7c3fjzBm4J22WiyJsqhIbfvxUfz6E9qlITZixCWo=</DigestValue>
    </Reference>
    <Reference Type="http://uri.etsi.org/01903#SignedProperties" URI="#idSignedProperties">
      <Transforms>
        <Transform Algorithm="http://www.w3.org/TR/2001/REC-xml-c14n-20010315"/>
      </Transforms>
      <DigestMethod Algorithm="http://www.w3.org/2001/04/xmlenc#sha256"/>
      <DigestValue>sPTryiq9Re7cTPdW8V//4VdiLznvbEFR+XZdqZtlX9M=</DigestValue>
    </Reference>
    <Reference Type="http://www.w3.org/2000/09/xmldsig#Object" URI="#idValidSigLnImg">
      <DigestMethod Algorithm="http://www.w3.org/2001/04/xmlenc#sha256"/>
      <DigestValue>uILp/DnJC8rxlBckRHDgprpHuJSyf99NTKv9mdDFqpg=</DigestValue>
    </Reference>
    <Reference Type="http://www.w3.org/2000/09/xmldsig#Object" URI="#idInvalidSigLnImg">
      <DigestMethod Algorithm="http://www.w3.org/2001/04/xmlenc#sha256"/>
      <DigestValue>CcCrarMxGKkiueOhEEUb+YZM3JEE9CFbeP9kUldNGlA=</DigestValue>
    </Reference>
  </SignedInfo>
  <SignatureValue>qqNbQSWaE232KmmdP4OIPKVxdEJfuSwTm4YzplC8pPq/CR7Ov0ajNIcfBFatpm6gq4JnqFGXPGgH
RsQca+IgnvYOF4DDLXwL45N1TMIVUMWFohaAtM7soUwPMVmZ0MYCBWlw2W1+LCiHmKxglEDOi7oc
4YU0ju6bt/1ZOgCusQ3ySmZeRhY8ddCPn1gQLrpOh0AhhBdIgzufKdB8QBJw4Fum2pCkEKNBAqDC
ZNAZN5hN5hMocfuhHOqNTIC2PkwKbOWha4HKQ/c9eIeJb/gxMkWLM9YBT3UTC8xpB4q00JMa8V1h
xzd/NAj0uQLq+ELRTgrIOLXnvWLjzlu4p9TwaA==</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2020-07-16T19:14:42Z</mdssi:Value>
        </mdssi:SignatureTime>
      </SignatureProperty>
    </SignatureProperties>
  </Object>
  <Object Id="idOfficeObject">
    <SignatureProperties>
      <SignatureProperty Id="idOfficeV1Details" Target="#idPackageSignature">
        <SignatureInfoV1 xmlns="http://schemas.microsoft.com/office/2006/digsig">
          <SetupID>{244F2A8E-4ACD-49E7-B0FC-B341E9DF0055}</SetupID>
          <SignatureText>Gustavo Segovia</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2020-07-16T19:14:42Z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z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J/fh/AAAAAAAAAAAAACgSAAAAAAAAQAAAwPh/AADARuH7+H8AAD6cfKj4fwAABAAAAAAAAADARuH7+H8AADm5j7pVAAAAAAAAAAAAAACQQ8seWwEAAAAAAABbAQAASAAAAAAAAABAYtyo+H8AACBT5aj4fwAAwL+zqAAAAAABAAAAAAAAAB5+3Kj4fwAAAADh+/h/AAAAAAAAAAAAAAAAAAAAAAAAAAAAAAAAAACZRdGoVbMAAHALAAAAAAAAQFabHlsBAACIu4+6VQAAAAAAAAAAAAAAAAAAAAAAAAAAAAAAAAAAAAAAAAAAAAAA6bqPulUAAADfdXyoZHYACAAAAAAlAAAADAAAAAEAAAAYAAAADAAAAAAAAAASAAAADAAAAAEAAAAeAAAAGAAAAMMAAAAEAAAA9wAAABEAAAAlAAAADAAAAAEAAABUAAAAhAAAAMQAAAAEAAAA9QAAABAAAAABAAAA0XbJQasKyUHEAAAABAAAAAkAAABMAAAAAAAAAAAAAAAAAAAA//////////9gAAAAMQA2AC8AN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uH7+H8AAAkAAAAAAAAACQAAAFsBAAClm3yo+H8AAAAAAAAAAAAA/////wAAAACYzI66VQAAAICwTyRbAQAAEQAAAPh/AAAAAAAAAAAAAAAAAAAAAAAAAAAAAAAAAAAgByH6+H8AABEAAAAAAAAAQKtKJAAAAADIsCz6+H8AAAAAAAAAAAAA/v////////+rThXk+H8AAAAAAAAAAAAAAAAAAAAAAAAZN9CoVbMAALZ6DfoAAAAAkwZXe5W0AABQe54eWwEAAEBWmx5bAQAA8M2OulUAAAAAAAAAAAAAAAcAAAAAAAAAAAAAAAAAAAAszY66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NCENypbAQAAAAAAAAAAAAABAAAAAAAAAPCMmR5bAQAAgJU4KlsBAAAoCFqVl0vWAQIAAAAAAAAAAEqupfh/AADISq6l+H8AAAMAAAAAAAAAKNqzpfh/AADo3rOl+H8AACAHIfr4fwAA8G4yKlsBAAACAAAAAAAAAMiwLPr4fwAAAAAAAAAAAAA6PYKT01AAAAIAAAAAAAAAAAAAAAAAAAAAAAAAAAAAAEk+0KhVswAAAAAAAAAAAADo3rOl+H8AAOD///8AAAAAQFabHlsBAABYx466VQAAAAAAAAAAAAAABgAAAAAAAAAAAAAAAAAAAHzGjr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EGoyKgAAgD8cPAClAACAPwAAgD8AAIA//v////////9Qz466VQAAABBqMioAAAAA/////wAAAAAAAAAAAAAAAAgAAAAAAAAAIAch+vh/AAAQdzIqAACAPxw8AKUAAAAAyLAs+vh/AAAAAAAAAAAAAJo9gpPTUAAAAAgAAAAAAAAAAAAAAAAAAAAAAAAAAAAAKTnQqFWzAAAAAAAAAAAAAOBfpB4AAIA/8P///wAAAABAVpseWwEAAPjHjrpVAAAAAAAAAAAAAAAJAAAAAAAAAAAAAAAAAAAAHMeOu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A8BAACAAAAAAAAAAAAAAAAP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AAAAGwAAAABAAAA0XbJQasKyUEKAAAAYAAAAA8AAABMAAAAAAAAAAAAAAAAAAAA//////////9sAAAAVgBpAGMAZQAtAFAAcgBlAHMAaQBkAGUAbgB0AGUAAAAHAAAAAwAAAAUAAAAGAAAABAAAAAYAAAAEAAAABgAAAAUAAAADAAAABwAAAAYAAAAHAAAABAAAAAYAAABLAAAAQAAAADAAAAAFAAAAIAAAAAEAAAABAAAAEAAAAAAAAAAAAAAADwEAAIAAAAAAAAAAAAAAAA8BAACAAAAAJQAAAAwAAAACAAAAJwAAABgAAAAFAAAAAAAAAP///wAAAAAAJQAAAAwAAAAFAAAATAAAAGQAAAAJAAAAcAAAAAUBAAB8AAAACQAAAHAAAAD9AAAADQAAACEA8AAAAAAAAAAAAAAAgD8AAAAAAAAAAAAAgD8AAAAAAAAAAAAAAAAAAAAAAAAAAAAAAAAAAAAAAAAAACUAAAAMAAAAAAAAgCgAAAAMAAAABQAAACUAAAAMAAAAAQAAABgAAAAMAAAAAAAAABIAAAAMAAAAAQAAABYAAAAMAAAAAAAAAFQAAABEAQAACgAAAHAAAAAEAQAAfAAAAAEAAADRdslBqwrJQQoAAABwAAAAKQAAAEwAAAAEAAAACQAAAHAAAAAGAQAAfQAAAKAAAABGAGkAcgBtAGEAZABvACAAcABvAHIAOgAgAEcAVQBTAFQAQQBWAE8AIABMAE8AUgBFAE4AWgBPACAAUwBFAEcATwBWAEkAQQAgAFYARQBSAEEAAAAGAAAAAwAAAAQAAAAJAAAABgAAAAcAAAAHAAAAAwAAAAcAAAAHAAAABAAAAAMAAAADAAAACAAAAAgAAAAGAAAABQAAAAcAAAAHAAAACQAAAAMAAAAFAAAACQAAAAcAAAAGAAAACAAAAAYAAAAJAAAAAwAAAAYAAAAGAAAACAAAAAkAAAAHAAAAAwAAAAcAAAADAAAABwAAAAYAAAAHAAAABwAAABYAAAAMAAAAAAAAACUAAAAMAAAAAgAAAA4AAAAUAAAAAAAAABAAAAAUAAAA</Object>
  <Object Id="idInvalidSigLnImg">AQAAAGwAAAAAAAAAAAAAAA4BAAB/AAAAAAAAAAAAAACpGgAAkQwAACBFTUYAAAEAb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yf34fwAAAAAAAAAAAAAoEgAAAAAAAEAAAMD4fwAAwEbh+/h/AAA+nHyo+H8AAAQAAAAAAAAAwEbh+/h/AAA5uY+6VQAAAAAAAAAAAAAAkEPLHlsBAAAAAAAAWwEAAEgAAAAAAAAAQGLcqPh/AAAgU+Wo+H8AAMC/s6gAAAAAAQAAAAAAAAAeftyo+H8AAAAA4fv4fwAAAAAAAAAAAAAAAAAAAAAAAAAAAAAAAAAAmUXRqFWzAABwCwAAAAAAAEBWmx5bAQAAiLuPulUAAAAAAAAAAAAAAAAAAAAAAAAAAAAAAAAAAAAAAAAAAAAAAOm6j7pVAAAA33V8q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bh+/h/AAAJAAAAAAAAAAkAAABbAQAApZt8qPh/AAAAAAAAAAAAAP////8AAAAAmMyOulUAAACAsE8kWwEAABEAAAD4fwAAAAAAAAAAAAAAAAAAAAAAAAAAAAAAAAAAIAch+vh/AAARAAAAAAAAAECrSiQAAAAAyLAs+vh/AAAAAAAAAAAAAP7/////////q04V5Ph/AAAAAAAAAAAAAAAAAAAAAAAAGTfQqFWzAAC2eg36AAAAAJMGV3uVtAAAUHueHlsBAABAVpseWwEAAPDNjrpVAAAAAAAAAAAAAAAHAAAAAAAAAAAAAAAAAAAALM2Ou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QhDcqWwEAAAAAAAAAAAAAAQAAAAAAAADwjJkeWwEAAICVOCpbAQAAKAhalZdL1gECAAAAAAAAAABKrqX4fwAAyEqupfh/AAADAAAAAAAAACjas6X4fwAA6N6zpfh/AAAgByH6+H8AAPBuMipbAQAAAgAAAAAAAADIsCz6+H8AAAAAAAAAAAAAOj2Ck9NQAAACAAAAAAAAAAAAAAAAAAAAAAAAAAAAAABJPtCoVbMAAAAAAAAAAAAA6N6zpfh/AADg////AAAAAEBWmx5bAQAAWMeOulUAAAAAAAAAAAAAAAYAAAAAAAAAAAAAAAAAAAB8xo66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BBqMioAAIA/HDwApQAAgD8AAIA/AACAP/7/////////UM+OulUAAAAQajIqAAAAAP////8AAAAAAAAAAAAAAAAIAAAAAAAAACAHIfr4fwAAEHcyKgAAgD8cPAClAAAAAMiwLPr4fwAAAAAAAAAAAACaPYKT01AAAAAIAAAAAAAAAAAAAAAAAAAAAAAAAAAAACk50KhVswAAAAAAAAAAAADgX6QeAACAP/D///8AAAAAQFabHlsBAAD4x466VQAAAAAAAAAAAAAACQAAAAAAAAAAAAAAAAAAABzHjr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Toui0EjgmufP5JdLv9h3IBQaucw7IkDkSpqyZWU+AAg=</DigestValue>
    </Reference>
    <Reference Type="http://www.w3.org/2000/09/xmldsig#Object" URI="#idOfficeObject">
      <DigestMethod Algorithm="http://www.w3.org/2001/04/xmlenc#sha256"/>
      <DigestValue>yHQIU/HxNWBOwpA7KOzQn+lvAeGWWyoD/xLTXbrhtww=</DigestValue>
    </Reference>
    <Reference Type="http://uri.etsi.org/01903#SignedProperties" URI="#idSignedProperties">
      <Transforms>
        <Transform Algorithm="http://www.w3.org/TR/2001/REC-xml-c14n-20010315"/>
      </Transforms>
      <DigestMethod Algorithm="http://www.w3.org/2001/04/xmlenc#sha256"/>
      <DigestValue>1+6wC66IOoJwC1mmqgUh0YNbbqLgu/1DyApPFH0PxFw=</DigestValue>
    </Reference>
    <Reference Type="http://www.w3.org/2000/09/xmldsig#Object" URI="#idValidSigLnImg">
      <DigestMethod Algorithm="http://www.w3.org/2001/04/xmlenc#sha256"/>
      <DigestValue>uILp/DnJC8rxlBckRHDgprpHuJSyf99NTKv9mdDFqpg=</DigestValue>
    </Reference>
    <Reference Type="http://www.w3.org/2000/09/xmldsig#Object" URI="#idInvalidSigLnImg">
      <DigestMethod Algorithm="http://www.w3.org/2001/04/xmlenc#sha256"/>
      <DigestValue>9fXlgBSiIFIFmQxbIGvCASlCD3p6y2ej2L9wW8haUSA=</DigestValue>
    </Reference>
  </SignedInfo>
  <SignatureValue>eiA/ajT7Y3jy9l0neWesN77qAtWYeKSsXSexwZBbWvfo6ZHTO39w9DQiFJG4fplUZE7YkoKz5VYx
QfthfFrwaFdlYc1K0e3wfekuqYDR2zGjbE29dfoT9YDLuGY917BgjA5lQlAf7q+1XtukCba/ePSg
udVzW40LRRKUaJocpLcXFLvtv5Pc33VIntki/twdbeejizw/YtssJ23MCmZMo1IXJf0ez6kQdwnv
kY9b7jE4740am3geYzfmp9Ev1EYRawtb1cshMtXMtx4lIvS9ecS8JN5aZqEvItq6Z0AjQONjK6f5
ptooAR+GHi15mMW13D3yQWY3dqNXUCCXXJ58yw==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2020-07-16T19:15:21Z</mdssi:Value>
        </mdssi:SignatureTime>
      </SignatureProperty>
    </SignatureProperties>
  </Object>
  <Object Id="idOfficeObject">
    <SignatureProperties>
      <SignatureProperty Id="idOfficeV1Details" Target="#idPackageSignature">
        <SignatureInfoV1 xmlns="http://schemas.microsoft.com/office/2006/digsig">
          <SetupID>{3355A95A-FEF5-471F-90A2-50C7AC3AFD1C}</SetupID>
          <SignatureText>Gustavo Segovia</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2020-07-16T19:15:21Z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z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J/fh/AAAAAAAAAAAAACgSAAAAAAAAQAAAwPh/AADARuH7+H8AAD6cfKj4fwAABAAAAAAAAADARuH7+H8AADm5j7pVAAAAAAAAAAAAAACQQ8seWwEAAAAAAABbAQAASAAAAAAAAABAYtyo+H8AACBT5aj4fwAAwL+zqAAAAAABAAAAAAAAAB5+3Kj4fwAAAADh+/h/AAAAAAAAAAAAAAAAAAAAAAAAAAAAAAAAAACZRdGoVbMAAHALAAAAAAAAQFabHlsBAACIu4+6VQAAAAAAAAAAAAAAAAAAAAAAAAAAAAAAAAAAAAAAAAAAAAAA6bqPulUAAADfdXyoZHYACAAAAAAlAAAADAAAAAEAAAAYAAAADAAAAAAAAAASAAAADAAAAAEAAAAeAAAAGAAAAMMAAAAEAAAA9wAAABEAAAAlAAAADAAAAAEAAABUAAAAhAAAAMQAAAAEAAAA9QAAABAAAAABAAAA0XbJQasKyUHEAAAABAAAAAkAAABMAAAAAAAAAAAAAAAAAAAA//////////9gAAAAMQA2AC8AN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uH7+H8AAAkAAAAAAAAACQAAAFsBAAClm3yo+H8AAAAAAAAAAAAA/////wAAAACYzI66VQAAAICwTyRbAQAAEQAAAPh/AAAAAAAAAAAAAAAAAAAAAAAAAAAAAAAAAAAgByH6+H8AABEAAAAAAAAAQKtKJAAAAADIsCz6+H8AAAAAAAAAAAAA/v////////+rThXk+H8AAAAAAAAAAAAAAAAAAAAAAAAZN9CoVbMAALZ6DfoAAAAAkwZXe5W0AABQe54eWwEAAEBWmx5bAQAA8M2OulUAAAAAAAAAAAAAAAcAAAAAAAAAAAAAAAAAAAAszY66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NCENypbAQAAAAAAAAAAAAABAAAAAAAAAPCMmR5bAQAAgJU4KlsBAAAoCFqVl0vWAQIAAAAAAAAAAEqupfh/AADISq6l+H8AAAMAAAAAAAAAKNqzpfh/AADo3rOl+H8AACAHIfr4fwAA8G4yKlsBAAACAAAAAAAAAMiwLPr4fwAAAAAAAAAAAAA6PYKT01AAAAIAAAAAAAAAAAAAAAAAAAAAAAAAAAAAAEk+0KhVswAAAAAAAAAAAADo3rOl+H8AAOD///8AAAAAQFabHlsBAABYx466VQAAAAAAAAAAAAAABgAAAAAAAAAAAAAAAAAAAHzGjr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EGoyKgAAgD8cPAClAACAPwAAgD8AAIA//v////////9Qz466VQAAABBqMioAAAAA/////wAAAAAAAAAAAAAAAAgAAAAAAAAAIAch+vh/AAAQdzIqAACAPxw8AKUAAAAAyLAs+vh/AAAAAAAAAAAAAJo9gpPTUAAAAAgAAAAAAAAAAAAAAAAAAAAAAAAAAAAAKTnQqFWzAAAAAAAAAAAAAOBfpB4AAIA/8P///wAAAABAVpseWwEAAPjHjrpVAAAAAAAAAAAAAAAJAAAAAAAAAAAAAAAAAAAAHMeOu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A8BAACAAAAAAAAAAAAAAAAP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AAAAGwAAAABAAAA0XbJQasKyUEKAAAAYAAAAA8AAABMAAAAAAAAAAAAAAAAAAAA//////////9sAAAAVgBpAGMAZQAtAFAAcgBlAHMAaQBkAGUAbgB0AGUAAAAHAAAAAwAAAAUAAAAGAAAABAAAAAYAAAAEAAAABgAAAAUAAAADAAAABwAAAAYAAAAHAAAABAAAAAYAAABLAAAAQAAAADAAAAAFAAAAIAAAAAEAAAABAAAAEAAAAAAAAAAAAAAADwEAAIAAAAAAAAAAAAAAAA8BAACAAAAAJQAAAAwAAAACAAAAJwAAABgAAAAFAAAAAAAAAP///wAAAAAAJQAAAAwAAAAFAAAATAAAAGQAAAAJAAAAcAAAAAUBAAB8AAAACQAAAHAAAAD9AAAADQAAACEA8AAAAAAAAAAAAAAAgD8AAAAAAAAAAAAAgD8AAAAAAAAAAAAAAAAAAAAAAAAAAAAAAAAAAAAAAAAAACUAAAAMAAAAAAAAgCgAAAAMAAAABQAAACUAAAAMAAAAAQAAABgAAAAMAAAAAAAAABIAAAAMAAAAAQAAABYAAAAMAAAAAAAAAFQAAABEAQAACgAAAHAAAAAEAQAAfAAAAAEAAADRdslBqwrJQQoAAABwAAAAKQAAAEwAAAAEAAAACQAAAHAAAAAGAQAAfQAAAKAAAABGAGkAcgBtAGEAZABvACAAcABvAHIAOgAgAEcAVQBTAFQAQQBWAE8AIABMAE8AUgBFAE4AWgBPACAAUwBFAEcATwBWAEkAQQAgAFYARQBSAEEAAAAGAAAAAwAAAAQAAAAJAAAABgAAAAcAAAAHAAAAAwAAAAcAAAAHAAAABAAAAAMAAAADAAAACAAAAAgAAAAGAAAABQAAAAcAAAAHAAAACQAAAAMAAAAFAAAACQAAAAcAAAAGAAAACAAAAAYAAAAJAAAAAwAAAAYAAAAGAAAACAAAAAkAAAAHAAAAAwAAAAcAAAADAAAABwAAAAYAAAAHAAAABwAAABYAAAAMAAAAAAAAACUAAAAMAAAAAgAAAA4AAAAUAAAAAAAAABAAAAAUAAAA</Object>
  <Object Id="idInvalidSigLnImg">AQAAAGwAAAAAAAAAAAAAAA4BAAB/AAAAAAAAAAAAAACpGgAAkQwAACBFTUYAAAEAb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8JAAAAAcKDQcKDQcJDQ4WMShFrjFU1TJV1gECBAIDBAECBQoRKyZBowsTMQAAAAAAfqbJd6PIeqDCQFZ4JTd0Lk/HMVPSGy5uFiE4GypVJ0KnHjN9AAABvCkAAACcz+7S6ffb7fnC0t1haH0hMm8aLXIuT8ggOIwoRKslP58cK08AAAEAAAAAAMHg9P///////////+bm5k9SXjw/SzBRzTFU0y1NwSAyVzFGXwEBAvwkCA8mnM/u69/SvI9jt4tgjIR9FBosDBEjMVTUMlXWMVPRKUSeDxk4AAAAAAAAAADT6ff///////+Tk5MjK0krSbkvUcsuT8YVJFoTIFIrSbgtTcEQHEfhKQAAAJzP7vT6/bTa8kRleixHhy1Nwi5PxiQtTnBwcJKSki81SRwtZAgOIwAAAAAAweD02+35gsLqZ5q6Jz1jNEJyOUZ4qamp+/v7////wdPeVnCJAQEC/SQAAACv1/Ho8/ubzu6CwuqMudS3u769vb3////////////L5fZymsABAgMAAAAAAK/X8fz9/uLx+snk9uTy+vz9/v///////////////8vl9nKawAECAycqAAAAotHvtdryxOL1xOL1tdry0+r32+350+r3tdryxOL1pdPvc5rAAQIDAAAAAABpj7ZnjrZqj7Zqj7ZnjrZtkbdukrdtkbdnjrZqj7ZojrZ3rdUCAwT8J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yf34fwAAAAAAAAAAAAAoEgAAAAAAAEAAAMD4fwAAwEbh+/h/AAA+nHyo+H8AAAQAAAAAAAAAwEbh+/h/AAA5uY+6VQAAAAAAAAAAAAAAkEPLHlsBAAAAAAAAWwEAAEgAAAAAAAAAQGLcqPh/AAAgU+Wo+H8AAMC/s6gAAAAAAQAAAAAAAAAeftyo+H8AAAAA4fv4fwAAAAAAAAAAAAAAAAAAAAAAAAAAAAAAAAAAmUXRqFWzAABwCwAAAAAAAEBWmx5bAQAAiLuPulUAAAAAAAAAAAAAAAAAAAAAAAAAAAAAAAAAAAAAAAAAAAAAAOm6j7pVAAAA33V8q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bh+/h/AAAJAAAAAAAAAAkAAABbAQAApZt8qPh/AAAAAAAAAAAAAP////8AAAAAmMyOulUAAACAsE8kWwEAABEAAAD4fwAAAAAAAAAAAAAAAAAAAAAAAAAAAAAAAAAAIAch+vh/AAARAAAAAAAAAECrSiQAAAAAyLAs+vh/AAAAAAAAAAAAAP7/////////q04V5Ph/AAAAAAAAAAAAAAAAAAAAAAAAGTfQqFWzAAC2eg36AAAAAJMGV3uVtAAAUHueHlsBAABAVpseWwEAAPDNjrpVAAAAAAAAAAAAAAAHAAAAAAAAAAAAAAAAAAAALM2Ou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QhDcqWwEAAAAAAAAAAAAAAQAAAAAAAADwjJkeWwEAAICVOCpbAQAAKAhalZdL1gECAAAAAAAAAABKrqX4fwAAyEqupfh/AAADAAAAAAAAACjas6X4fwAA6N6zpfh/AAAgByH6+H8AAPBuMipbAQAAAgAAAAAAAADIsCz6+H8AAAAAAAAAAAAAOj2Ck9NQAAACAAAAAAAAAAAAAAAAAAAAAAAAAAAAAABJPtCoVbMAAAAAAAAAAAAA6N6zpfh/AADg////AAAAAEBWmx5bAQAAWMeOulUAAAAAAAAAAAAAAAYAAAAAAAAAAAAAAAAAAAB8xo66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BBqMioAAIA/HDwApQAAgD8AAIA/AACAP/7/////////UM+OulUAAAAQajIqAAAAAP////8AAAAAAAAAAAAAAAAIAAAAAAAAACAHIfr4fwAAEHcyKgAAgD8cPAClAAAAAMiwLPr4fwAAAAAAAAAAAACaPYKT01AAAAAIAAAAAAAAAAAAAAAAAAAAAAAAAAAAACk50KhVswAAAAAAAAAAAADgX6QeAACAP/D///8AAAAAQFabHlsBAAD4x466VQAAAAAAAAAAAAAACQAAAAAAAAAAAAAAAAAAABzHjr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a3lDW3H701Ecyu7RxpCXCcFuoVl4g36vGXOnYa+pF+U=</DigestValue>
    </Reference>
    <Reference Type="http://www.w3.org/2000/09/xmldsig#Object" URI="#idOfficeObject">
      <DigestMethod Algorithm="http://www.w3.org/2001/04/xmlenc#sha256"/>
      <DigestValue>0E9O8BfjuuFgXL6nCbTAh9j1XGXQDFt5zfXx3eNc3BI=</DigestValue>
    </Reference>
    <Reference Type="http://uri.etsi.org/01903#SignedProperties" URI="#idSignedProperties">
      <Transforms>
        <Transform Algorithm="http://www.w3.org/TR/2001/REC-xml-c14n-20010315"/>
      </Transforms>
      <DigestMethod Algorithm="http://www.w3.org/2001/04/xmlenc#sha256"/>
      <DigestValue>aabG6ULl+kGiGPPbGSyfTXq/tb3IVrYiPZr7Jd/SpVk=</DigestValue>
    </Reference>
    <Reference Type="http://www.w3.org/2000/09/xmldsig#Object" URI="#idValidSigLnImg">
      <DigestMethod Algorithm="http://www.w3.org/2001/04/xmlenc#sha256"/>
      <DigestValue>uILp/DnJC8rxlBckRHDgprpHuJSyf99NTKv9mdDFqpg=</DigestValue>
    </Reference>
    <Reference Type="http://www.w3.org/2000/09/xmldsig#Object" URI="#idInvalidSigLnImg">
      <DigestMethod Algorithm="http://www.w3.org/2001/04/xmlenc#sha256"/>
      <DigestValue>0nqXkeeUcTBZf6iVqP3/s3jxm/1gbKsCnf7f/fZvfBk=</DigestValue>
    </Reference>
  </SignedInfo>
  <SignatureValue>n0ARsDaTa9AbEh360bSd57Ky6s/f35YzE148lGPEr5CppgTeinvo8wIa1804zaklKosb1PnnHtVT
Q9rOFxt991aWHaGcbPkBxdQMksHqO3gkMoe2oFdfJVjiN/a373I0jbtg0ql82abvxa+0IyFjPDhL
j0Yrrm6Eh6wm6LcSzs66K5mzvns4nI+BjN1MqAh9mzteLKTTRl5MBRo3dXJg+XeCcLv3qca9G2Ma
dSbbq+Jmvs8jpO9f5ymz9sho2DhGE8wJ0N2cAiKBBGvrP3C/o4/lTFr8/kZGwwZOP++Aj7xcc7iQ
CWVrWBDVoBgbJVVKm1+B8gCBffR4RJfsvK8+2w==</SignatureValue>
  <KeyInfo>
    <X509Data>
      <X509Certificate>MIIICDCCBfCgAwIBAgIIQpSEuVXVyvAwDQYJKoZIhvcNAQELBQAwWzEXMBUGA1UEBRMOUlVDIDgwMDUwMTcyLTExGjAYBgNVBAMTEUNBLURPQ1VNRU5UQSBTLkEuMRcwFQYDVQQKEw5ET0NVTUVOVEEgUy5BLjELMAkGA1UEBhMCUFkwHhcNMTkwODEzMTQwODAzWhcNMjEwODEyMTQxODAzWjCBpTELMAkGA1UEBhMCUFkxFTATBgNVBAQMDFNFR09WSUEgVkVSQTESMBAGA1UEBRMJQ0kxMjg4ODg4MRgwFgYDVQQqDA9HVVNUQVZPIExPUkVOWk8xFzAVBgNVBAoMDlBFUlNPTkEgRklTSUNBMREwDwYDVQQLDAhGSVJNQSBGMjElMCMGA1UEAwwcR1VTVEFWTyBMT1JFTlpPIFNFR09WSUEgVkVSQTCCASIwDQYJKoZIhvcNAQEBBQADggEPADCCAQoCggEBALDjxsV0+QRILYutJT/VOl56jdgfe5iOteMkNH9WB+NLrmaHLYPNAvQFFN+GCDI6RNFVOVwVM7TPTH1kANzGUkt8TwSrmh6YD7+IZSkLabMhhSeAO366SMAb42Yl4eY8zOo1F2nX9ij4qtPre+YUmgTtnHXAh/vmzwaXZZ/6B3pa0o9tVMmq9DZQmlqTfa77uhXKqhkq0qkxL2f+wf6v3PgZRTLEswH/wEz+qbCZop4okbesh3oGO4YGLr7ApoWnx+NZ0l9nX/sl/2YcqKPkg//VmUxN74rXOnsaeLbbQZZx1dQJa110bdJqQrh1HCWqkmkG3UnBL8G1iU969lAeu10CAwEAAaOCA4MwggN/MAwGA1UdEwEB/wQCMAAwDgYDVR0PAQH/BAQDAgXgMCoGA1UdJQEB/wQgMB4GCCsGAQUFBwMBBggrBgEFBQcDAgYIKwYBBQUHAwQwHQYDVR0OBBYEFAD6vHcdvAzpiz7Vl929hGlgT/TQ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d1c3Rhdm8uc2Vnb3ZpYU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VgW7j01O3WmDeULO7lgR6qkQXr4koHeWcBNp9nUgXxBZCFIM7aCyYHOT4HIqIcmtShxRjgAqorqyH3H7lqhAJdVdcmHdiz/7/rP/9v0Adk3vFtGauBhBYexIeipl2VzwGUQ3syMkkNWqhy8Tk8g7SkFsOMp6f0TN8vWIVW+hxg5v8ODukHmfXFyDLrkGFxGc+2LT64jPBfEnUgrSrMwwTT2H7OLJzNDQbTAa2l5Tn6rLCsnw+DwvaosIDMsdVxZ1ngVP8kb/uU/71dEhx7qqzmZweO3OS5q2cW2bPznopoqUWaSpMNYhkh5WNAiXbfcdKYV47WRtA7rBUqPlFCpJ9khvA/R4iC8Qgo6Uywgbu72Vr0PQdBbrAfzVfTo+umY+B127ZcXXcM/Dn9vHrVvK819QOrDN4+nZeqQbVqUncw4ZMtbziDsNAHeK5hPE47PbncjD5nHEIZtsI8hoqXb8tiPstduYkyvt6HBKRtaDm5abUFRA3bFojXB7yvvEUXSZgAOfVw67UBCEnPKyrnUEuUb4v2aTXAzA6Mbbirl8+oS24qbRFls6dkrQuqACB56WlzOGihc9axzHb9oeTKwAlta2sIjS2q3n3zXEPA6HPqxJqbrFZtL73MX7mVjR6SpmWHIOceNbhJrQfBcrDGcdy0vyESJzRRE8eZcUIRmrFy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2020-07-16T19:15:56Z</mdssi:Value>
        </mdssi:SignatureTime>
      </SignatureProperty>
    </SignatureProperties>
  </Object>
  <Object Id="idOfficeObject">
    <SignatureProperties>
      <SignatureProperty Id="idOfficeV1Details" Target="#idPackageSignature">
        <SignatureInfoV1 xmlns="http://schemas.microsoft.com/office/2006/digsig">
          <SetupID>{D1C84EEA-DDDA-466D-8000-5CE871085A0F}</SetupID>
          <SignatureText>Gustavo Segovia</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2020-07-16T19:15:56Z</xd:SigningTime>
          <xd:SigningCertificate>
            <xd:Cert>
              <xd:CertDigest>
                <DigestMethod Algorithm="http://www.w3.org/2001/04/xmlenc#sha256"/>
                <DigestValue>8ruPGFunQVE5OrF2ojjQg6DC38jBx7b19x9dqMgnGkw=</DigestValue>
              </xd:CertDigest>
              <xd:IssuerSerial>
                <X509IssuerName>C=PY, O=DOCUMENTA S.A., CN=CA-DOCUMENTA S.A., SERIALNUMBER=RUC 80050172-1</X509IssuerName>
                <X509SerialNumber>4797605434600311536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4BAAB/AAAAAAAAAAAAAACpGgAAkQwAACBFTUYAAAEAzBsAAKo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BnJ/fh/AAAAAAAAAAAAACgSAAAAAAAAQAAAwPh/AADARuH7+H8AAD6cfKj4fwAABAAAAAAAAADARuH7+H8AADm5j7pVAAAAAAAAAAAAAACQQ8seWwEAAAAAAABbAQAASAAAAAAAAABAYtyo+H8AACBT5aj4fwAAwL+zqAAAAAABAAAAAAAAAB5+3Kj4fwAAAADh+/h/AAAAAAAAAAAAAAAAAAAAAAAAAAAAAAAAAACZRdGoVbMAAHALAAAAAAAAQFabHlsBAACIu4+6VQAAAAAAAAAAAAAAAAAAAAAAAAAAAAAAAAAAAAAAAAAAAAAA6bqPulUAAADfdXyoZHYACAAAAAAlAAAADAAAAAEAAAAYAAAADAAAAAAAAAASAAAADAAAAAEAAAAeAAAAGAAAAMMAAAAEAAAA9wAAABEAAAAlAAAADAAAAAEAAABUAAAAhAAAAMQAAAAEAAAA9QAAABAAAAABAAAA0XbJQasKyUHEAAAABAAAAAkAAABMAAAAAAAAAAAAAAAAAAAA//////////9gAAAAMQA2AC8ANwAvADIAMAAyADAAAAAGAAAABgAAAAQAAAAGAAAABAAAAAYAAAAGAAAABgAAAAYAAABLAAAAQAAAADAAAAAFAAAAIAAAAAEAAAABAAAAEAAAAAAAAAAAAAAADwEAAIAAAAAAAAAAAAAAAA8BAACAAAAAUgAAAHABAAACAAAAEAAAAAcAAAAAAAAAAAAAALwCAAAAAAAAAQICIlMAeQBzAHQAZQBtAAAAAAAAAAAAAAAAAAAAAAAAAAAAAAAAAAAAAAAAAAAAAAAAAAAAAAAAAAAAAAAAAAAAAAAAAAAAAP///wEAAABQVuH7+H8AAAkAAAAAAAAACQAAAFsBAAClm3yo+H8AAAAAAAAAAAAA/////wAAAACYzI66VQAAAICwTyRbAQAAEQAAAPh/AAAAAAAAAAAAAAAAAAAAAAAAAAAAAAAAAAAgByH6+H8AABEAAAAAAAAAQKtKJAAAAADIsCz6+H8AAAAAAAAAAAAA/v////////+rThXk+H8AAAAAAAAAAAAAAAAAAAAAAAAZN9CoVbMAALZ6DfoAAAAAkwZXe5W0AABQe54eWwEAAEBWmx5bAQAA8M2OulUAAAAAAAAAAAAAAAcAAAAAAAAAAAAAAAAAAAAszY66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NCENypbAQAAAAAAAAAAAAABAAAAAAAAAPCMmR5bAQAAgJU4KlsBAAAoCFqVl0vWAQIAAAAAAAAAAEqupfh/AADISq6l+H8AAAMAAAAAAAAAKNqzpfh/AADo3rOl+H8AACAHIfr4fwAA8G4yKlsBAAACAAAAAAAAAMiwLPr4fwAAAAAAAAAAAAA6PYKT01AAAAIAAAAAAAAAAAAAAAAAAAAAAAAAAAAAAEk+0KhVswAAAAAAAAAAAADo3rOl+H8AAOD///8AAAAAQFabHlsBAABYx466VQAAAAAAAAAAAAAABgAAAAAAAAAAAAAAAAAAAHzGjrp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AAAAAAAAAAAEGoyKgAAgD8cPAClAACAPwAAgD8AAIA//v////////9Qz466VQAAABBqMioAAAAA/////wAAAAAAAAAAAAAAAAgAAAAAAAAAIAch+vh/AAAQdzIqAACAPxw8AKUAAAAAyLAs+vh/AAAAAAAAAAAAAJo9gpPTUAAAAAgAAAAAAAAAAAAAAAAAAAAAAAAAAAAAKTnQqFWzAAAAAAAAAAAAAOBfpB4AAIA/8P///wAAAABAVpseWwEAAPjHjrpVAAAAAAAAAAAAAAAJAAAAAAAAAAAAAAAAAAAAHMeOum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A8BAACAAAAAAAAAAAAAAAAPAQAAgAAAACUAAAAMAAAAAgAAACcAAAAYAAAABQAAAAAAAAD///8AAAAAACUAAAAMAAAABQAAAEwAAABkAAAAAAAAAFAAAAAOAQAAfAAAAAAAAABQAAAAD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gAAAAKAAAAUAAAAF4AAABcAAAAAQAAANF2yUGrCslBCgAAAFAAAAAPAAAATAAAAAAAAAAAAAAAAAAAAP//////////bAAAAEcAdQBzAHQAYQB2AG8AIABTAGUAZwBvAHYAaQBhAAAACAAAAAcAAAAFAAAABAAAAAYAAAAFAAAABwAAAAMAAAAGAAAABgAAAAcAAAAHAAAABQAAAAMAAAAGAAAASwAAAEAAAAAwAAAABQAAACAAAAABAAAAAQAAABAAAAAAAAAAAAAAAA8BAACAAAAAAAAAAAAAAAAP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WAAAAGwAAAABAAAA0XbJQasKyUEKAAAAYAAAAA8AAABMAAAAAAAAAAAAAAAAAAAA//////////9sAAAAVgBpAGMAZQAtAFAAcgBlAHMAaQBkAGUAbgB0AGUAAAAHAAAAAwAAAAUAAAAGAAAABAAAAAYAAAAEAAAABgAAAAUAAAADAAAABwAAAAYAAAAHAAAABAAAAAYAAABLAAAAQAAAADAAAAAFAAAAIAAAAAEAAAABAAAAEAAAAAAAAAAAAAAADwEAAIAAAAAAAAAAAAAAAA8BAACAAAAAJQAAAAwAAAACAAAAJwAAABgAAAAFAAAAAAAAAP///wAAAAAAJQAAAAwAAAAFAAAATAAAAGQAAAAJAAAAcAAAAAUBAAB8AAAACQAAAHAAAAD9AAAADQAAACEA8AAAAAAAAAAAAAAAgD8AAAAAAAAAAAAAgD8AAAAAAAAAAAAAAAAAAAAAAAAAAAAAAAAAAAAAAAAAACUAAAAMAAAAAAAAgCgAAAAMAAAABQAAACUAAAAMAAAAAQAAABgAAAAMAAAAAAAAABIAAAAMAAAAAQAAABYAAAAMAAAAAAAAAFQAAABEAQAACgAAAHAAAAAEAQAAfAAAAAEAAADRdslBqwrJQQoAAABwAAAAKQAAAEwAAAAEAAAACQAAAHAAAAAGAQAAfQAAAKAAAABGAGkAcgBtAGEAZABvACAAcABvAHIAOgAgAEcAVQBTAFQAQQBWAE8AIABMAE8AUgBFAE4AWgBPACAAUwBFAEcATwBWAEkAQQAgAFYARQBSAEEAAAAGAAAAAwAAAAQAAAAJAAAABgAAAAcAAAAHAAAAAwAAAAcAAAAHAAAABAAAAAMAAAADAAAACAAAAAgAAAAGAAAABQAAAAcAAAAHAAAACQAAAAMAAAAFAAAACQAAAAcAAAAGAAAACAAAAAYAAAAJAAAAAwAAAAYAAAAGAAAACAAAAAkAAAAHAAAAAwAAAAcAAAADAAAABwAAAAYAAAAHAAAABwAAABYAAAAMAAAAAAAAACUAAAAMAAAAAgAAAA4AAAAUAAAAAAAAABAAAAAUAAAA</Object>
  <Object Id="idInvalidSigLnImg">AQAAAGwAAAAAAAAAAAAAAA4BAAB/AAAAAAAAAAAAAACpGgAAkQwAACBFTUYAAAEAbB8AALAAAAAGAAAAAAAAAAAAAAAAAAAAVgUAAAADAABYAQAAwQAAAAAAAAAAAAAAAAAAAMA/BQDo8QIACgAAABAAAAAAAAAAAAAAAEsAAAAQAAAAAAAAAAUAAAAeAAAAGAAAAAAAAAAAAAAADwEAAIAAAAAnAAAAGAAAAAEAAAAAAAAAAAAAAAAAAAAlAAAADAAAAAEAAABMAAAAZAAAAAAAAAAAAAAADgEAAH8AAAAAAAAAAAAAAA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8PDwAAAAAAAlAAAADAAAAAEAAABMAAAAZAAAAAAAAAAAAAAADgEAAH8AAAAAAAAAAAAAAA8BAACAAAAAIQDwAAAAAAAAAAAAAACAPwAAAAAAAAAAAACAPwAAAAAAAAAAAAAAAAAAAAAAAAAAAAAAAAAAAAAAAAAAJQAAAAwAAAAAAACAKAAAAAwAAAABAAAAJwAAABgAAAABAAAAAAAAAPDw8AAAAAAAJQAAAAwAAAABAAAATAAAAGQAAAAAAAAAAAAAAA4BAAB/AAAAAAAAAAAAAAAPAQAAgAAAACEA8AAAAAAAAAAAAAAAgD8AAAAAAAAAAAAAgD8AAAAAAAAAAAAAAAAAAAAAAAAAAAAAAAAAAAAAAAAAACUAAAAMAAAAAAAAgCgAAAAMAAAAAQAAACcAAAAYAAAAAQAAAAAAAADw8PAAAAAAACUAAAAMAAAAAQAAAEwAAABkAAAAAAAAAAAAAAAOAQAAfwAAAAAAAAAAAAAADwEAAIAAAAAhAPAAAAAAAAAAAAAAAIA/AAAAAAAAAAAAAIA/AAAAAAAAAAAAAAAAAAAAAAAAAAAAAAAAAAAAAAAAAAAlAAAADAAAAAAAAIAoAAAADAAAAAEAAAAnAAAAGAAAAAEAAAAAAAAA////AAAAAAAlAAAADAAAAAEAAABMAAAAZAAAAAAAAAAAAAAADgEAAH8AAAAAAAAAAAAAAA8BAACAAAAAIQDwAAAAAAAAAAAAAACAPwAAAAAAAAAAAACAPwAAAAAAAAAAAAAAAAAAAAAAAAAAAAAAAAAAAAAAAAAAJQAAAAwAAAAAAACAKAAAAAwAAAABAAAAJwAAABgAAAABAAAAAAAAAP///wAAAAAAJQAAAAwAAAABAAAATAAAAGQAAAAAAAAAAAAAAA4BAAB/AAAAAAAAAAAAAAAP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Upw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zA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yf34fwAAAAAAAAAAAAAoEgAAAAAAAEAAAMD4fwAAwEbh+/h/AAA+nHyo+H8AAAQAAAAAAAAAwEbh+/h/AAA5uY+6VQAAAAAAAAAAAAAAkEPLHlsBAAAAAAAAWwEAAEgAAAAAAAAAQGLcqPh/AAAgU+Wo+H8AAMC/s6gAAAAAAQAAAAAAAAAeftyo+H8AAAAA4fv4fwAAAAAAAAAAAAAAAAAAAAAAAAAAAAAAAAAAmUXRqFWzAABwCwAAAAAAAEBWmx5bAQAAiLuPulUAAAAAAAAAAAAAAAAAAAAAAAAAAAAAAAAAAAAAAAAAAAAAAOm6j7pVAAAA33V8q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8BAACAAAAAAAAAAAAAAAAPAQAAgAAAAFIAAABwAQAAAgAAABAAAAAHAAAAAAAAAAAAAAC8AgAAAAAAAAECAiJTAHkAcwB0AGUAbQAAAAAAAAAAAAAAAAAAAAAAAAAAAAAAAAAAAAAAAAAAAAAAAAAAAAAAAAAAAAAAAAAAAAAAAAAAAAD///8BAAAAUFbh+/h/AAAJAAAAAAAAAAkAAABbAQAApZt8qPh/AAAAAAAAAAAAAP////8AAAAAmMyOulUAAACAsE8kWwEAABEAAAD4fwAAAAAAAAAAAAAAAAAAAAAAAAAAAAAAAAAAIAch+vh/AAARAAAAAAAAAECrSiQAAAAAyLAs+vh/AAAAAAAAAAAAAP7/////////q04V5Ph/AAAAAAAAAAAAAAAAAAAAAAAAGTfQqFWzAAC2eg36AAAAAJMGV3uVtAAAUHueHlsBAABAVpseWwEAAPDNjrpVAAAAAAAAAAAAAAAHAAAAAAAAAAAAAAAAAAAALM2Ou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DQhDcqWwEAAAAAAAAAAAAAAQAAAAAAAADwjJkeWwEAAICVOCpbAQAAKAhalZdL1gECAAAAAAAAAABKrqX4fwAAyEqupfh/AAADAAAAAAAAACjas6X4fwAA6N6zpfh/AAAgByH6+H8AAPBuMipbAQAAAgAAAAAAAADIsCz6+H8AAAAAAAAAAAAAOj2Ck9NQAAACAAAAAAAAAAAAAAAAAAAAAAAAAAAAAABJPtCoVbMAAAAAAAAAAAAA6N6zpfh/AADg////AAAAAEBWmx5bAQAAWMeOulUAAAAAAAAAAAAAAAYAAAAAAAAAAAAAAAAAAAB8xo66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BBqMioAAIA/HDwApQAAgD8AAIA/AACAP/7/////////UM+OulUAAAAQajIqAAAAAP////8AAAAAAAAAAAAAAAAIAAAAAAAAACAHIfr4fwAAEHcyKgAAgD8cPAClAAAAAMiwLPr4fwAAAAAAAAAAAACaPYKT01AAAAAIAAAAAAAAAAAAAAAAAAAAAAAAAAAAACk50KhVswAAAAAAAAAAAADgX6QeAACAP/D///8AAAAAQFabHlsBAAD4x466VQAAAAAAAAAAAAAACQAAAAAAAAAAAAAAAAAAABzHjrp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PAQAAgAAAAAAAAAAAAAAADwEAAIAAAAAlAAAADAAAAAIAAAAnAAAAGAAAAAUAAAAAAAAA////AAAAAAAlAAAADAAAAAUAAABMAAAAZAAAAAAAAABQAAAADgEAAHwAAAAAAAAAUAAAAA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oAAAACgAAAFAAAABeAAAAXAAAAAEAAADRdslBqwrJQQoAAABQAAAADwAAAEwAAAAAAAAAAAAAAAAAAAD//////////2wAAABHAHUAcwB0AGEAdgBvACAAUwBlAGcAbwB2AGkAYQAAAAgAAAAHAAAABQAAAAQAAAAGAAAABQAAAAcAAAADAAAABgAAAAYAAAAHAAAABwAAAAUAAAADAAAABgAAAEsAAABAAAAAMAAAAAUAAAAgAAAAAQAAAAEAAAAQAAAAAAAAAAAAAAAPAQAAgAAAAAAAAAAAAAAAD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A8BAACAAAAAAAAAAAAAAAAPAQAAgAAAACUAAAAMAAAAAgAAACcAAAAYAAAABQAAAAAAAAD///8AAAAAACUAAAAMAAAABQAAAEwAAABkAAAACQAAAHAAAAAFAQAAfAAAAAkAAABwAAAA/QAAAA0AAAAhAPAAAAAAAAAAAAAAAIA/AAAAAAAAAAAAAIA/AAAAAAAAAAAAAAAAAAAAAAAAAAAAAAAAAAAAAAAAAAAlAAAADAAAAAAAAIAoAAAADAAAAAUAAAAlAAAADAAAAAEAAAAYAAAADAAAAAAAAAASAAAADAAAAAEAAAAWAAAADAAAAAAAAABUAAAARAEAAAoAAABwAAAABAEAAHwAAAABAAAA0XbJQasKyUEKAAAAcAAAACkAAABMAAAABAAAAAkAAABwAAAABgEAAH0AAACgAAAARgBpAHIAbQBhAGQAbwAgAHAAbwByADoAIABHAFUAUwBUAEEAVgBPACAATABPAFIARQBOAFoATwAgAFMARQBHAE8AVgBJAEEAIABWAEUAUgBBAAAABgAAAAMAAAAEAAAACQAAAAYAAAAHAAAABwAAAAMAAAAHAAAABwAAAAQAAAADAAAAAwAAAAgAAAAIAAAABgAAAAUAAAAHAAAABwAAAAkAAAADAAAABQAAAAkAAAAHAAAABgAAAAgAAAAGAAAACQAAAAMAAAAGAAAABgAAAAgAAAAJAAAABwAAAAMAAAAHAAAAAwAAAAcAAAAGAAAABwAAAAc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7u9/SWtUNOaJpiN4e3nFH03NnoMRrz271cSK17dsJls=</DigestValue>
    </Reference>
    <Reference Type="http://www.w3.org/2000/09/xmldsig#Object" URI="#idOfficeObject">
      <DigestMethod Algorithm="http://www.w3.org/2001/04/xmlenc#sha256"/>
      <DigestValue>uZisOQZUBS08+Eao+V6szHU1HgfnJTcwEdXHGgXTuMU=</DigestValue>
    </Reference>
    <Reference Type="http://uri.etsi.org/01903#SignedProperties" URI="#idSignedProperties">
      <Transforms>
        <Transform Algorithm="http://www.w3.org/TR/2001/REC-xml-c14n-20010315"/>
      </Transforms>
      <DigestMethod Algorithm="http://www.w3.org/2001/04/xmlenc#sha256"/>
      <DigestValue>IUBksSu65x0i0pEVLqwbmvBA4xAt65BmaB2D8yiQHmk=</DigestValue>
    </Reference>
    <Reference Type="http://www.w3.org/2000/09/xmldsig#Object" URI="#idValidSigLnImg">
      <DigestMethod Algorithm="http://www.w3.org/2001/04/xmlenc#sha256"/>
      <DigestValue>npRLVai2PUedNaPyI1tLtPJr3jKEn2d8G0A7m/GMhjU=</DigestValue>
    </Reference>
    <Reference Type="http://www.w3.org/2000/09/xmldsig#Object" URI="#idInvalidSigLnImg">
      <DigestMethod Algorithm="http://www.w3.org/2001/04/xmlenc#sha256"/>
      <DigestValue>7jQEiVL/ayndqMmCc1NoJHFDQK2gKnVQWI1hR0UxUzg=</DigestValue>
    </Reference>
  </SignedInfo>
  <SignatureValue>ovstE/QEYJ8lzct32QbJZAEG0bzrY+yT8MXDbN31IbhWDHGwj+bcxeGiOoFh/fVhFszPxVYX9rmN
Q7uUA/8+ePXVDt3Aapq0jSio3stQyln0qUx9jnnkL/beoRz24gAdbrME57rR4LOXK7jxyyZeFJVZ
3ZwpZMSo+0tVLm7sRoAkUNHF91kXcUdtII0hvuIwgu6TzfJ3SnHxglGU5hsqmeJrLMiFdyOUUcJ0
FGa9OEifzUnRfNOTYwuStA00P6ShgThGCHQwQdoR4Fu4fBtSYX9ExpbA1MqNt/9QStQYmggYreDX
673ak1YJEu1pDKrBgiNelIUa7Fy1yf/pPZP+7Q==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2020-07-16T19:58:04Z</mdssi:Value>
        </mdssi:SignatureTime>
      </SignatureProperty>
    </SignatureProperties>
  </Object>
  <Object Id="idOfficeObject">
    <SignatureProperties>
      <SignatureProperty Id="idOfficeV1Details" Target="#idPackageSignature">
        <SignatureInfoV1 xmlns="http://schemas.microsoft.com/office/2006/digsig">
          <SetupID>{5805586D-0CEE-4D1E-B62B-C094397F86E0}</SetupID>
          <SignatureText>Eduardo Laran</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2020-07-16T19:58:04Z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Nm61WuqAAAAAAAAAAAAAADwuVwPhAIAAAAAAACEAgAASAAAAAAAAABAYkwE/X8AACBTVQT9fwAAwL8jBAAAAAABAAAAAAAAAB5+TAT9fwAAAADlQv1/AAAAAAAAAAAAAAAAAAAAAAAAAAAAAAAAAADeaGYeDcIAAHALAAAAAAAA8GzKBoQCAAAovdVrqgAAAAAAAAAAAAAAAAAAAAAAAAAAAAAAAAAAAAAAAAAAAAAAibzVa6oAAADfdewDZHYACAAAAAAlAAAADAAAAAEAAAAYAAAADAAAAAAAAAASAAAADAAAAAEAAAAeAAAAGAAAAL0AAAAEAAAA9wAAABEAAAAlAAAADAAAAAEAAABUAAAAiAAAAL4AAAAEAAAA9QAAABAAAAABAAAAYfe0QVU1tEG+AAAABAAAAAoAAABMAAAAAAAAAAAAAAAAAAAA//////////9gAAAAMQA2AC8AMAA3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D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AD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yIT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DZutVrqgAAAAAAAAAAAAAA8LlcD4QCAAAAAAAAhAIAAEgAAAAAAAAAQGJMBP1/AAAgU1UE/X8AAMC/IwQAAAAAAQAAAAAAAAAefkwE/X8AAAAA5UL9fwAAAAAAAAAAAAAAAAAAAAAAAAAAAAAAAAAA3mhmHg3CAABwCwAAAAAAAPBsygaEAgAAKL3Va6oAAAAAAAAAAAAAAAAAAAAAAAAAAAAAAAAAAAAAAAAAAAAAAIm81Wuq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iEbpnxKshXm+3OfTsf1mo/0/YaIrWAFuKHl9emYbsck=</DigestValue>
    </Reference>
    <Reference Type="http://www.w3.org/2000/09/xmldsig#Object" URI="#idOfficeObject">
      <DigestMethod Algorithm="http://www.w3.org/2001/04/xmlenc#sha256"/>
      <DigestValue>CdArl6/mZSF4qgCL/Y8CwoJCPokX2UUVgfLxvS/LcoM=</DigestValue>
    </Reference>
    <Reference Type="http://uri.etsi.org/01903#SignedProperties" URI="#idSignedProperties">
      <Transforms>
        <Transform Algorithm="http://www.w3.org/TR/2001/REC-xml-c14n-20010315"/>
      </Transforms>
      <DigestMethod Algorithm="http://www.w3.org/2001/04/xmlenc#sha256"/>
      <DigestValue>i/3dDDcAKz3wVaJ4Q1qp3HFo2J0sb9SbTC6ErJbbpuM=</DigestValue>
    </Reference>
    <Reference Type="http://www.w3.org/2000/09/xmldsig#Object" URI="#idValidSigLnImg">
      <DigestMethod Algorithm="http://www.w3.org/2001/04/xmlenc#sha256"/>
      <DigestValue>sMK4N8+Glcu5u+6ngzi/qIKXRPIoBq+W0o2nEaPcq+Y=</DigestValue>
    </Reference>
    <Reference Type="http://www.w3.org/2000/09/xmldsig#Object" URI="#idInvalidSigLnImg">
      <DigestMethod Algorithm="http://www.w3.org/2001/04/xmlenc#sha256"/>
      <DigestValue>7JP3/BsDEq/fkLy10F00hcnXw6e1h0k0Lwd19Jw9wg4=</DigestValue>
    </Reference>
  </SignedInfo>
  <SignatureValue>duYq6gSboXMvC/WsFIJ9CD5dFXe1e6XSQhkOn62vH1Avyad+x/Pebde7QnFS7RNRGc4bdnYSAxCx
DIqv+MniJAmDH7hShKFY+73YBsGa9++FAopwBeMvLnQsi3kHmU/2J/1593obMo4NYfGh//eXK/i5
unhvZUdWeMcI9QpT1mRune72YtNokRY0nIUsx9tYmPXZR9ci9Pe9XJSwTq+oPoH0MZb7DBM6UXBv
oItZLW9NZaT1gu3BmJOr9ZULcvAn2HW/G5lbmiHamFYmLzBDxEAz6ByGspaTya/yHvIhtFBD2sc/
td4OlpGa6qg/kRXj7yaRfwK5xtGIbHJS1xy8UA==</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2020-07-16T19:58:41Z</mdssi:Value>
        </mdssi:SignatureTime>
      </SignatureProperty>
    </SignatureProperties>
  </Object>
  <Object Id="idOfficeObject">
    <SignatureProperties>
      <SignatureProperty Id="idOfficeV1Details" Target="#idPackageSignature">
        <SignatureInfoV1 xmlns="http://schemas.microsoft.com/office/2006/digsig">
          <SetupID>{016DE0C3-FB93-4FAF-AEB2-C415FA3BB8F8}</SetupID>
          <SignatureText>Eduardo Laran</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2020-07-16T19:58:41Z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Nm61WuqAAAAAAAAAAAAAADwuVwPhAIAAAAAAACEAgAASAAAAAAAAABAYkwE/X8AACBTVQT9fwAAwL8jBAAAAAABAAAAAAAAAB5+TAT9fwAAAADlQv1/AAAAAAAAAAAAAAAAAAAAAAAAAAAAAAAAAADeaGYeDcIAAHALAAAAAAAA8GzKBoQCAAAovdVrqgAAAAAAAAAAAAAAAAAAAAAAAAAAAAAAAAAAAAAAAAAAAAAAibzVa6oAAADfdewDZHYACAAAAAAlAAAADAAAAAEAAAAYAAAADAAAAAAAAAASAAAADAAAAAEAAAAeAAAAGAAAAL0AAAAEAAAA9wAAABEAAAAlAAAADAAAAAEAAABUAAAAiAAAAL4AAAAEAAAA9QAAABAAAAABAAAAYfe0QVU1tEG+AAAABAAAAAoAAABMAAAAAAAAAAAAAAAAAAAA//////////9gAAAAMQA2AC8AMAA3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mlj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DZutVrqgAAAAAAAAAAAAAA8LlcD4QCAAAAAAAAhAIAAEgAAAAAAAAAQGJMBP1/AAAgU1UE/X8AAMC/IwQAAAAAAQAAAAAAAAAefkwE/X8AAAAA5UL9fwAAAAAAAAAAAAAAAAAAAAAAAAAAAAAAAAAA3mhmHg3CAABwCwAAAAAAAPBsygaEAgAAKL3Va6oAAAAAAAAAAAAAAAAAAAAAAAAAAAAAAAAAAAAAAAAAAAAAAIm81Wuq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tVcuo7AFS24pGlL8sWEpBcUa1qLDFHgci70jE/aEDPs=</DigestValue>
    </Reference>
    <Reference Type="http://www.w3.org/2000/09/xmldsig#Object" URI="#idOfficeObject">
      <DigestMethod Algorithm="http://www.w3.org/2001/04/xmlenc#sha256"/>
      <DigestValue>kPrz7nidGlTJGyjyLx93y8+GaTogouuvoaEjqU1OsSE=</DigestValue>
    </Reference>
    <Reference Type="http://uri.etsi.org/01903#SignedProperties" URI="#idSignedProperties">
      <Transforms>
        <Transform Algorithm="http://www.w3.org/TR/2001/REC-xml-c14n-20010315"/>
      </Transforms>
      <DigestMethod Algorithm="http://www.w3.org/2001/04/xmlenc#sha256"/>
      <DigestValue>mqFmrzhoHiM/kHrHMavODc3MpCQ+Cj8Zqcj+yLlYYcg=</DigestValue>
    </Reference>
    <Reference Type="http://www.w3.org/2000/09/xmldsig#Object" URI="#idValidSigLnImg">
      <DigestMethod Algorithm="http://www.w3.org/2001/04/xmlenc#sha256"/>
      <DigestValue>sMK4N8+Glcu5u+6ngzi/qIKXRPIoBq+W0o2nEaPcq+Y=</DigestValue>
    </Reference>
    <Reference Type="http://www.w3.org/2000/09/xmldsig#Object" URI="#idInvalidSigLnImg">
      <DigestMethod Algorithm="http://www.w3.org/2001/04/xmlenc#sha256"/>
      <DigestValue>sx7cFKSaZa8esCpn5/0KnRIcRYt93LnFSQHpMB9gXhQ=</DigestValue>
    </Reference>
  </SignedInfo>
  <SignatureValue>WCtbwPbiELoTn/HvkYoJeuxYIWtC98V15mq2Yqh9PfQa8n74bBixUVM0ryxMjIfwdpeDo0wLkJLy
IBTMl4kwlWe+pKgtoGhiwsRGOm21t0CrowhkShJ0xF+dfJRvHFBBf4jhni0pNRHmwJ0wKqOrtRJe
PHPQZuugb4+53axJhPNaeexyZCPG6v1PO/fJCPKbwpYm5PEZHLycR10uSCGrYbV/cE9pLuf33MIQ
97ApFBGLJUlxIn/ZZbVvWZpaPSrO2ZK9M9FJONP8uRJ6fdXOexhHUUSwjHx5Cd7hksDwTlCJzM7O
RfsDENp6nOAd36Yfq7G5CTLc3MReWv97ergFOQ==</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2020-07-16T19:58:50Z</mdssi:Value>
        </mdssi:SignatureTime>
      </SignatureProperty>
    </SignatureProperties>
  </Object>
  <Object Id="idOfficeObject">
    <SignatureProperties>
      <SignatureProperty Id="idOfficeV1Details" Target="#idPackageSignature">
        <SignatureInfoV1 xmlns="http://schemas.microsoft.com/office/2006/digsig">
          <SetupID>{581DBBC6-20B6-4DFE-BEBF-7BC4B855608C}</SetupID>
          <SignatureText>Eduardo Laran</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2020-07-16T19:58:50Z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Nm61WuqAAAAAAAAAAAAAADwuVwPhAIAAAAAAACEAgAASAAAAAAAAABAYkwE/X8AACBTVQT9fwAAwL8jBAAAAAABAAAAAAAAAB5+TAT9fwAAAADlQv1/AAAAAAAAAAAAAAAAAAAAAAAAAAAAAAAAAADeaGYeDcIAAHALAAAAAAAA8GzKBoQCAAAovdVrqgAAAAAAAAAAAAAAAAAAAAAAAAAAAAAAAAAAAAAAAAAAAAAAibzVa6oAAADfdewDZHYACAAAAAAlAAAADAAAAAEAAAAYAAAADAAAAAAAAAASAAAADAAAAAEAAAAeAAAAGAAAAL0AAAAEAAAA9wAAABEAAAAlAAAADAAAAAEAAABUAAAAiAAAAL4AAAAEAAAA9QAAABAAAAABAAAAYfe0QVU1tEG+AAAABAAAAAoAAABMAAAAAAAAAAAAAAAAAAAA//////////9gAAAAMQA2AC8AMAA3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DZutVrqgAAAAAAAAAAAAAA8LlcD4QCAAAAAAAAhAIAAEgAAAAAAAAAQGJMBP1/AAAgU1UE/X8AAMC/IwQAAAAAAQAAAAAAAAAefkwE/X8AAAAA5UL9fwAAAAAAAAAAAAAAAAAAAAAAAAAAAAAAAAAA3mhmHg3CAABwCwAAAAAAAPBsygaEAgAAKL3Va6oAAAAAAAAAAAAAAAAAAAAAAAAAAAAAAAAAAAAAAAAAAAAAAIm81Wuq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FM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K0G+XeYDcPzbjKtBvIo6lOk175IJNPT9MzLvuoYtIYs=</DigestValue>
    </Reference>
    <Reference Type="http://www.w3.org/2000/09/xmldsig#Object" URI="#idOfficeObject">
      <DigestMethod Algorithm="http://www.w3.org/2001/04/xmlenc#sha256"/>
      <DigestValue>+1I2jMtwk1AAwQp7MCakcfMA1MNmQem6QI9DVF01BG4=</DigestValue>
    </Reference>
    <Reference Type="http://uri.etsi.org/01903#SignedProperties" URI="#idSignedProperties">
      <Transforms>
        <Transform Algorithm="http://www.w3.org/TR/2001/REC-xml-c14n-20010315"/>
      </Transforms>
      <DigestMethod Algorithm="http://www.w3.org/2001/04/xmlenc#sha256"/>
      <DigestValue>ZwUsAzZMKYsvaIvTDSPLVAvTScROHemSfBW+P4xphXU=</DigestValue>
    </Reference>
    <Reference Type="http://www.w3.org/2000/09/xmldsig#Object" URI="#idValidSigLnImg">
      <DigestMethod Algorithm="http://www.w3.org/2001/04/xmlenc#sha256"/>
      <DigestValue>sMK4N8+Glcu5u+6ngzi/qIKXRPIoBq+W0o2nEaPcq+Y=</DigestValue>
    </Reference>
    <Reference Type="http://www.w3.org/2000/09/xmldsig#Object" URI="#idInvalidSigLnImg">
      <DigestMethod Algorithm="http://www.w3.org/2001/04/xmlenc#sha256"/>
      <DigestValue>oXYUKCdjA39HoWvKPsde1me3ezhssHReLw6isMVciE8=</DigestValue>
    </Reference>
  </SignedInfo>
  <SignatureValue>VXwCJRN9g4MLETchKQVd0O8qqILmmzorqWWNX5Cc7STQhywiYEtUr8ztL7I5KKKAIwND0uhqBMcM
xBW7VGe+nBb7nKfsMzeu7B0n7UUcS9jK0guvg8nhCcO+c1fnNcmUXaDZn8xPOdUtlbn/F3sfJad+
+1w/u0SE3ozi9z8+XuyWp1k5Mr7wdvY8M8086iH53+kOmGlpJinF2PioTp/tL7BBQlqYcZUd6jEH
zoTQbGclJU3qzYY45mT+P+qmC3IUWbO8cPnjmmxCoDnIGutSqYp0fTV9H83Qn8wTj5qIwg8RBEJa
ROht7sNWCWh7l0PYGgnXw8fCFy5HWUOdz7x9pw==</SignatureValue>
  <KeyInfo>
    <X509Data>
      <X509Certificate>MIIH+TCCBeGgAwIBAgIIOV0lR5yqQJcwDQYJKoZIhvcNAQELBQAwWzEXMBUGA1UEBRMOUlVDIDgwMDUwMTcyLTExGjAYBgNVBAMTEUNBLURPQ1VNRU5UQSBTLkEuMRcwFQYDVQQKEw5ET0NVTUVOVEEgUy5BLjELMAkGA1UEBhMCUFkwHhcNMTkwODEzMTUwOTE1WhcNMjEwODEyMTUxOTE1WjCBmzELMAkGA1UEBhMCUFkxEzARBgNVBAQMCkxBUkFOIERJQVoxEjAQBgNVBAUTCUNJNDUxNDAxOTEVMBMGA1UEKgwMSk9TRSBFRFVBUkRPMRcwFQYDVQQKDA5QRVJTT05BIEZJU0lDQTERMA8GA1UECwwIRklSTUEgRjIxIDAeBgNVBAMMF0pPU0UgRURVQVJETyBMQVJBTiBESUFaMIIBIjANBgkqhkiG9w0BAQEFAAOCAQ8AMIIBCgKCAQEAsY0/zmKIH5wpw0/FI67SDpM/BkcAI7qdHnMnKSbEoyq70Kbpqxj3IjtDCDQuiSSrr/emtzu85qOkDrRJQIGfa6ZYRAOizSRali7R4Ktx4AMf4PIFRiwQUb0XIwE4Optp9JldnzdPtEG2V3f2b4ixcO2ckOoXpmzYHz1t7Y/STfDhfJgm+w7qE984ct9J3JpEZTmEg4mQD6Zw1r6EO49g2CIW3RSCr8pouyprhWlLv/rxUD2Q//RB+5PvAnie/HJP1eV863sYxB6jcS/YFWguXLFdP2BJGemExgvXZVmzf7wy2rSbrQ6rk2Lrdv9rcjO+aj40YkkL3CYuwmOag4I4YwIDAQABo4IDfjCCA3owDAYDVR0TAQH/BAIwADAOBgNVHQ8BAf8EBAMCBeAwKgYDVR0lAQH/BCAwHgYIKwYBBQUHAwEGCCsGAQUFBwMCBggrBgEFBQcDBDAdBgNVHQ4EFgQUR+ULIQZnZ8fYtXL4fMdNqfWCXDM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m9zZS5sYXJhb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NkLKlAlqTH03/8PeQYlVU1OJFr59TXxTfQwpUCfU+2OzigGVuAEJ3PcO0nO2sf/kemgXwLdQxa91S1JUThjgNnRUtARn8xL8RTX0gaYOv+fUELXMR35keC0P8l3wu7uNp5b56aSHLp6mDCFY0XAvf8IfyfafaysCMDLDfZZyH74R8rV8+o065as/vB/hlsRPe+5TxRLiE7akTJBil3Gs9pe6dPKjvoiPXPmQA9BMAZsUU5xDTMhSNxpRTDCulhgKBa3M92qxRdQv5bSaPU01hiMcvLrpj2R1gvH/C5z4HTNbQhkapF3fO8l3cRMLsl7SPF3Gr0LHftfVYfKkQRQeRvoSoeW9dDs11Nrh88sG+9yRhL+WEhOggNhk+oT6iEpcal1k8mp0aaJU+g6UGn9OkmZJWAJkn0Ox5U7jjvipJMyqrX7OT5SkQgmF2Kq5msyMQDv+IWlDgyNlJIADjC2JQ41ZEQkaietW8/AnKOuHzBHabq9GxtthZsJiBe6U9Lli4q/NB172SpWmFEHCT0IIzstqZkgmf/QxBj2ztnwE9o1sxBGnP3DsL4A0p7ZqJQs/DdfUM0ktlIWWZapxjdA/6velPjM5xEhob/i7xciz2LZKfbywaOfV0ITJkPccQLjYVoBCjgO3u8s5KjoQRSTY9urLoEHVSIwf4IfTvq7FGI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grbEKUc2Wab/5AogaiJZs2vMf1fwjJyz8tNeTbYJ1SY=</DigestValue>
      </Reference>
      <Reference URI="/xl/calcChain.xml?ContentType=application/vnd.openxmlformats-officedocument.spreadsheetml.calcChain+xml">
        <DigestMethod Algorithm="http://www.w3.org/2001/04/xmlenc#sha256"/>
        <DigestValue>HG45qpWNRRmMZjEw4IWr0ZTH3z+Lq0wjDZYioRqQ19k=</DigestValue>
      </Reference>
      <Reference URI="/xl/comments1.xml?ContentType=application/vnd.openxmlformats-officedocument.spreadsheetml.comments+xml">
        <DigestMethod Algorithm="http://www.w3.org/2001/04/xmlenc#sha256"/>
        <DigestValue>v33oRj5RbvDKl33m2xNZQd6M1q3+ZpDrwPvhbPfLJqE=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ucrTLbStQr/H2WHX3yG6MmDb0NXX+PwHVU4uUbcl8jY=</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IPvKpUcsRcLXKtF/pd2isDnfXalTt5KsrbxUkNuqB/8=</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1RmnrQL1ItFPSzRjtfwXxVcAOozzkc7Y3yWtc0bLAVc=</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qwB6z3reqbKIE98nf/m5bUxNqEoWsc7ZduZK55LN44Y=</DigestValue>
      </Reference>
      <Reference URI="/xl/drawings/drawing1.xml?ContentType=application/vnd.openxmlformats-officedocument.drawing+xml">
        <DigestMethod Algorithm="http://www.w3.org/2001/04/xmlenc#sha256"/>
        <DigestValue>ajaOreqOy2OODZPVh2+lqVoZ+nf++H2BvOFQgLNopK8=</DigestValue>
      </Reference>
      <Reference URI="/xl/drawings/vmlDrawing1.vml?ContentType=application/vnd.openxmlformats-officedocument.vmlDrawing">
        <DigestMethod Algorithm="http://www.w3.org/2001/04/xmlenc#sha256"/>
        <DigestValue>ug/LO/TDgeurAHychEr7Z+OlHP0/1B4Ys8oIV/AoJ1s=</DigestValue>
      </Reference>
      <Reference URI="/xl/drawings/vmlDrawing2.vml?ContentType=application/vnd.openxmlformats-officedocument.vmlDrawing">
        <DigestMethod Algorithm="http://www.w3.org/2001/04/xmlenc#sha256"/>
        <DigestValue>Xjix9dJKTg7GLpmpCB8kEzgCUGbW1hHxMS13eT9v2no=</DigestValue>
      </Reference>
      <Reference URI="/xl/drawings/vmlDrawing3.vml?ContentType=application/vnd.openxmlformats-officedocument.vmlDrawing">
        <DigestMethod Algorithm="http://www.w3.org/2001/04/xmlenc#sha256"/>
        <DigestValue>i2/8C0QWulaS0rqXENy0iXhdgTsZENmnV3nDPlba/dU=</DigestValue>
      </Reference>
      <Reference URI="/xl/drawings/vmlDrawing4.vml?ContentType=application/vnd.openxmlformats-officedocument.vmlDrawing">
        <DigestMethod Algorithm="http://www.w3.org/2001/04/xmlenc#sha256"/>
        <DigestValue>cRZ0Xc+iVWJD+Vok7EEXAWbWyGn6/LgiFLPh1oBvl20=</DigestValue>
      </Reference>
      <Reference URI="/xl/drawings/vmlDrawing5.vml?ContentType=application/vnd.openxmlformats-officedocument.vmlDrawing">
        <DigestMethod Algorithm="http://www.w3.org/2001/04/xmlenc#sha256"/>
        <DigestValue>oX/Vp9RtLjwScglwz5E9CbC7789CRULctI33jXkJH2o=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EErsQN/Y+R0nqNSGbjrtbUZTaFji7hPka/nDMoOjfkE=</DigestValue>
      </Reference>
      <Reference URI="/xl/externalLinks/externalLink1.xml?ContentType=application/vnd.openxmlformats-officedocument.spreadsheetml.externalLink+xml">
        <DigestMethod Algorithm="http://www.w3.org/2001/04/xmlenc#sha256"/>
        <DigestValue>BZ4lT4Lfs0la8MeR5KQnELM9s7ZbAmGY4weUyxflEYc=</DigestValue>
      </Reference>
      <Reference URI="/xl/media/image1.emf?ContentType=image/x-emf">
        <DigestMethod Algorithm="http://www.w3.org/2001/04/xmlenc#sha256"/>
        <DigestValue>RPjThP/BQbMOTscY8tM0+VY0MFwtlTozafjjNvMTwts=</DigestValue>
      </Reference>
      <Reference URI="/xl/media/image2.emf?ContentType=image/x-emf">
        <DigestMethod Algorithm="http://www.w3.org/2001/04/xmlenc#sha256"/>
        <DigestValue>NttInOtGyz7pq/eECoj737drceuWanUK0fUykuQ+BIs=</DigestValue>
      </Reference>
      <Reference URI="/xl/media/image3.emf?ContentType=image/x-emf">
        <DigestMethod Algorithm="http://www.w3.org/2001/04/xmlenc#sha256"/>
        <DigestValue>+4m/BFm2hWgXTCK1iRTJW2qKdBtmQnRqnXLXUwE1lwA=</DigestValue>
      </Reference>
      <Reference URI="/xl/media/image4.emf?ContentType=image/x-emf">
        <DigestMethod Algorithm="http://www.w3.org/2001/04/xmlenc#sha256"/>
        <DigestValue>LUnsb1WVH9EbE1FcAEg10okhc4eYxkfOyiSHvy1o9Xs=</DigestValue>
      </Reference>
      <Reference URI="/xl/media/image5.emf?ContentType=image/x-emf">
        <DigestMethod Algorithm="http://www.w3.org/2001/04/xmlenc#sha256"/>
        <DigestValue>URHc8Bi5lSf0/35Dn0ihD4DaPTA0fwDvQakvN2rFd7c=</DigestValue>
      </Reference>
      <Reference URI="/xl/media/image6.emf?ContentType=image/x-emf">
        <DigestMethod Algorithm="http://www.w3.org/2001/04/xmlenc#sha256"/>
        <DigestValue>u78+ksMkUy+d3ubKK7rdJcbQVwy0pghWkWwQju0Uffs=</DigestValue>
      </Reference>
      <Reference URI="/xl/media/image7.emf?ContentType=image/x-emf">
        <DigestMethod Algorithm="http://www.w3.org/2001/04/xmlenc#sha256"/>
        <DigestValue>xEXvLfXhQur9Qg6+HyBARcB9jFEWo7gc1/phuYdAAaY=</DigestValue>
      </Reference>
      <Reference URI="/xl/media/image8.emf?ContentType=image/x-emf">
        <DigestMethod Algorithm="http://www.w3.org/2001/04/xmlenc#sha256"/>
        <DigestValue>wdGd0Ca8T9bQXtQuxHJ2KMY5Ga64apGxxTWmFnXxkwY=</DigestValue>
      </Reference>
      <Reference URI="/xl/printerSettings/printerSettings1.bin?ContentType=application/vnd.openxmlformats-officedocument.spreadsheetml.printerSettings">
        <DigestMethod Algorithm="http://www.w3.org/2001/04/xmlenc#sha256"/>
        <DigestValue>YmlNx0fbwwNBEGF0RvxQdFOj8ICfW2aC5ya0H7vEQfw=</DigestValue>
      </Reference>
      <Reference URI="/xl/printerSettings/printerSettings2.bin?ContentType=application/vnd.openxmlformats-officedocument.spreadsheetml.printerSettings">
        <DigestMethod Algorithm="http://www.w3.org/2001/04/xmlenc#sha256"/>
        <DigestValue>xsCjjPzCWd5UTOKxf9cRsV8M4zHH+quoJqAf9b+vaZI=</DigestValue>
      </Reference>
      <Reference URI="/xl/printerSettings/printerSettings3.bin?ContentType=application/vnd.openxmlformats-officedocument.spreadsheetml.printerSettings">
        <DigestMethod Algorithm="http://www.w3.org/2001/04/xmlenc#sha256"/>
        <DigestValue>FLifMMW5UlLOUkpcqJGjhMbaevjgUnUQwEEg5oUA/N4=</DigestValue>
      </Reference>
      <Reference URI="/xl/printerSettings/printerSettings4.bin?ContentType=application/vnd.openxmlformats-officedocument.spreadsheetml.printerSettings">
        <DigestMethod Algorithm="http://www.w3.org/2001/04/xmlenc#sha256"/>
        <DigestValue>ezNSni1satayRc1lFeeqynU3lzaorj+UYbh9x7Q5sc8=</DigestValue>
      </Reference>
      <Reference URI="/xl/printerSettings/printerSettings5.bin?ContentType=application/vnd.openxmlformats-officedocument.spreadsheetml.printerSettings">
        <DigestMethod Algorithm="http://www.w3.org/2001/04/xmlenc#sha256"/>
        <DigestValue>Ik7rzi69RdvqvRaDrPoMKTh4ZHgUlx4hbxyJVwW2Q18=</DigestValue>
      </Reference>
      <Reference URI="/xl/sharedStrings.xml?ContentType=application/vnd.openxmlformats-officedocument.spreadsheetml.sharedStrings+xml">
        <DigestMethod Algorithm="http://www.w3.org/2001/04/xmlenc#sha256"/>
        <DigestValue>2nmttPAM0HQ0fosNP6PgE+1tLSb8WUTEzF6p69m5BW0=</DigestValue>
      </Reference>
      <Reference URI="/xl/styles.xml?ContentType=application/vnd.openxmlformats-officedocument.spreadsheetml.styles+xml">
        <DigestMethod Algorithm="http://www.w3.org/2001/04/xmlenc#sha256"/>
        <DigestValue>Qy2h/cxGlJ0SEz6QqyYLSGmzG/oiLFM+FcN8t6ev7vA=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ubgT1zr0tD7T9SkSVo69eg8NBYxoDVmAwGmg8+sw8u8=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LF7UTF088hHJKAxD/om/otm5mfHVRsrAzh16ymO//YU=</DigestValue>
      </Reference>
      <Reference URI="/xl/worksheets/sheet1.xml?ContentType=application/vnd.openxmlformats-officedocument.spreadsheetml.worksheet+xml">
        <DigestMethod Algorithm="http://www.w3.org/2001/04/xmlenc#sha256"/>
        <DigestValue>Q5+0nwCNO6S8e63G7jaTPtmc8Whre1iJnC1SkYesi+I=</DigestValue>
      </Reference>
      <Reference URI="/xl/worksheets/sheet2.xml?ContentType=application/vnd.openxmlformats-officedocument.spreadsheetml.worksheet+xml">
        <DigestMethod Algorithm="http://www.w3.org/2001/04/xmlenc#sha256"/>
        <DigestValue>e9yNmVcI1Nh5clHzObaA8AE5zYMop6CFpkSRbhMaFAU=</DigestValue>
      </Reference>
      <Reference URI="/xl/worksheets/sheet3.xml?ContentType=application/vnd.openxmlformats-officedocument.spreadsheetml.worksheet+xml">
        <DigestMethod Algorithm="http://www.w3.org/2001/04/xmlenc#sha256"/>
        <DigestValue>XfJygl/Wltne9ZNpS4SvVcHb1MNgRyEgaEkhw/8MrK4=</DigestValue>
      </Reference>
      <Reference URI="/xl/worksheets/sheet4.xml?ContentType=application/vnd.openxmlformats-officedocument.spreadsheetml.worksheet+xml">
        <DigestMethod Algorithm="http://www.w3.org/2001/04/xmlenc#sha256"/>
        <DigestValue>4GRjC8F0mzqdO9lGA6f8FS3zFbO3iLN/s2J690zkYhQ=</DigestValue>
      </Reference>
      <Reference URI="/xl/worksheets/sheet5.xml?ContentType=application/vnd.openxmlformats-officedocument.spreadsheetml.worksheet+xml">
        <DigestMethod Algorithm="http://www.w3.org/2001/04/xmlenc#sha256"/>
        <DigestValue>JKplBYew0G9Rn1GVuHraozy2aaeFCNjyrBmn0nPP+Xg=</DigestValue>
      </Reference>
    </Manifest>
    <SignatureProperties>
      <SignatureProperty Id="idSignatureTime" Target="#idPackageSignature">
        <mdssi:SignatureTime xmlns:mdssi="http://schemas.openxmlformats.org/package/2006/digital-signature">
          <mdssi:Format>YYYY-MM-DDThh:mm:ssTZD</mdssi:Format>
          <mdssi:Value>2020-07-16T19:58:59Z</mdssi:Value>
        </mdssi:SignatureTime>
      </SignatureProperty>
    </SignatureProperties>
  </Object>
  <Object Id="idOfficeObject">
    <SignatureProperties>
      <SignatureProperty Id="idOfficeV1Details" Target="#idPackageSignature">
        <SignatureInfoV1 xmlns="http://schemas.microsoft.com/office/2006/digsig">
          <SetupID>{46AAE720-7643-4F02-BD14-94240E5203EE}</SetupID>
          <SignatureText>Eduardo Laran</SignatureText>
          <SignatureImage/>
          <SignatureComments/>
          <WindowsVersion>10.0</WindowsVersion>
          <OfficeVersion>16.0.10361/14</OfficeVersion>
          <ApplicationVersion>16.0.10361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2020-07-16T19:58:59Z</xd:SigningTime>
          <xd:SigningCertificate>
            <xd:Cert>
              <xd:CertDigest>
                <DigestMethod Algorithm="http://www.w3.org/2001/04/xmlenc#sha256"/>
                <DigestValue>kUjlJf763MEyYJHIXLn6Wv81QpDJkSNNxierpBjAAZw=</DigestValue>
              </xd:CertDigest>
              <xd:IssuerSerial>
                <X509IssuerName>C=PY, O=DOCUMENTA S.A., CN=CA-DOCUMENTA S.A., SERIALNUMBER=RUC 80050172-1</X509IssuerName>
                <X509SerialNumber>4133501022497292439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RAsAACBFTUYAAAEAnBsAAKo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Bk1Rf1/AAAAAAAAAAAAACgSAAAAAAAAQAAAwP1/AADQRuVC/X8AAD6c7AP9fwAABAAAAAAAAADQRuVC/X8AANm61WuqAAAAAAAAAAAAAADwuVwPhAIAAAAAAACEAgAASAAAAAAAAABAYkwE/X8AACBTVQT9fwAAwL8jBAAAAAABAAAAAAAAAB5+TAT9fwAAAADlQv1/AAAAAAAAAAAAAAAAAAAAAAAAAAAAAAAAAADeaGYeDcIAAHALAAAAAAAA8GzKBoQCAAAovdVrqgAAAAAAAAAAAAAAAAAAAAAAAAAAAAAAAAAAAAAAAAAAAAAAibzVa6oAAADfdewDZHYACAAAAAAlAAAADAAAAAEAAAAYAAAADAAAAAAAAAASAAAADAAAAAEAAAAeAAAAGAAAAL0AAAAEAAAA9wAAABEAAAAlAAAADAAAAAEAAABUAAAAiAAAAL4AAAAEAAAA9QAAABAAAAABAAAAYfe0QVU1tEG+AAAABAAAAAoAAABMAAAAAAAAAAAAAAAAAAAA//////////9gAAAAMQA2AC8AMAA3AC8AMgAwADIAMA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Object Id="idInvalidSigLnImg">AQAAAGwAAAAAAAAAAAAAAP8AAAB/AAAAAAAAAAAAAACfFgAARAsAACBFTUYAAAEAOB8AALAAAAAGAAAAAAAAAAAAAAAAAAAAVgUAAAADAAA1AQAArQAAAAAAAAAAAAAAAAAAAAi3BADIo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WUAAAAAfqbJd6PIeqDCQFZ4JTd0Lk/HMVPSGy5uFiE4GypVJ0KnHjN9AAABXAAAAACcz+7S6ffb7fnC0t1haH0hMm8aLXIuT8ggOIwoRKslP58cK08AAAF3AAAAAMHg9P///////////+bm5k9SXjw/SzBRzTFU0y1NwSAyVzFGXwEBAlM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ZNUX9fwAAAAAAAAAAAAAoEgAAAAAAAEAAAMD9fwAA0EblQv1/AAA+nOwD/X8AAAQAAAAAAAAA0EblQv1/AADZutVrqgAAAAAAAAAAAAAA8LlcD4QCAAAAAAAAhAIAAEgAAAAAAAAAQGJMBP1/AAAgU1UE/X8AAMC/IwQAAAAAAQAAAAAAAAAefkwE/X8AAAAA5UL9fwAAAAAAAAAAAAAAAAAAAAAAAAAAAAAAAAAA3mhmHg3CAABwCwAAAAAAAPBsygaEAgAAKL3Va6oAAAAAAAAAAAAAAAAAAAAAAAAAAAAAAAAAAAAAAAAAAAAAAIm81WuqAAAA33XsA2R2AAgAAAAAJQAAAAwAAAABAAAAGAAAAAwAAAD/AAAA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8BAAAAYFblQv1/AAAJAAAAAAAAAAkAAACEAgAApZvsA/1/AAAAAAAAAAAAAP////8AAAAAeOTUa6oAAACwxU4OhAIAABEAAAD9fwAAAAAAAAAAAAAAAAAAAAAAAAAAAAAAAAAAYAcwQv1/AAARAAAAAAAAAHB9ahQAAAAAyLA7Qv1/AAAAAAAAAAAAAP7/////////e0xoL/1/AAAAAAAAAAAAAAAAAAAAAAAAnjNnHg3CAABGfxxCAAAAAIRcDMVGXgAAQApXD4QCAADwbMoGhAIAANDl1GuqAAAAAAAAAAAAAAAHAAAAAAAAAAAAAAAAAAAADOXUa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BwgB0dhAIAAAAAAAAAAAAAAQAAAAAAAACQecoGhAIAAIAXJh2EAgAA1cbODHtX1gECAAAAAAAAAABKeAP9fwAAyEp4A/1/AAADAAAAAAAAACjafQP9fwAA6N59A/1/AABgBzBC/X8AAKCYzRyEAgAAAgAAAAAAAADIsDtC/X8AAAAAAAAAAAAANUi7kjD7AAACAAAAAAAAAAAAAAAAAAAAAAAAAAAAAACOFGceDcIAAAAAAAAAAAAA6N59A/1/AADg////AAAAAPBsygaEAgAA+MjUa6oAAAAAAAAAAAAAAAYAAAAAAAAAAAAAAAAAAAAcyNRr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PAAAARwAAACkAAAAzAAAAZ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AAAAAAAAAAAEBFFR0AAIA/HDwAAwAAgD8AAIA/AACAP/7/////////8NDUa6oAAABARRUdAAAAAP////8AAAAAAAAAAAAAAAAIAAAAAAAAAGAHMEL9fwAA4DkVHQAAgD8cPAADAAAAAMiwO0L9fwAAAAAAAAAAAABVS7uSMPsAAAAIAAAAAAAAAAAAAAAAAAAAAAAAAAAAAC4XZx4NwgAAAAAAAAAAAAAQmiEdAACAP/D///8AAAAA8GzKBoQCAACYydRrqgAAAAAAAAAAAAAACQAAAAAAAAAAAAAAAAAAALzI1GtkdgAIAAAAACUAAAAMAAAABAAAABgAAAAMAAAAAAAAABIAAAAMAAAAAQAAAB4AAAAYAAAAKQAAADMAAACQAAAASAAAACUAAAAMAAAABAAAAFQAAACcAAAAKgAAADMAAACOAAAARwAAAAEAAABh97RBVTW0QSoAAAAzAAAADQAAAEwAAAAAAAAAAAAAAAAAAAD//////////2gAAABFAGQAdQBhAHIAZABvACAATABhAHIAYQBuAAAACAAAAAkAAAAJAAAACAAAAAYAAAAJAAAACQAAAAQAAAAIAAAACAAAAAYAAAAIAAAACQ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cAAAACgAAAFAAAABUAAAAXAAAAAEAAABh97RBVTW0QQoAAABQAAAADQAAAEwAAAAAAAAAAAAAAAAAAAD//////////2gAAABFAGQAdQBhAHIAZABvACAATABhAHIAYQBuAAAABgAAAAcAAAAHAAAABgAAAAQAAAAHAAAABwAAAAMAAAAFAAAABgAAAAQAAAAGAAAAB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wAAAAKAAAAYAAAAGUAAABsAAAAAQAAAGH3tEFVNbRBCgAAAGAAAAAQAAAATAAAAAAAAAAAAAAAAAAAAP//////////bAAAAEMAbwBuAHQAYQBkAG8AcgAgAEcAZQBuAGUAcgBhAGwABwAAAAcAAAAHAAAABAAAAAYAAAAHAAAABwAAAAQAAAADAAAACAAAAAYAAAAHAAAABgAAAAQAAAAGAAAAAwAAAEsAAABAAAAAMAAAAAUAAAAgAAAAAQAAAAEAAAAQAAAAAAAAAAAAAAAAAQAAgAAAAAAAAAAAAAAAAAEAAIAAAAAlAAAADAAAAAIAAAAnAAAAGAAAAAUAAAAAAAAA////AAAAAAAlAAAADAAAAAUAAABMAAAAZAAAAAkAAABwAAAA4AAAAHwAAAAJAAAAcAAAANgAAAANAAAAIQDwAAAAAAAAAAAAAACAPwAAAAAAAAAAAACAPwAAAAAAAAAAAAAAAAAAAAAAAAAAAAAAAAAAAAAAAAAAJQAAAAwAAAAAAACAKAAAAAwAAAAFAAAAJQAAAAwAAAABAAAAGAAAAAwAAAAAAAAAEgAAAAwAAAABAAAAFgAAAAwAAAAAAAAAVAAAACQBAAAKAAAAcAAAAN8AAAB8AAAAAQAAAGH3tEFVNbRBCgAAAHAAAAAkAAAATAAAAAQAAAAJAAAAcAAAAOEAAAB9AAAAlAAAAEYAaQByAG0AYQBkAG8AIABwAG8AcgA6ACAASgBPAFMARQAgAEUARABVAEEAUgBEAE8AIABMAEEAUgBBAE4AIABEAEkAQQBaAAYAAAADAAAABAAAAAkAAAAGAAAABwAAAAcAAAADAAAABwAAAAcAAAAEAAAAAwAAAAMAAAAEAAAACQAAAAYAAAAGAAAAAwAAAAYAAAAIAAAACAAAAAcAAAAHAAAACAAAAAkAAAADAAAABQAAAAcAAAAHAAAABwAAAAgAAAADAAAACAAAAAMAAAAHAAAAB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Balance General</vt:lpstr>
      <vt:lpstr>Estado de Resultados</vt:lpstr>
      <vt:lpstr>Flujo de Efectivo</vt:lpstr>
      <vt:lpstr>Variacion PN</vt:lpstr>
      <vt:lpstr>Notas </vt:lpstr>
      <vt:lpstr>'Balance General'!Área_de_impresión</vt:lpstr>
      <vt:lpstr>'Estado de Resultados'!Área_de_impresión</vt:lpstr>
      <vt:lpstr>'Flujo de Efectivo'!Área_de_impresión</vt:lpstr>
      <vt:lpstr>'Notas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Jose Eduardo Laran Diaz</cp:lastModifiedBy>
  <cp:lastPrinted>2019-08-05T20:22:43Z</cp:lastPrinted>
  <dcterms:created xsi:type="dcterms:W3CDTF">2017-03-20T17:23:58Z</dcterms:created>
  <dcterms:modified xsi:type="dcterms:W3CDTF">2020-07-15T15:26:54Z</dcterms:modified>
</cp:coreProperties>
</file>