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Z:\AREA CONTABLE\BALANCES\ESTADOS FINANCIEROS CNV\Archivos a Marzo 2021\"/>
    </mc:Choice>
  </mc:AlternateContent>
  <xr:revisionPtr revIDLastSave="0" documentId="8_{C58D7032-6880-47FF-B031-C517B5CCC3C5}" xr6:coauthVersionLast="36" xr6:coauthVersionMax="36" xr10:uidLastSave="{00000000-0000-0000-0000-000000000000}"/>
  <bookViews>
    <workbookView xWindow="0" yWindow="0" windowWidth="23040" windowHeight="9060" tabRatio="737"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General'!$A$2:$F$43</definedName>
    <definedName name="_xlnm.Print_Area" localSheetId="3">'Estado de Resultados'!$A$2:$C$44</definedName>
    <definedName name="_xlnm.Print_Area" localSheetId="4">'Flujo de Efectivo '!$A$2:$C$32</definedName>
    <definedName name="_xlnm.Print_Area" localSheetId="6">Notas!$A:$H</definedName>
    <definedName name="_xlnm.Print_Area" localSheetId="5">'Variacion PN'!#REF!</definedName>
  </definedNames>
  <calcPr calcId="191029"/>
</workbook>
</file>

<file path=xl/calcChain.xml><?xml version="1.0" encoding="utf-8"?>
<calcChain xmlns="http://schemas.openxmlformats.org/spreadsheetml/2006/main">
  <c r="N15" i="13" l="1"/>
  <c r="C363" i="7"/>
  <c r="G153" i="7" l="1"/>
  <c r="B13" i="1"/>
  <c r="F14" i="13" l="1"/>
  <c r="G14" i="13"/>
  <c r="H14" i="13"/>
  <c r="I14" i="13"/>
  <c r="K14" i="13"/>
  <c r="L7" i="13"/>
  <c r="J7" i="13"/>
  <c r="J14" i="13" l="1"/>
  <c r="B15" i="14" l="1"/>
  <c r="B31" i="14"/>
  <c r="B29" i="14"/>
  <c r="B22" i="14"/>
  <c r="H55" i="14"/>
  <c r="H50" i="14"/>
  <c r="H44" i="14"/>
  <c r="H43" i="14"/>
  <c r="H42" i="14"/>
  <c r="H39" i="14"/>
  <c r="H38" i="14"/>
  <c r="H37" i="14"/>
  <c r="H33" i="14"/>
  <c r="A33" i="14"/>
  <c r="H32" i="14"/>
  <c r="H31" i="14"/>
  <c r="I23" i="14"/>
  <c r="H19" i="14"/>
  <c r="J19" i="14" s="1"/>
  <c r="H18" i="14"/>
  <c r="H9" i="14"/>
  <c r="H5" i="14"/>
  <c r="H4" i="14"/>
  <c r="H10" i="14" s="1"/>
  <c r="H45" i="14" l="1"/>
  <c r="H40" i="14"/>
  <c r="H34" i="14"/>
  <c r="H23" i="14"/>
  <c r="J18" i="14"/>
  <c r="C14" i="13" l="1"/>
  <c r="D14" i="13"/>
  <c r="E14" i="13"/>
  <c r="K15" i="13"/>
  <c r="F15" i="1" l="1"/>
  <c r="E15" i="1"/>
  <c r="D356" i="7"/>
  <c r="C319" i="7"/>
  <c r="C325" i="7" s="1"/>
  <c r="C238" i="7" l="1"/>
  <c r="E233" i="7"/>
  <c r="F27" i="1"/>
  <c r="F20" i="1"/>
  <c r="F10" i="1"/>
  <c r="F6" i="1"/>
  <c r="C33" i="1"/>
  <c r="C29" i="1"/>
  <c r="C24" i="1"/>
  <c r="C18" i="1"/>
  <c r="C15" i="1"/>
  <c r="C10" i="1"/>
  <c r="C6" i="1"/>
  <c r="C37" i="2"/>
  <c r="C31" i="2"/>
  <c r="B37" i="2"/>
  <c r="C10" i="2"/>
  <c r="C13" i="2" s="1"/>
  <c r="C466" i="7"/>
  <c r="C467" i="7" s="1"/>
  <c r="B32" i="2" s="1"/>
  <c r="B31" i="2" s="1"/>
  <c r="D467" i="7"/>
  <c r="F22" i="1" l="1"/>
  <c r="C36" i="1"/>
  <c r="C21" i="1"/>
  <c r="F24" i="1"/>
  <c r="F39" i="1"/>
  <c r="C474" i="7"/>
  <c r="B35" i="2" s="1"/>
  <c r="D458" i="7"/>
  <c r="C29" i="2" s="1"/>
  <c r="C458" i="7"/>
  <c r="B29" i="2" s="1"/>
  <c r="C39" i="1" l="1"/>
  <c r="B34" i="2"/>
  <c r="B27" i="14"/>
  <c r="C441" i="7"/>
  <c r="D447" i="7"/>
  <c r="C25" i="2" s="1"/>
  <c r="C17" i="2" s="1"/>
  <c r="D482" i="7"/>
  <c r="D474" i="7"/>
  <c r="C35" i="2" s="1"/>
  <c r="C34" i="2" s="1"/>
  <c r="C436" i="7" l="1"/>
  <c r="C414" i="7"/>
  <c r="D400" i="7"/>
  <c r="C447" i="7" l="1"/>
  <c r="B25" i="2" s="1"/>
  <c r="B17" i="2" s="1"/>
  <c r="B7" i="14"/>
  <c r="C407" i="7"/>
  <c r="B16" i="2" s="1"/>
  <c r="B14" i="2" s="1"/>
  <c r="C381" i="7"/>
  <c r="B9" i="2" s="1"/>
  <c r="D381" i="7"/>
  <c r="D371" i="7"/>
  <c r="C8" i="2" s="1"/>
  <c r="C371" i="7"/>
  <c r="B8" i="2" s="1"/>
  <c r="F356" i="7"/>
  <c r="E357" i="7"/>
  <c r="D357" i="7"/>
  <c r="C357" i="7"/>
  <c r="F350" i="7"/>
  <c r="F351" i="7"/>
  <c r="F352" i="7"/>
  <c r="F353" i="7"/>
  <c r="F354" i="7"/>
  <c r="F355" i="7"/>
  <c r="F349" i="7"/>
  <c r="E21" i="1"/>
  <c r="E12" i="1"/>
  <c r="B26" i="14" s="1"/>
  <c r="B28" i="14" s="1"/>
  <c r="C276" i="7"/>
  <c r="E11" i="1" s="1"/>
  <c r="C296" i="7"/>
  <c r="E8" i="1" s="1"/>
  <c r="C270" i="7"/>
  <c r="E10" i="1" l="1"/>
  <c r="B4" i="2"/>
  <c r="F357" i="7"/>
  <c r="E26" i="1" s="1"/>
  <c r="E27" i="1" s="1"/>
  <c r="G137" i="7"/>
  <c r="B12" i="1" s="1"/>
  <c r="D227" i="7" l="1"/>
  <c r="G226" i="7" l="1"/>
  <c r="G227" i="7"/>
  <c r="G228" i="7"/>
  <c r="G224" i="7"/>
  <c r="G225" i="7"/>
  <c r="B26" i="1"/>
  <c r="B24" i="1" s="1"/>
  <c r="B19" i="1"/>
  <c r="D270" i="7"/>
  <c r="C197" i="7" l="1"/>
  <c r="B16" i="1" s="1"/>
  <c r="B11" i="1" l="1"/>
  <c r="B10" i="1" s="1"/>
  <c r="F118" i="7"/>
  <c r="D123" i="7"/>
  <c r="F123" i="7"/>
  <c r="E123" i="7"/>
  <c r="E118" i="7"/>
  <c r="D118" i="7"/>
  <c r="F125" i="7" l="1"/>
  <c r="B19" i="14"/>
  <c r="I125" i="7"/>
  <c r="F153" i="7"/>
  <c r="D254" i="7" l="1"/>
  <c r="E254" i="7"/>
  <c r="C254" i="7"/>
  <c r="F253" i="7"/>
  <c r="F254" i="7" s="1"/>
  <c r="B34" i="1" s="1"/>
  <c r="F83" i="7" l="1"/>
  <c r="F127" i="7" s="1"/>
  <c r="E83" i="7"/>
  <c r="B7" i="1" s="1"/>
  <c r="E69" i="7"/>
  <c r="H69" i="7"/>
  <c r="G68" i="7"/>
  <c r="G69" i="7" s="1"/>
  <c r="D60" i="7"/>
  <c r="H62" i="7"/>
  <c r="G48" i="7" l="1"/>
  <c r="G49" i="7" s="1"/>
  <c r="G50" i="7" s="1"/>
  <c r="G51" i="7" s="1"/>
  <c r="G52" i="7" s="1"/>
  <c r="G53" i="7" s="1"/>
  <c r="G54" i="7" s="1"/>
  <c r="G55" i="7" s="1"/>
  <c r="G56" i="7" s="1"/>
  <c r="G58" i="7" s="1"/>
  <c r="G60" i="7" s="1"/>
  <c r="G61" i="7" s="1"/>
  <c r="G62" i="7" s="1"/>
  <c r="D53" i="7"/>
  <c r="D62" i="7" l="1"/>
  <c r="E47" i="7"/>
  <c r="F47" i="7" s="1"/>
  <c r="E48" i="7" l="1"/>
  <c r="F48" i="7" s="1"/>
  <c r="E49" i="7" l="1"/>
  <c r="E50" i="7" s="1"/>
  <c r="E51" i="7" l="1"/>
  <c r="E52" i="7" s="1"/>
  <c r="E53" i="7" s="1"/>
  <c r="E54" i="7" s="1"/>
  <c r="E55" i="7" s="1"/>
  <c r="E56" i="7" s="1"/>
  <c r="E58" i="7" s="1"/>
  <c r="E60" i="7" s="1"/>
  <c r="E61" i="7" s="1"/>
  <c r="E62" i="7" s="1"/>
  <c r="F50" i="7"/>
  <c r="C388" i="7" l="1"/>
  <c r="C482" i="7"/>
  <c r="F233" i="7"/>
  <c r="G233" i="7" s="1"/>
  <c r="F237" i="7"/>
  <c r="G237" i="7" s="1"/>
  <c r="L10" i="13" l="1"/>
  <c r="L14" i="13" s="1"/>
  <c r="M9" i="13"/>
  <c r="E238" i="7"/>
  <c r="E229" i="7"/>
  <c r="F229" i="7"/>
  <c r="F236" i="7"/>
  <c r="G236" i="7" s="1"/>
  <c r="F235" i="7"/>
  <c r="G235" i="7" s="1"/>
  <c r="M10" i="13" l="1"/>
  <c r="M14" i="13" s="1"/>
  <c r="C229" i="7"/>
  <c r="C456" i="7"/>
  <c r="B28" i="2" s="1"/>
  <c r="D456" i="7"/>
  <c r="C28" i="2" s="1"/>
  <c r="C27" i="2" s="1"/>
  <c r="D407" i="7"/>
  <c r="C16" i="2" s="1"/>
  <c r="C14" i="2" s="1"/>
  <c r="C26" i="2" s="1"/>
  <c r="C400" i="7"/>
  <c r="C42" i="2" l="1"/>
  <c r="C44" i="2" s="1"/>
  <c r="B27" i="2"/>
  <c r="B6" i="14"/>
  <c r="B12" i="2"/>
  <c r="B10" i="2" l="1"/>
  <c r="B13" i="2" s="1"/>
  <c r="B26" i="2" s="1"/>
  <c r="B42" i="2" s="1"/>
  <c r="B44" i="2" s="1"/>
  <c r="E20" i="1"/>
  <c r="C289" i="7"/>
  <c r="F247" i="7"/>
  <c r="B35" i="1" s="1"/>
  <c r="B15" i="1"/>
  <c r="E7" i="1" l="1"/>
  <c r="E6" i="1" s="1"/>
  <c r="E22" i="1" s="1"/>
  <c r="E24" i="1" s="1"/>
  <c r="B18" i="1"/>
  <c r="B33" i="1"/>
  <c r="B8" i="14" s="1"/>
  <c r="B9" i="14" s="1"/>
  <c r="B14" i="14" s="1"/>
  <c r="B16" i="14" s="1"/>
  <c r="G150" i="7"/>
  <c r="G155" i="7" s="1"/>
  <c r="E39" i="1" l="1"/>
  <c r="F149" i="7" l="1"/>
  <c r="F148" i="7"/>
  <c r="F150" i="7" l="1"/>
  <c r="F155" i="7" s="1"/>
  <c r="D125" i="7"/>
  <c r="D127" i="7" s="1"/>
  <c r="D69" i="7"/>
  <c r="F68" i="7"/>
  <c r="F67" i="7"/>
  <c r="F69" i="7" l="1"/>
  <c r="E125" i="7"/>
  <c r="B8" i="1" s="1"/>
  <c r="F60" i="7"/>
  <c r="F58" i="7"/>
  <c r="F56" i="7"/>
  <c r="F53" i="7"/>
  <c r="F55" i="7"/>
  <c r="F49" i="7"/>
  <c r="F52" i="7"/>
  <c r="F51" i="7"/>
  <c r="F54" i="7"/>
  <c r="F62" i="7" l="1"/>
  <c r="E127" i="7"/>
  <c r="B6" i="1"/>
  <c r="B21" i="1" s="1"/>
  <c r="D229" i="7" l="1"/>
  <c r="G229" i="7"/>
  <c r="B30" i="1" l="1"/>
  <c r="B20" i="14" l="1"/>
  <c r="B23" i="14" s="1"/>
  <c r="B30" i="14" s="1"/>
  <c r="B32" i="14" s="1"/>
  <c r="D238" i="7" l="1"/>
  <c r="F234" i="7"/>
  <c r="F238" i="7" s="1"/>
  <c r="G234" i="7" l="1"/>
  <c r="G238" i="7" s="1"/>
  <c r="B31" i="1" s="1"/>
  <c r="B29" i="1" l="1"/>
  <c r="B36" i="1" l="1"/>
  <c r="B39" i="1" s="1"/>
</calcChain>
</file>

<file path=xl/sharedStrings.xml><?xml version="1.0" encoding="utf-8"?>
<sst xmlns="http://schemas.openxmlformats.org/spreadsheetml/2006/main" count="1017" uniqueCount="683">
  <si>
    <t>ACTIVO</t>
  </si>
  <si>
    <t>ACTIVO CORRIENTE</t>
  </si>
  <si>
    <t>Recaudaciones a Depositar</t>
  </si>
  <si>
    <t>Titulos de Renta Fija</t>
  </si>
  <si>
    <t>Titulos de Renta Variable</t>
  </si>
  <si>
    <t>TOTAL ACTIVO CORRIENTE</t>
  </si>
  <si>
    <t>ACTIVO NO CORRIENTE</t>
  </si>
  <si>
    <t>TOTAL ACTIVO NO CORRIENTE</t>
  </si>
  <si>
    <t>PASIVO</t>
  </si>
  <si>
    <t>PATRIMONIO NETO</t>
  </si>
  <si>
    <t>TOTAL PASIVO Y PATRIMINIO NETO</t>
  </si>
  <si>
    <t>INGRESOS OPERACIONES</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</si>
  <si>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</si>
  <si>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</si>
  <si>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</si>
  <si>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</si>
  <si>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</si>
  <si>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</si>
  <si>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</si>
  <si>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</si>
  <si>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</si>
  <si>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</si>
  <si>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</si>
  <si>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</si>
  <si>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</si>
  <si>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</si>
  <si>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</si>
  <si>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</si>
  <si>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</si>
  <si>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</si>
  <si>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</si>
  <si>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</si>
  <si>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</si>
  <si>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</si>
  <si>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</si>
  <si>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</si>
  <si>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</si>
  <si>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</si>
  <si>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</si>
  <si>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</si>
  <si>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</si>
  <si>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</si>
  <si>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</si>
  <si>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</si>
  <si>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</si>
  <si>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</si>
  <si>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</si>
  <si>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</si>
  <si>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Compra de Propiedad, planta y equipo</t>
  </si>
  <si>
    <t>Dividendo percibidos</t>
  </si>
  <si>
    <t>Efectivo neto por (o usado) en actividades de inversión</t>
  </si>
  <si>
    <t>Flujo de Efectivo por las Actividades de Financiamiento</t>
  </si>
  <si>
    <t>Flujo de Efectivo por las Actividades de Inversión</t>
  </si>
  <si>
    <t>Aporte de capital</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</si>
  <si>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</si>
  <si>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</si>
  <si>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</si>
  <si>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</si>
  <si>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</si>
  <si>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</si>
  <si>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</si>
  <si>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</si>
  <si>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</si>
  <si>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</si>
  <si>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</si>
  <si>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</si>
  <si>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</si>
  <si>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</si>
  <si>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</si>
  <si>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</si>
  <si>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</si>
  <si>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</si>
  <si>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</si>
  <si>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</si>
  <si>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</si>
  <si>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</si>
  <si>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</si>
  <si>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</si>
  <si>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</si>
  <si>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</si>
  <si>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</si>
  <si>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</si>
  <si>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</si>
  <si>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</si>
  <si>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</si>
  <si>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</si>
  <si>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</si>
  <si>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</si>
  <si>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</si>
  <si>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</si>
  <si>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</si>
  <si>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</si>
  <si>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</si>
  <si>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</si>
  <si>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</si>
  <si>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</si>
  <si>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</si>
  <si>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</si>
  <si>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</si>
  <si>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</si>
  <si>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</si>
  <si>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IVA Gasto Deducible</t>
  </si>
  <si>
    <t>Bonificación Familiar</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</si>
  <si>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</si>
  <si>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</si>
  <si>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</si>
  <si>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</si>
  <si>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</si>
  <si>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</si>
  <si>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</si>
  <si>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</si>
  <si>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</si>
  <si>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</si>
  <si>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</si>
  <si>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</si>
  <si>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Continental</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</si>
  <si>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</si>
  <si>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</si>
  <si>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</si>
  <si>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</si>
  <si>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</si>
  <si>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</si>
  <si>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</si>
  <si>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</si>
  <si>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</si>
  <si>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GANANCIAS POR VALUACIÓN DE ACTIVOS MONETARIOS EN MONEDA EXTRANJERA</t>
  </si>
  <si>
    <t>PÉRDIDAS POR VALUACIÓN  DE PASIVOS MONETARIOS EN MONEDA EXTRANJERA</t>
  </si>
  <si>
    <t>TIPO DE MONEDA</t>
  </si>
  <si>
    <t>MONTO USD</t>
  </si>
  <si>
    <t>DISPONIBILIDADES</t>
  </si>
  <si>
    <t>Banco ITAU 700805688</t>
  </si>
  <si>
    <t>Banco Continental 53456309</t>
  </si>
  <si>
    <t>Banco Continental 76696402</t>
  </si>
  <si>
    <t>Vision Banco 900483585</t>
  </si>
  <si>
    <t>Banco Regional 7881548</t>
  </si>
  <si>
    <t>Banco Sudameris 28906017</t>
  </si>
  <si>
    <t>Financiera Solar 182965</t>
  </si>
  <si>
    <t>Banco Nacional de Fomento</t>
  </si>
  <si>
    <t>Banco ITAU 7050800413</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</si>
  <si>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</si>
  <si>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</si>
  <si>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</si>
  <si>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</si>
  <si>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</si>
  <si>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</si>
  <si>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</si>
  <si>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</si>
  <si>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</si>
  <si>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</si>
  <si>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</si>
  <si>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</si>
  <si>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</si>
  <si>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INVERSIONES PERMANENTES</t>
  </si>
  <si>
    <t>PERÍODO ACTUAL G.</t>
  </si>
  <si>
    <t>TOTAL EJERCICIO  ANTERIOR G.</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</si>
  <si>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</si>
  <si>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</si>
  <si>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</si>
  <si>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</si>
  <si>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</si>
  <si>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</si>
  <si>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</si>
  <si>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</si>
  <si>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</si>
  <si>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</si>
  <si>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</si>
  <si>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</si>
  <si>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</si>
  <si>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</si>
  <si>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</si>
  <si>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</si>
  <si>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</si>
  <si>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</si>
  <si>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</si>
  <si>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</si>
  <si>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por Intermediación Moneda Extranjera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</si>
  <si>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</si>
  <si>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</si>
  <si>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</si>
  <si>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</si>
  <si>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</si>
  <si>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</si>
  <si>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</si>
  <si>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</si>
  <si>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</si>
  <si>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</si>
  <si>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</si>
  <si>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</si>
  <si>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</si>
  <si>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</si>
  <si>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</si>
  <si>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</si>
  <si>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</si>
  <si>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</si>
  <si>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</si>
  <si>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</si>
  <si>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</si>
  <si>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</si>
  <si>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</si>
  <si>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</si>
  <si>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</si>
  <si>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</si>
  <si>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</si>
  <si>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</si>
  <si>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</si>
  <si>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</si>
  <si>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</si>
  <si>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</si>
  <si>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</si>
  <si>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</si>
  <si>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</si>
  <si>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</si>
  <si>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</si>
  <si>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</si>
  <si>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</si>
  <si>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</si>
  <si>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</si>
  <si>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</si>
  <si>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</si>
  <si>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</si>
  <si>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</si>
  <si>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</si>
  <si>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u)      Previsiones</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</si>
  <si>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</si>
  <si>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</si>
  <si>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</si>
  <si>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</si>
  <si>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</si>
  <si>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</si>
  <si>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</si>
  <si>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</si>
  <si>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</si>
  <si>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</si>
  <si>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</si>
  <si>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</si>
  <si>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</si>
  <si>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</si>
  <si>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</si>
  <si>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</si>
  <si>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</si>
  <si>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</si>
  <si>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</si>
  <si>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</si>
  <si>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</si>
  <si>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</si>
  <si>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</si>
  <si>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</si>
  <si>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</si>
  <si>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</si>
  <si>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</si>
  <si>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</si>
  <si>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</si>
  <si>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</si>
  <si>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</si>
  <si>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</si>
  <si>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</si>
  <si>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</si>
  <si>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</si>
  <si>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</si>
  <si>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</si>
  <si>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</si>
  <si>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</si>
  <si>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</si>
  <si>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</si>
  <si>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</si>
  <si>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</si>
  <si>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</si>
  <si>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</si>
  <si>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Lincencias a Vencer</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</si>
  <si>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</si>
  <si>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</si>
  <si>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</si>
  <si>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</si>
  <si>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</si>
  <si>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</si>
  <si>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</si>
  <si>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</si>
  <si>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</si>
  <si>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</si>
  <si>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</si>
  <si>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</si>
  <si>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</si>
  <si>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</si>
  <si>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</si>
  <si>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</si>
  <si>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Cuentas Compensadoras</t>
  </si>
  <si>
    <t>Sub Total Cuentas Compensadoras</t>
  </si>
  <si>
    <t>Fondo Fijo</t>
  </si>
  <si>
    <r>
      <t>d) DISPONIBILIDADES:</t>
    </r>
    <r>
      <rPr>
        <sz val="12"/>
        <rFont val="Arial"/>
        <family val="2"/>
      </rPr>
      <t xml:space="preserve"> El rubro se encuentra compuesto de la siguiente manera:</t>
    </r>
  </si>
  <si>
    <t>Total Caja</t>
  </si>
  <si>
    <t>Total Bancos</t>
  </si>
  <si>
    <t>Citibank 5198720013</t>
  </si>
  <si>
    <t>c) DIFERENCIA DE CAMBIO EN MONEDA EXTRANJERA</t>
  </si>
  <si>
    <t>PASIVOS EN MONEDA EXTRANJERA</t>
  </si>
  <si>
    <t xml:space="preserve">          ACTIVOS EN MONEDA EXTRANJERA</t>
  </si>
  <si>
    <r>
      <t>d.1) CAJA:</t>
    </r>
    <r>
      <rPr>
        <sz val="12"/>
        <rFont val="Calibri"/>
        <family val="2"/>
        <scheme val="minor"/>
      </rPr>
      <t xml:space="preserve"> Representa las monedas y billetes existentes en la empresa y cuya composición es:</t>
    </r>
  </si>
  <si>
    <r>
      <t xml:space="preserve">d.2) BANCOS: </t>
    </r>
    <r>
      <rPr>
        <sz val="12"/>
        <rFont val="Arial"/>
        <family val="2"/>
      </rPr>
      <t xml:space="preserve">Representa los fondos disponibles en cta, corriente y ahorros a la vista tanto de </t>
    </r>
  </si>
  <si>
    <r>
      <t xml:space="preserve">PERIODO ACTUAL </t>
    </r>
    <r>
      <rPr>
        <b/>
        <sz val="11"/>
        <rFont val="Calibri"/>
        <family val="2"/>
      </rPr>
      <t>₲</t>
    </r>
  </si>
  <si>
    <t>BANCO CONTINENTAL S.A.E.C.A.</t>
  </si>
  <si>
    <t>BOLSA DE VALORES Y PROD. ASUNCION S.A.</t>
  </si>
  <si>
    <t>Acciones</t>
  </si>
  <si>
    <t>Total al 31/12/2017</t>
  </si>
  <si>
    <t>Total al 31/12/2018</t>
  </si>
  <si>
    <r>
      <t xml:space="preserve">CORTO PLAZO      </t>
    </r>
    <r>
      <rPr>
        <b/>
        <sz val="11"/>
        <rFont val="Calibri"/>
        <family val="2"/>
      </rPr>
      <t>₲</t>
    </r>
  </si>
  <si>
    <r>
      <t xml:space="preserve">LARGO PLAZO      </t>
    </r>
    <r>
      <rPr>
        <b/>
        <sz val="11"/>
        <rFont val="Calibri"/>
        <family val="2"/>
      </rPr>
      <t>₲</t>
    </r>
  </si>
  <si>
    <t>DOCUMENTOS Y CUENTAS POR COBRAR</t>
  </si>
  <si>
    <t>N/A</t>
  </si>
  <si>
    <t>Totales al 31/12/2017</t>
  </si>
  <si>
    <t>Totales al 31/12/2018</t>
  </si>
  <si>
    <t>Anticipo a Proveedores</t>
  </si>
  <si>
    <t>Proveedores Moneda Nacional</t>
  </si>
  <si>
    <r>
      <t xml:space="preserve">CORTO PLAZO </t>
    </r>
    <r>
      <rPr>
        <b/>
        <sz val="10"/>
        <rFont val="Calibri"/>
        <family val="2"/>
      </rPr>
      <t>₲</t>
    </r>
  </si>
  <si>
    <r>
      <t xml:space="preserve">LARGO PLAZO </t>
    </r>
    <r>
      <rPr>
        <b/>
        <sz val="10"/>
        <rFont val="Calibri"/>
        <family val="2"/>
      </rPr>
      <t>₲</t>
    </r>
  </si>
  <si>
    <t>RELACIÓN</t>
  </si>
  <si>
    <t>TIPO DE     RELACIÓN</t>
  </si>
  <si>
    <t>CORTO PLAZO ₲</t>
  </si>
  <si>
    <t>LARGO PLAZO ₲</t>
  </si>
  <si>
    <r>
      <t xml:space="preserve">CORRIENTE </t>
    </r>
    <r>
      <rPr>
        <b/>
        <sz val="10"/>
        <rFont val="Calibri"/>
        <family val="2"/>
      </rPr>
      <t>₲</t>
    </r>
  </si>
  <si>
    <r>
      <t xml:space="preserve">NO CORRIENTE  </t>
    </r>
    <r>
      <rPr>
        <b/>
        <sz val="10"/>
        <rFont val="Calibri"/>
        <family val="2"/>
      </rPr>
      <t>₲</t>
    </r>
  </si>
  <si>
    <r>
      <t xml:space="preserve">PERIODO ACTUAL </t>
    </r>
    <r>
      <rPr>
        <b/>
        <sz val="10"/>
        <rFont val="Calibri"/>
        <family val="2"/>
      </rPr>
      <t>₲</t>
    </r>
  </si>
  <si>
    <r>
      <t xml:space="preserve">PERIODO ANTERIOR </t>
    </r>
    <r>
      <rPr>
        <b/>
        <sz val="10"/>
        <rFont val="Calibri"/>
        <family val="2"/>
      </rPr>
      <t>₲</t>
    </r>
  </si>
  <si>
    <t>Prima de Acciones</t>
  </si>
  <si>
    <t>SALDO AL</t>
  </si>
  <si>
    <t>Servicio de Limpieza</t>
  </si>
  <si>
    <t>Gastos de Representación</t>
  </si>
  <si>
    <t>Seguro Medico del Personal</t>
  </si>
  <si>
    <t>Gasto por Reimpresión de Acciones</t>
  </si>
  <si>
    <t>Pérdida en Operaciones</t>
  </si>
  <si>
    <t>Remuneración Personal Superior</t>
  </si>
  <si>
    <t xml:space="preserve">Otras Gratificaciones </t>
  </si>
  <si>
    <t>Pre Aviso</t>
  </si>
  <si>
    <t>Indemnizaciones</t>
  </si>
  <si>
    <t xml:space="preserve">     INTERESES COBRADOS</t>
  </si>
  <si>
    <t xml:space="preserve">     INTERESES PAGADOS</t>
  </si>
  <si>
    <t xml:space="preserve">                               INGRESOS EXTRAORDINARIOS</t>
  </si>
  <si>
    <t xml:space="preserve">                             EGRESOS EXTRAORDINARIOS</t>
  </si>
  <si>
    <t>CRÉDITOS</t>
  </si>
  <si>
    <r>
      <rPr>
        <b/>
        <sz val="12"/>
        <color theme="1"/>
        <rFont val="Calibri"/>
        <family val="2"/>
        <scheme val="minor"/>
      </rPr>
      <t>Menos:</t>
    </r>
    <r>
      <rPr>
        <sz val="12"/>
        <color theme="1"/>
        <rFont val="Calibri"/>
        <family val="2"/>
        <scheme val="minor"/>
      </rPr>
      <t xml:space="preserve"> Previsión por menor valor</t>
    </r>
  </si>
  <si>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</si>
  <si>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</si>
  <si>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</si>
  <si>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</si>
  <si>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</si>
  <si>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</si>
  <si>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</si>
  <si>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</si>
  <si>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</si>
  <si>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</si>
  <si>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r>
      <t xml:space="preserve"> Otros Egresos </t>
    </r>
    <r>
      <rPr>
        <b/>
        <sz val="10"/>
        <color theme="1"/>
        <rFont val="Calibri"/>
        <family val="2"/>
        <scheme val="minor"/>
      </rPr>
      <t>(Nota 5.x)</t>
    </r>
  </si>
  <si>
    <t xml:space="preserve">PRIMA </t>
  </si>
  <si>
    <t>R. ACCIONES</t>
  </si>
  <si>
    <r>
      <rPr>
        <b/>
        <sz val="11"/>
        <color theme="1"/>
        <rFont val="Calibri"/>
        <family val="2"/>
        <scheme val="minor"/>
      </rPr>
      <t xml:space="preserve">(Expresado en Guaraníes) </t>
    </r>
    <r>
      <rPr>
        <b/>
        <sz val="13"/>
        <color theme="1"/>
        <rFont val="Calibri"/>
        <family val="2"/>
        <scheme val="minor"/>
      </rPr>
      <t xml:space="preserve">      </t>
    </r>
  </si>
  <si>
    <t>REVALÚO</t>
  </si>
  <si>
    <t>TOTAL PASIVO</t>
  </si>
  <si>
    <t>VALOR LIBRO</t>
  </si>
  <si>
    <t>VALOR ÚLTIMO REMATE</t>
  </si>
  <si>
    <t>VALORES DE ORIGEN</t>
  </si>
  <si>
    <t>CORTO PLAZO      ₲</t>
  </si>
  <si>
    <t>LARGO PLAZO      ₲</t>
  </si>
  <si>
    <t>ACTIVOS INTANGIBLES Y CARGOS DIFERIDOS</t>
  </si>
  <si>
    <t>l)        Documentos y Cuentas por Pagar</t>
  </si>
  <si>
    <t>m)        Acreedores por Intermediación</t>
  </si>
  <si>
    <t>n)    Acreedores Varios</t>
  </si>
  <si>
    <r>
      <t xml:space="preserve">Intereses Cobrados </t>
    </r>
    <r>
      <rPr>
        <b/>
        <sz val="10"/>
        <color theme="1"/>
        <rFont val="Calibri"/>
        <family val="2"/>
        <scheme val="minor"/>
      </rPr>
      <t>(Nota 5.y.1)</t>
    </r>
  </si>
  <si>
    <r>
      <t xml:space="preserve">Intereses Pagados </t>
    </r>
    <r>
      <rPr>
        <b/>
        <sz val="10"/>
        <color theme="1"/>
        <rFont val="Calibri"/>
        <family val="2"/>
        <scheme val="minor"/>
      </rPr>
      <t>(Nota 5.y.2)</t>
    </r>
  </si>
  <si>
    <t>Citibank 5198720021</t>
  </si>
  <si>
    <t>BANCO RIO S.A.E.C.A.</t>
  </si>
  <si>
    <t xml:space="preserve">     propias y de clientes, tanto en dólares como en guaraníes:</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</si>
  <si>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</si>
  <si>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</si>
  <si>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</si>
  <si>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</si>
  <si>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</si>
  <si>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</si>
  <si>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</si>
  <si>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</si>
  <si>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</si>
  <si>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</si>
  <si>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</si>
  <si>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r>
      <t xml:space="preserve">Otros Gastos de Administración </t>
    </r>
    <r>
      <rPr>
        <b/>
        <sz val="10"/>
        <color theme="1"/>
        <rFont val="Calibri"/>
        <family val="2"/>
        <scheme val="minor"/>
      </rPr>
      <t>(Nota 5.w3)</t>
    </r>
  </si>
  <si>
    <r>
      <t xml:space="preserve">Otros Gastos de Comercialización </t>
    </r>
    <r>
      <rPr>
        <b/>
        <sz val="10"/>
        <color theme="1"/>
        <rFont val="Calibri"/>
        <family val="2"/>
        <scheme val="minor"/>
      </rPr>
      <t>(Nota 5.w.2)</t>
    </r>
  </si>
  <si>
    <t>Servicios Informaticos</t>
  </si>
  <si>
    <t xml:space="preserve">v2) Ingresos por operaciones y servicios </t>
  </si>
  <si>
    <t>v1) Ingresos por Intereses y Dividendos de Cartera Propia</t>
  </si>
  <si>
    <t>TIPO DE CAMBIO AL 31/12/2019</t>
  </si>
  <si>
    <t>EQUIVALENTE EN ₲ AL 31/12/2019</t>
  </si>
  <si>
    <t>Banco BBVA</t>
  </si>
  <si>
    <t>CAMBIO CIERRE AL 31/12/2019</t>
  </si>
  <si>
    <t>MONTO AJUSTADO  AL 31/12/2019</t>
  </si>
  <si>
    <t>SALDO AL 31/12/2019</t>
  </si>
  <si>
    <t>Banco BBVA Gs</t>
  </si>
  <si>
    <t>Banco RIO 01-00187460-08</t>
  </si>
  <si>
    <t>Banco BBVA 2101047322</t>
  </si>
  <si>
    <r>
      <t>TOTAL PERIODO AL 31/12/2019 EN GUARANIES (</t>
    </r>
    <r>
      <rPr>
        <b/>
        <sz val="11"/>
        <rFont val="Calibri"/>
        <family val="2"/>
      </rPr>
      <t>₲</t>
    </r>
    <r>
      <rPr>
        <b/>
        <sz val="11"/>
        <rFont val="Calibri"/>
        <family val="2"/>
        <scheme val="minor"/>
      </rPr>
      <t xml:space="preserve"> + USD)</t>
    </r>
  </si>
  <si>
    <t>TOTAL PERIODO AL 31/12/2019</t>
  </si>
  <si>
    <t>Saldo período al 31/12/2019</t>
  </si>
  <si>
    <t>Total al 31/12/2019</t>
  </si>
  <si>
    <t>Totales al 31/12/2019</t>
  </si>
  <si>
    <t>SALDO 31/12/2019</t>
  </si>
  <si>
    <t>Saldos al 31/12/2019</t>
  </si>
  <si>
    <t>Operaciones a liquidar</t>
  </si>
  <si>
    <t xml:space="preserve">Desafectación previsiones </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</si>
  <si>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</si>
  <si>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</si>
  <si>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</si>
  <si>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</si>
  <si>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</si>
  <si>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</si>
  <si>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</si>
  <si>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</si>
  <si>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</si>
  <si>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</si>
  <si>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</si>
  <si>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</si>
  <si>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</si>
  <si>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</si>
  <si>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</si>
  <si>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</si>
  <si>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</si>
  <si>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r>
      <t xml:space="preserve">Total actual </t>
    </r>
    <r>
      <rPr>
        <b/>
        <strike/>
        <sz val="11"/>
        <rFont val="Calibri"/>
        <family val="2"/>
      </rPr>
      <t>₲</t>
    </r>
  </si>
  <si>
    <r>
      <t xml:space="preserve">Total anterior </t>
    </r>
    <r>
      <rPr>
        <b/>
        <strike/>
        <sz val="11"/>
        <rFont val="Calibri"/>
        <family val="2"/>
      </rPr>
      <t>₲</t>
    </r>
  </si>
  <si>
    <t>No Registra</t>
  </si>
  <si>
    <t>Reserva de Revalúo</t>
  </si>
  <si>
    <r>
      <t xml:space="preserve"> Acreedores por Intermediación </t>
    </r>
    <r>
      <rPr>
        <b/>
        <sz val="8"/>
        <color theme="1"/>
        <rFont val="Calibri"/>
        <family val="2"/>
        <scheme val="minor"/>
      </rPr>
      <t>(Nota 5.m)</t>
    </r>
  </si>
  <si>
    <r>
      <t xml:space="preserve"> Acreedores Varios</t>
    </r>
    <r>
      <rPr>
        <i/>
        <sz val="8"/>
        <color theme="1"/>
        <rFont val="Calibri"/>
        <family val="2"/>
        <scheme val="minor"/>
      </rPr>
      <t xml:space="preserve"> </t>
    </r>
    <r>
      <rPr>
        <b/>
        <sz val="8"/>
        <color theme="1"/>
        <rFont val="Calibri"/>
        <family val="2"/>
        <scheme val="minor"/>
      </rPr>
      <t>(Nota 5.n)</t>
    </r>
  </si>
  <si>
    <r>
      <t xml:space="preserve"> Otros Pasivos Corrientes </t>
    </r>
    <r>
      <rPr>
        <b/>
        <sz val="8"/>
        <color theme="1"/>
        <rFont val="Calibri"/>
        <family val="2"/>
        <scheme val="minor"/>
      </rPr>
      <t>(Nota 5.q)</t>
    </r>
  </si>
  <si>
    <r>
      <t xml:space="preserve"> PATRIMONIO NETO</t>
    </r>
    <r>
      <rPr>
        <b/>
        <i/>
        <sz val="8"/>
        <color theme="1"/>
        <rFont val="Calibri"/>
        <family val="2"/>
        <scheme val="minor"/>
      </rPr>
      <t xml:space="preserve"> </t>
    </r>
    <r>
      <rPr>
        <b/>
        <sz val="8"/>
        <color theme="1"/>
        <rFont val="Calibri"/>
        <family val="2"/>
        <scheme val="minor"/>
      </rPr>
      <t>(Nota 5.t)</t>
    </r>
  </si>
  <si>
    <t>Las notas que se acompañan forman parte integrante de los Estados Financieros.</t>
  </si>
  <si>
    <t>Póliza emitida por Patria S.A. de Seguros y Reaseguros.</t>
  </si>
  <si>
    <t>3.2.	Criterio de Valuación:</t>
  </si>
  <si>
    <t>3.1.	Base de preparación de los Estados Contables:</t>
  </si>
  <si>
    <t>AVALON CASA DE BOLSA S.A., al cierre del periodo considerado cuenta con participación en la Bolsa de Valores y Productos Asunción S.A. (BVPASA) de acuerdo a lo establecido en la Ley Nº 5.810/2017 “Mercado de Valores”.</t>
  </si>
  <si>
    <t>2.2.	Participación en Otras Empresas:</t>
  </si>
  <si>
    <t>NOTA A LOS ESTADOS CONTABLES</t>
  </si>
  <si>
    <t>1.	 CONSIDERACIONES DE LOS ESTADOS CONTABLES</t>
  </si>
  <si>
    <t>2.1.	Naturaleza Jurídica de las Actividades de la Sociedad:</t>
  </si>
  <si>
    <t>La Alta Administración de la Sociedad no ha cambiado, ni tiene previsto cambiar o modificar las políticas y/o procedimientos contables, y las mantiene en forma uniforme de un ejercicio financiero a otro.</t>
  </si>
  <si>
    <t>No cuenta con partidas que exponer en este ítem.</t>
  </si>
  <si>
    <t xml:space="preserve">3.8 Gastos de Constitución y Organización </t>
  </si>
  <si>
    <t>La Sociedad no consolida los Estados Financieros, pues no es controlante de ninguna otra sociedad.</t>
  </si>
  <si>
    <t>3.7 Normas aplicadas para la Consolidación de los Estados Financieros</t>
  </si>
  <si>
    <t xml:space="preserve">3.6 Flujo de Efectivo  </t>
  </si>
  <si>
    <t>Los Bienes del Activo Fijo son depreciados por el sistema de línea recta en función a los años de vida útil estimados en las normativas de la Subsecretaria de Estado de Tributación (SET).</t>
  </si>
  <si>
    <t xml:space="preserve">3.4. Política de Depreciación: </t>
  </si>
  <si>
    <t>La previsión por menor valor se realiza considerando el atraso en los pagos de los intereses por parte del Emisor.</t>
  </si>
  <si>
    <t>3.3. Política de Constitución de Previsiones:</t>
  </si>
  <si>
    <r>
      <t>k)  </t>
    </r>
    <r>
      <rPr>
        <b/>
        <sz val="11"/>
        <color rgb="FFFF0000"/>
        <rFont val="Calibri"/>
        <family val="2"/>
        <scheme val="minor"/>
      </rPr>
      <t>  </t>
    </r>
    <r>
      <rPr>
        <b/>
        <sz val="11"/>
        <rFont val="Calibri"/>
        <family val="2"/>
        <scheme val="minor"/>
      </rPr>
      <t>  Préstamos Financieros a corto y largo plazo</t>
    </r>
  </si>
  <si>
    <t>Licencias Informáticas</t>
  </si>
  <si>
    <t>2.    INFORMACION BASICA DE LA EMPRESA</t>
  </si>
  <si>
    <t>3)	PRINCIPALES POLITICAS Y PRACTICAS CONTABLES APLICADAS</t>
  </si>
  <si>
    <t>4)  CAMBIO DE POLITICAS Y PROCEDIMIENTOS DE CONTABILIDAD</t>
  </si>
  <si>
    <t>5) CRITERIOS ESPECIFICOS DE VALUACION</t>
  </si>
  <si>
    <t xml:space="preserve">      a) VALUACION EN MONEDA EXTRANJERA</t>
  </si>
  <si>
    <t xml:space="preserve">      b) POSICION EN MONEDA EXTRANJERA</t>
  </si>
  <si>
    <t>3.5 Política de Reconocimiento de Ingresos y Gastos:</t>
  </si>
  <si>
    <r>
      <t xml:space="preserve">ESTADO DE SITUACIÓN PATRIMONIAL AL 31/12/2020                                                                                                                                                                                                       PRESENTADO EN FORMA COMPARATIVA CON EL EJERCICIO ANTERIOR CERRADO EL 31/12/2019                                                                                                                                                                                                                                                             </t>
    </r>
    <r>
      <rPr>
        <b/>
        <i/>
        <sz val="10"/>
        <color theme="1"/>
        <rFont val="Calibri"/>
        <family val="2"/>
        <scheme val="minor"/>
      </rPr>
      <t>(Expresado en Guaraníes)</t>
    </r>
  </si>
  <si>
    <r>
      <t xml:space="preserve">ESTADO DE RESULTADOS AL 31 DE DICIEMBRE DE 2020                                                                           PRESENTADO EN FORMA COMPARATIVA CON EL 31 DE DICIEMBRE DE 2019                                                                                                                                </t>
    </r>
    <r>
      <rPr>
        <b/>
        <i/>
        <sz val="11"/>
        <color theme="1"/>
        <rFont val="Calibri"/>
        <family val="2"/>
        <scheme val="minor"/>
      </rPr>
      <t>(Expresado en Guaraníes)</t>
    </r>
  </si>
  <si>
    <t>TIPO DE CAMBIO AL 31/12/2020</t>
  </si>
  <si>
    <t>EQUIVALENTE EN ₲ AL 31/12/2020</t>
  </si>
  <si>
    <t>CAMBIO CIERRE AL 31/12/2020</t>
  </si>
  <si>
    <r>
      <t xml:space="preserve">EQUIVALENTE EN </t>
    </r>
    <r>
      <rPr>
        <b/>
        <sz val="10"/>
        <rFont val="Calibri"/>
        <family val="2"/>
      </rPr>
      <t>₲</t>
    </r>
    <r>
      <rPr>
        <b/>
        <sz val="10"/>
        <rFont val="Calibri"/>
        <family val="2"/>
        <scheme val="minor"/>
      </rPr>
      <t xml:space="preserve"> AL 31/12/2020</t>
    </r>
  </si>
  <si>
    <t>MONTO AJUSTADO  AL 31/12/2020</t>
  </si>
  <si>
    <t>SALDO AL 31/12/2020</t>
  </si>
  <si>
    <t>TOTAL PERIODO AL 31/12/2020</t>
  </si>
  <si>
    <r>
      <t>TOTAL PERIODO AL 31/12/2020 EN GUARANIES (</t>
    </r>
    <r>
      <rPr>
        <b/>
        <sz val="11"/>
        <rFont val="Calibri"/>
        <family val="2"/>
      </rPr>
      <t>₲</t>
    </r>
    <r>
      <rPr>
        <b/>
        <sz val="11"/>
        <rFont val="Calibri"/>
        <family val="2"/>
        <scheme val="minor"/>
      </rPr>
      <t xml:space="preserve"> + USD)</t>
    </r>
  </si>
  <si>
    <t>Total al 31/12/2020</t>
  </si>
  <si>
    <t>Saldos al 31/12/2020</t>
  </si>
  <si>
    <t>Totales al 31/12/2020</t>
  </si>
  <si>
    <t>Acumuladas al 31/12/2019</t>
  </si>
  <si>
    <t>SALDO 31/12/2020</t>
  </si>
  <si>
    <t xml:space="preserve">CORRESPONDIENTE AL 31 DE DICIEMBRE DE 2020 PRESENTADO EN FORMA COMPARATIVA CON EL 31DE DICIEMBRE DE 2019 </t>
  </si>
  <si>
    <t>FIC S.A. de Finanzas</t>
  </si>
  <si>
    <t>Banco Continental 19008407</t>
  </si>
  <si>
    <t>Banco ITAU 700812608</t>
  </si>
  <si>
    <t>Banco RIO 844460-2</t>
  </si>
  <si>
    <t>Banco RIO 0878760008</t>
  </si>
  <si>
    <t>TU FINANCIERA S.A.</t>
  </si>
  <si>
    <t>BANCO REGIONAL . S.A.E.C.A.</t>
  </si>
  <si>
    <t>BANCO NACIONAL DE FOMENTO</t>
  </si>
  <si>
    <t>BANCO FAMILIAR. S.A.E.C.A.</t>
  </si>
  <si>
    <t>Saldo período al 31/12/2020</t>
  </si>
  <si>
    <t>Totales al 30/12/2020</t>
  </si>
  <si>
    <t>NUCLEO S.A.</t>
  </si>
  <si>
    <t>TELEFONICA CELULAR DEL PARAGUAY S.A.</t>
  </si>
  <si>
    <t>TRACTOPAR S.A.E</t>
  </si>
  <si>
    <t>Operaciones de Reporto</t>
  </si>
  <si>
    <t>Anticipo a Rendir</t>
  </si>
  <si>
    <t>Garantia de Alquiler</t>
  </si>
  <si>
    <t>Inversiones en Otras Empresas</t>
  </si>
  <si>
    <r>
      <t xml:space="preserve">Bienes de Uso </t>
    </r>
    <r>
      <rPr>
        <b/>
        <sz val="10"/>
        <color theme="1"/>
        <rFont val="Calibri"/>
        <family val="2"/>
        <scheme val="minor"/>
      </rPr>
      <t>(Nota 5.g)</t>
    </r>
  </si>
  <si>
    <r>
      <t xml:space="preserve">Depreciación Acumulada </t>
    </r>
    <r>
      <rPr>
        <b/>
        <sz val="10"/>
        <color theme="1"/>
        <rFont val="Calibri"/>
        <family val="2"/>
        <scheme val="minor"/>
      </rPr>
      <t>(Nota 5.g)</t>
    </r>
  </si>
  <si>
    <r>
      <t>Licencias y Marcas</t>
    </r>
    <r>
      <rPr>
        <sz val="10"/>
        <color theme="1"/>
        <rFont val="Calibri"/>
        <family val="2"/>
        <scheme val="minor"/>
      </rPr>
      <t xml:space="preserve"> </t>
    </r>
    <r>
      <rPr>
        <b/>
        <sz val="10"/>
        <color theme="1"/>
        <rFont val="Calibri"/>
        <family val="2"/>
        <scheme val="minor"/>
      </rPr>
      <t>(Nota 5.i)</t>
    </r>
  </si>
  <si>
    <r>
      <t xml:space="preserve">Membresia Mercado de Divisas </t>
    </r>
    <r>
      <rPr>
        <b/>
        <sz val="10"/>
        <color theme="1"/>
        <rFont val="Calibri"/>
        <family val="2"/>
        <scheme val="minor"/>
      </rPr>
      <t>(Nota h.)</t>
    </r>
  </si>
  <si>
    <r>
      <t xml:space="preserve">Acción de la Bolsa de Valores </t>
    </r>
    <r>
      <rPr>
        <b/>
        <sz val="10"/>
        <color theme="1"/>
        <rFont val="Calibri"/>
        <family val="2"/>
        <scheme val="minor"/>
      </rPr>
      <t>(Nota 5.e)</t>
    </r>
  </si>
  <si>
    <r>
      <t xml:space="preserve">Otros Activos Corrientes </t>
    </r>
    <r>
      <rPr>
        <b/>
        <sz val="10"/>
        <color theme="1"/>
        <rFont val="Calibri"/>
        <family val="2"/>
        <scheme val="minor"/>
      </rPr>
      <t>(Nota 5.j)</t>
    </r>
  </si>
  <si>
    <r>
      <t>Deudores por Intermediación</t>
    </r>
    <r>
      <rPr>
        <b/>
        <sz val="10"/>
        <color theme="1"/>
        <rFont val="Calibri"/>
        <family val="2"/>
        <scheme val="minor"/>
      </rPr>
      <t xml:space="preserve"> (Nota 5.f.1.)</t>
    </r>
  </si>
  <si>
    <r>
      <rPr>
        <b/>
        <i/>
        <sz val="12"/>
        <color theme="1"/>
        <rFont val="Calibri"/>
        <family val="2"/>
        <scheme val="minor"/>
      </rPr>
      <t>Menos:</t>
    </r>
    <r>
      <rPr>
        <sz val="12"/>
        <color theme="1"/>
        <rFont val="Calibri"/>
        <family val="2"/>
        <scheme val="minor"/>
      </rPr>
      <t xml:space="preserve"> Previsión por menor valor </t>
    </r>
    <r>
      <rPr>
        <b/>
        <sz val="10"/>
        <color theme="1"/>
        <rFont val="Calibri"/>
        <family val="2"/>
        <scheme val="minor"/>
      </rPr>
      <t>(Nota 5.u)</t>
    </r>
  </si>
  <si>
    <r>
      <t>INVERSIONES TEMPORALES</t>
    </r>
    <r>
      <rPr>
        <b/>
        <sz val="9"/>
        <color theme="1"/>
        <rFont val="Calibri"/>
        <family val="2"/>
        <scheme val="minor"/>
      </rPr>
      <t xml:space="preserve"> </t>
    </r>
    <r>
      <rPr>
        <b/>
        <sz val="10"/>
        <color theme="1"/>
        <rFont val="Calibri"/>
        <family val="2"/>
        <scheme val="minor"/>
      </rPr>
      <t>(Nota 5.e)</t>
    </r>
  </si>
  <si>
    <r>
      <rPr>
        <sz val="10"/>
        <color theme="1"/>
        <rFont val="Calibri"/>
        <family val="2"/>
        <scheme val="minor"/>
      </rPr>
      <t>BANCOS</t>
    </r>
    <r>
      <rPr>
        <sz val="12"/>
        <color theme="1"/>
        <rFont val="Calibri"/>
        <family val="2"/>
        <scheme val="minor"/>
      </rPr>
      <t xml:space="preserve"> </t>
    </r>
    <r>
      <rPr>
        <b/>
        <sz val="10"/>
        <color theme="1"/>
        <rFont val="Calibri"/>
        <family val="2"/>
        <scheme val="minor"/>
      </rPr>
      <t>(Nota 5.d.2)</t>
    </r>
  </si>
  <si>
    <r>
      <rPr>
        <sz val="10"/>
        <color theme="1"/>
        <rFont val="Calibri"/>
        <family val="2"/>
        <scheme val="minor"/>
      </rPr>
      <t>CAJA</t>
    </r>
    <r>
      <rPr>
        <sz val="9"/>
        <color theme="1"/>
        <rFont val="Calibri"/>
        <family val="2"/>
        <scheme val="minor"/>
      </rPr>
      <t xml:space="preserve"> </t>
    </r>
    <r>
      <rPr>
        <b/>
        <sz val="10"/>
        <color theme="1"/>
        <rFont val="Calibri"/>
        <family val="2"/>
        <scheme val="minor"/>
      </rPr>
      <t>(Nota 5.d.1)</t>
    </r>
  </si>
  <si>
    <t>Banco Rio SAECA</t>
  </si>
  <si>
    <t xml:space="preserve"> Sobregiro en Cuenta Corriente</t>
  </si>
  <si>
    <r>
      <t xml:space="preserve"> Prestamos en Bancos</t>
    </r>
    <r>
      <rPr>
        <b/>
        <sz val="10"/>
        <color theme="1"/>
        <rFont val="Calibri"/>
        <family val="2"/>
        <scheme val="minor"/>
      </rPr>
      <t xml:space="preserve"> (Nota 5.k)</t>
    </r>
  </si>
  <si>
    <t xml:space="preserve"> OBLIGACIONES FINANCIERAS</t>
  </si>
  <si>
    <t xml:space="preserve"> DOCUMENTOS Y CUENTAS POR PAGAR</t>
  </si>
  <si>
    <t xml:space="preserve"> OTROS PASIVOS</t>
  </si>
  <si>
    <t xml:space="preserve"> PROVISIONES</t>
  </si>
  <si>
    <t xml:space="preserve"> Operaciones en Reporto</t>
  </si>
  <si>
    <t xml:space="preserve"> Impuesto a Valor Agregado a Pagar</t>
  </si>
  <si>
    <t>Intereses a Vencer</t>
  </si>
  <si>
    <t>Sueldos y Jornales a Pagar</t>
  </si>
  <si>
    <t>Honorarios Profesionales a Pagar</t>
  </si>
  <si>
    <t>Aranceles Pagados a la SEN</t>
  </si>
  <si>
    <r>
      <t xml:space="preserve">- Ingresos por Operaciones y Servicios  </t>
    </r>
    <r>
      <rPr>
        <b/>
        <sz val="10"/>
        <color theme="1"/>
        <rFont val="Calibri"/>
        <family val="2"/>
        <scheme val="minor"/>
      </rPr>
      <t>(Nota 5.v.2)</t>
    </r>
  </si>
  <si>
    <r>
      <t xml:space="preserve">- Ingresos por Intereses y Dividendos de Cartera Propia </t>
    </r>
    <r>
      <rPr>
        <b/>
        <sz val="10"/>
        <color theme="1"/>
        <rFont val="Calibri"/>
        <family val="2"/>
        <scheme val="minor"/>
      </rPr>
      <t>(Nota 5.v.1)</t>
    </r>
  </si>
  <si>
    <t>Donaciones</t>
  </si>
  <si>
    <t>w1)  Otros Gastos Operativos</t>
  </si>
  <si>
    <t>w2)  Otros Gastos de Comercialización</t>
  </si>
  <si>
    <t>w3)  Otros Gastos de Administración</t>
  </si>
  <si>
    <t>Intereses Pagados Prestamos</t>
  </si>
  <si>
    <t>Expensas</t>
  </si>
  <si>
    <t>Publicidad y Propaganda</t>
  </si>
  <si>
    <t>Perdida por baja de Bienes de Uso</t>
  </si>
  <si>
    <t>Suscripciones</t>
  </si>
  <si>
    <t>Servicios De Consultoria</t>
  </si>
  <si>
    <t>Obsequios Empresariales</t>
  </si>
  <si>
    <r>
      <t xml:space="preserve">Otros Gastos Operativos </t>
    </r>
    <r>
      <rPr>
        <b/>
        <sz val="10"/>
        <color theme="1"/>
        <rFont val="Calibri"/>
        <family val="2"/>
        <scheme val="minor"/>
      </rPr>
      <t>(Nota 5w1)</t>
    </r>
  </si>
  <si>
    <r>
      <t xml:space="preserve"> Otros Ingresos </t>
    </r>
    <r>
      <rPr>
        <b/>
        <sz val="10"/>
        <color theme="1"/>
        <rFont val="Calibri"/>
        <family val="2"/>
        <scheme val="minor"/>
      </rPr>
      <t>(Nota 5.x)</t>
    </r>
  </si>
  <si>
    <t>Provisiones Varias</t>
  </si>
  <si>
    <t>Movimientos subsecuentes</t>
  </si>
  <si>
    <t>Saldo al incio del ejercicio</t>
  </si>
  <si>
    <t>Resultado del Ejercicio</t>
  </si>
  <si>
    <r>
      <t xml:space="preserve">ESTADO DE RESULTADOS FLUJO DE EFECTIVO                                                                                                                                                   CORRESPONDIENTE AL 31 DE DICIEMBRE DE 2020 PRESENTADO EN FORMA COMPARATIVA CON EL 31 DE DICIEMBRE DE 2019                                                                                                                                                             </t>
    </r>
    <r>
      <rPr>
        <b/>
        <sz val="11"/>
        <color theme="1"/>
        <rFont val="Calibri"/>
        <family val="2"/>
        <scheme val="minor"/>
      </rPr>
      <t>(Expresado en Guaraníes)</t>
    </r>
  </si>
  <si>
    <t>Dividendos pagados</t>
  </si>
  <si>
    <t>Distribución de dividendos</t>
  </si>
  <si>
    <t>146.400.000.000 4.070.000.000 702.785.000.000</t>
  </si>
  <si>
    <t>INFORMACIÓN SOBRE EL EMISOR</t>
  </si>
  <si>
    <t>La Sociedad no posee vinculación con activos comprometidos.</t>
  </si>
  <si>
    <r>
      <t xml:space="preserve">6.      </t>
    </r>
    <r>
      <rPr>
        <b/>
        <u/>
        <sz val="11"/>
        <color theme="1"/>
        <rFont val="Calibri"/>
        <family val="2"/>
        <scheme val="minor"/>
      </rPr>
      <t>PERSONAS VINCULADAS POR ACTIVOS COMPROMETIDOS</t>
    </r>
  </si>
  <si>
    <r>
      <rPr>
        <b/>
        <sz val="11"/>
        <color theme="1"/>
        <rFont val="Calibri"/>
        <family val="2"/>
        <scheme val="minor"/>
      </rPr>
      <t>5.2.</t>
    </r>
    <r>
      <rPr>
        <sz val="11"/>
        <color theme="1"/>
        <rFont val="Calibri"/>
        <family val="2"/>
        <scheme val="minor"/>
      </rPr>
      <t>   NÚMERO DE INSCRIPCION EN EL REGISTRO DE LA CNV          :      AE 009</t>
    </r>
  </si>
  <si>
    <r>
      <rPr>
        <b/>
        <sz val="11"/>
        <color theme="1"/>
        <rFont val="Calibri"/>
        <family val="2"/>
        <scheme val="minor"/>
      </rPr>
      <t>5.1.</t>
    </r>
    <r>
      <rPr>
        <sz val="11"/>
        <color theme="1"/>
        <rFont val="Calibri"/>
        <family val="2"/>
        <scheme val="minor"/>
      </rPr>
      <t xml:space="preserve">   AUDITOR EXTERNO INDEPENDIENTE DESIGNADO                    :      CYCE CONSULTORES Y CONTADORES DE EMPRESAS SOCIEDAD SIMPLE  </t>
    </r>
  </si>
  <si>
    <r>
      <t xml:space="preserve">5.      </t>
    </r>
    <r>
      <rPr>
        <b/>
        <u/>
        <sz val="11"/>
        <color theme="1"/>
        <rFont val="Calibri"/>
        <family val="2"/>
        <scheme val="minor"/>
      </rPr>
      <t>AUDITOR EXTERNO INDEPENDIENTE</t>
    </r>
  </si>
  <si>
    <t>CUADRO DEL CAPITAL SUSCRIPTO</t>
  </si>
  <si>
    <r>
      <rPr>
        <b/>
        <sz val="11"/>
        <color theme="1"/>
        <rFont val="Calibri"/>
        <family val="2"/>
        <scheme val="minor"/>
      </rPr>
      <t>4.5.</t>
    </r>
    <r>
      <rPr>
        <sz val="11"/>
        <color theme="1"/>
        <rFont val="Calibri"/>
        <family val="2"/>
        <scheme val="minor"/>
      </rPr>
      <t>  Valor nominal de las acciones ₲ 100.000</t>
    </r>
  </si>
  <si>
    <r>
      <rPr>
        <b/>
        <sz val="11"/>
        <color theme="1"/>
        <rFont val="Calibri"/>
        <family val="2"/>
        <scheme val="minor"/>
      </rPr>
      <t>4.4.</t>
    </r>
    <r>
      <rPr>
        <sz val="11"/>
        <color theme="1"/>
        <rFont val="Calibri"/>
        <family val="2"/>
        <scheme val="minor"/>
      </rPr>
      <t>  Capital Integrado ₲ 22.000.000.000.</t>
    </r>
  </si>
  <si>
    <r>
      <rPr>
        <b/>
        <sz val="11"/>
        <color theme="1"/>
        <rFont val="Calibri"/>
        <family val="2"/>
        <scheme val="minor"/>
      </rPr>
      <t>4.3.</t>
    </r>
    <r>
      <rPr>
        <sz val="11"/>
        <color theme="1"/>
        <rFont val="Calibri"/>
        <family val="2"/>
        <scheme val="minor"/>
      </rPr>
      <t>  Capital Suscripto ₲ 22.000.000.000.</t>
    </r>
  </si>
  <si>
    <r>
      <rPr>
        <b/>
        <sz val="11"/>
        <color theme="1"/>
        <rFont val="Calibri"/>
        <family val="2"/>
        <scheme val="minor"/>
      </rPr>
      <t>4.2.</t>
    </r>
    <r>
      <rPr>
        <sz val="11"/>
        <color theme="1"/>
        <rFont val="Calibri"/>
        <family val="2"/>
        <scheme val="minor"/>
      </rPr>
      <t>   Capital Emitido ₲ 22.000.000.000</t>
    </r>
  </si>
  <si>
    <r>
      <rPr>
        <b/>
        <sz val="11"/>
        <color theme="1"/>
        <rFont val="Calibri"/>
        <family val="2"/>
        <scheme val="minor"/>
      </rPr>
      <t>4.1.</t>
    </r>
    <r>
      <rPr>
        <sz val="11"/>
        <color theme="1"/>
        <rFont val="Calibri"/>
        <family val="2"/>
        <scheme val="minor"/>
      </rPr>
      <t>  Capital Social: ₲ 100.000.000.000, representado por 1.000.000 acciones ordinarias por ₲ 100.000 (guaraníes cien mil) cada una.</t>
    </r>
  </si>
  <si>
    <r>
      <t xml:space="preserve">4.      </t>
    </r>
    <r>
      <rPr>
        <b/>
        <u/>
        <sz val="11"/>
        <color theme="1"/>
        <rFont val="Calibri"/>
        <family val="2"/>
        <scheme val="minor"/>
      </rPr>
      <t>CAPITAL Y PROPIEDAD</t>
    </r>
  </si>
  <si>
    <r>
      <t xml:space="preserve">3.      </t>
    </r>
    <r>
      <rPr>
        <b/>
        <u/>
        <sz val="11"/>
        <color theme="1"/>
        <rFont val="Calibri"/>
        <family val="2"/>
        <scheme val="minor"/>
      </rPr>
      <t>ADMINISTRACIÓN</t>
    </r>
  </si>
  <si>
    <t>:</t>
  </si>
  <si>
    <t xml:space="preserve">          INSCRIPCIÓN EN EL REGISTRO PÚBLICO</t>
  </si>
  <si>
    <t xml:space="preserve"> </t>
  </si>
  <si>
    <r>
      <rPr>
        <b/>
        <sz val="11"/>
        <color theme="1"/>
        <rFont val="Calibri"/>
        <family val="2"/>
        <scheme val="minor"/>
      </rPr>
      <t>2.5.</t>
    </r>
    <r>
      <rPr>
        <sz val="11"/>
        <color theme="1"/>
        <rFont val="Calibri"/>
        <family val="2"/>
        <scheme val="minor"/>
      </rPr>
      <t>   INSCRIPCIÓN EN EL REGISTRO PÚBLICO</t>
    </r>
  </si>
  <si>
    <t xml:space="preserve">          ESCRITURA N° 173 FECHA</t>
  </si>
  <si>
    <t xml:space="preserve">          ESCRITURA N° 208 FECHA</t>
  </si>
  <si>
    <r>
      <rPr>
        <b/>
        <sz val="11"/>
        <color theme="1"/>
        <rFont val="Calibri"/>
        <family val="2"/>
        <scheme val="minor"/>
      </rPr>
      <t>2.4.</t>
    </r>
    <r>
      <rPr>
        <sz val="11"/>
        <color theme="1"/>
        <rFont val="Calibri"/>
        <family val="2"/>
        <scheme val="minor"/>
      </rPr>
      <t>   ESCRITURA N° 660 FECHA</t>
    </r>
  </si>
  <si>
    <t>MODIFICACIÓN DE DENOMINACIÓN SOCIAL - AUMENTO DE CAPITAL</t>
  </si>
  <si>
    <r>
      <rPr>
        <b/>
        <sz val="11"/>
        <color theme="1"/>
        <rFont val="Calibri"/>
        <family val="2"/>
        <scheme val="minor"/>
      </rPr>
      <t>2.3. </t>
    </r>
    <r>
      <rPr>
        <sz val="11"/>
        <color theme="1"/>
        <rFont val="Calibri"/>
        <family val="2"/>
        <scheme val="minor"/>
      </rPr>
      <t>  REFORMA DE ESTATUTO</t>
    </r>
  </si>
  <si>
    <r>
      <rPr>
        <b/>
        <sz val="11"/>
        <color theme="1"/>
        <rFont val="Calibri"/>
        <family val="2"/>
        <scheme val="minor"/>
      </rPr>
      <t>2.2.</t>
    </r>
    <r>
      <rPr>
        <sz val="11"/>
        <color theme="1"/>
        <rFont val="Calibri"/>
        <family val="2"/>
        <scheme val="minor"/>
      </rPr>
      <t>   INSCRIPCION EN EL REGISTRO PÚBLICO</t>
    </r>
  </si>
  <si>
    <r>
      <rPr>
        <b/>
        <sz val="11"/>
        <color theme="1"/>
        <rFont val="Calibri"/>
        <family val="2"/>
        <scheme val="minor"/>
      </rPr>
      <t>2.1.</t>
    </r>
    <r>
      <rPr>
        <sz val="11"/>
        <color theme="1"/>
        <rFont val="Calibri"/>
        <family val="2"/>
        <scheme val="minor"/>
      </rPr>
      <t>   ESCRITURA N° 400 FECHA</t>
    </r>
  </si>
  <si>
    <r>
      <t xml:space="preserve">2.      </t>
    </r>
    <r>
      <rPr>
        <b/>
        <u/>
        <sz val="11"/>
        <color theme="1"/>
        <rFont val="Calibri"/>
        <family val="2"/>
        <scheme val="minor"/>
      </rPr>
      <t>ANTECEDENTES DE CONSTITUCIÓN DE LA SOCIEDAD</t>
    </r>
  </si>
  <si>
    <t>PITIANTUTA ESQ. ESPAÑA -  PISO 1</t>
  </si>
  <si>
    <r>
      <rPr>
        <b/>
        <sz val="11"/>
        <color theme="1"/>
        <rFont val="Calibri"/>
        <family val="2"/>
        <scheme val="minor"/>
      </rPr>
      <t>1.9.</t>
    </r>
    <r>
      <rPr>
        <sz val="11"/>
        <color theme="1"/>
        <rFont val="Calibri"/>
        <family val="2"/>
        <scheme val="minor"/>
      </rPr>
      <t>    DOMICILIO LEGAL</t>
    </r>
  </si>
  <si>
    <t>www.avalon.com.py</t>
  </si>
  <si>
    <r>
      <rPr>
        <b/>
        <sz val="11"/>
        <color theme="1"/>
        <rFont val="Calibri"/>
        <family val="2"/>
        <scheme val="minor"/>
      </rPr>
      <t>1.8.</t>
    </r>
    <r>
      <rPr>
        <sz val="11"/>
        <color theme="1"/>
        <rFont val="Calibri"/>
        <family val="2"/>
        <scheme val="minor"/>
      </rPr>
      <t>    SITIO PÁGINA WEB</t>
    </r>
  </si>
  <si>
    <t>info@avalon.com.py</t>
  </si>
  <si>
    <r>
      <rPr>
        <b/>
        <sz val="11"/>
        <color theme="1"/>
        <rFont val="Calibri"/>
        <family val="2"/>
        <scheme val="minor"/>
      </rPr>
      <t>1.7.</t>
    </r>
    <r>
      <rPr>
        <sz val="11"/>
        <color theme="1"/>
        <rFont val="Calibri"/>
        <family val="2"/>
        <scheme val="minor"/>
      </rPr>
      <t>    E-MAIL</t>
    </r>
  </si>
  <si>
    <t>-----</t>
  </si>
  <si>
    <r>
      <rPr>
        <b/>
        <sz val="11"/>
        <color theme="1"/>
        <rFont val="Calibri"/>
        <family val="2"/>
        <scheme val="minor"/>
      </rPr>
      <t>1.6.</t>
    </r>
    <r>
      <rPr>
        <sz val="11"/>
        <color theme="1"/>
        <rFont val="Calibri"/>
        <family val="2"/>
        <scheme val="minor"/>
      </rPr>
      <t>    FAX</t>
    </r>
  </si>
  <si>
    <t>(+595) 21 611 308</t>
  </si>
  <si>
    <r>
      <rPr>
        <b/>
        <sz val="11"/>
        <color theme="1"/>
        <rFont val="Calibri"/>
        <family val="2"/>
        <scheme val="minor"/>
      </rPr>
      <t>1.5.</t>
    </r>
    <r>
      <rPr>
        <sz val="11"/>
        <color theme="1"/>
        <rFont val="Calibri"/>
        <family val="2"/>
        <scheme val="minor"/>
      </rPr>
      <t>    TELÉFONO</t>
    </r>
  </si>
  <si>
    <r>
      <rPr>
        <b/>
        <sz val="11"/>
        <color theme="1"/>
        <rFont val="Calibri"/>
        <family val="2"/>
        <scheme val="minor"/>
      </rPr>
      <t>1.4. </t>
    </r>
    <r>
      <rPr>
        <sz val="11"/>
        <color theme="1"/>
        <rFont val="Calibri"/>
        <family val="2"/>
        <scheme val="minor"/>
      </rPr>
      <t>   DIRECCION OFICINA PRINCIPAL</t>
    </r>
  </si>
  <si>
    <t>CB 019</t>
  </si>
  <si>
    <r>
      <rPr>
        <b/>
        <sz val="11"/>
        <color theme="1"/>
        <rFont val="Calibri"/>
        <family val="2"/>
        <scheme val="minor"/>
      </rPr>
      <t>1.3.</t>
    </r>
    <r>
      <rPr>
        <sz val="11"/>
        <color theme="1"/>
        <rFont val="Calibri"/>
        <family val="2"/>
        <scheme val="minor"/>
      </rPr>
      <t>    CÓDIGO BOLSA</t>
    </r>
  </si>
  <si>
    <t>RESOLUCIÓN N° 1145/08</t>
  </si>
  <si>
    <r>
      <rPr>
        <b/>
        <sz val="11"/>
        <color theme="1"/>
        <rFont val="Calibri"/>
        <family val="2"/>
        <scheme val="minor"/>
      </rPr>
      <t>1.2.</t>
    </r>
    <r>
      <rPr>
        <sz val="11"/>
        <color theme="1"/>
        <rFont val="Calibri"/>
        <family val="2"/>
        <scheme val="minor"/>
      </rPr>
      <t>    REGISTRO CNV</t>
    </r>
  </si>
  <si>
    <t>AVALON CASA DE BOLSA S.A.</t>
  </si>
  <si>
    <r>
      <rPr>
        <b/>
        <sz val="11"/>
        <color theme="1"/>
        <rFont val="Calibri"/>
        <family val="2"/>
        <scheme val="minor"/>
      </rPr>
      <t>1.1.</t>
    </r>
    <r>
      <rPr>
        <sz val="11"/>
        <color theme="1"/>
        <rFont val="Calibri"/>
        <family val="2"/>
        <scheme val="minor"/>
      </rPr>
      <t>    NOMBRE O RAZÓN SOCIAL</t>
    </r>
  </si>
  <si>
    <r>
      <rPr>
        <b/>
        <sz val="11"/>
        <color theme="1"/>
        <rFont val="Calibri"/>
        <family val="2"/>
        <scheme val="minor"/>
      </rPr>
      <t xml:space="preserve">1.      </t>
    </r>
    <r>
      <rPr>
        <b/>
        <u/>
        <sz val="11"/>
        <color theme="1"/>
        <rFont val="Calibri"/>
        <family val="2"/>
        <scheme val="minor"/>
      </rPr>
      <t>IDENTIFICACIÓN</t>
    </r>
  </si>
  <si>
    <t>INFORMACIÓN GENERAL DE LA ENTIDAD AL 31 DE DICIEMBRE DE 2020</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</si>
  <si>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</si>
  <si>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</si>
  <si>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</si>
  <si>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</si>
  <si>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</si>
  <si>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</si>
  <si>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</si>
  <si>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</si>
  <si>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</si>
  <si>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</si>
  <si>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</si>
  <si>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</si>
  <si>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</si>
  <si>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</si>
  <si>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</si>
  <si>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</si>
  <si>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</si>
  <si>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</si>
  <si>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</si>
  <si>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</si>
  <si>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</si>
  <si>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</si>
  <si>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</si>
  <si>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</si>
  <si>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</si>
  <si>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</si>
  <si>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</si>
  <si>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</si>
  <si>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</si>
  <si>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</si>
  <si>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</si>
  <si>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</si>
  <si>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</si>
  <si>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</si>
  <si>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</si>
  <si>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</si>
  <si>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</si>
  <si>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</si>
  <si>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</si>
  <si>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</si>
  <si>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</si>
  <si>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</si>
  <si>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</si>
  <si>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</si>
  <si>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</si>
  <si>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</si>
  <si>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</si>
  <si>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</si>
  <si>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</si>
  <si>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</si>
  <si>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</si>
  <si>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</si>
  <si>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</si>
  <si>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</si>
  <si>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</si>
  <si>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</si>
  <si>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</si>
  <si>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</si>
  <si>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</si>
  <si>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</si>
  <si>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</si>
  <si>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</si>
  <si>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</si>
  <si>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</si>
  <si>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</si>
  <si>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</si>
  <si>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</si>
  <si>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</si>
  <si>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</si>
  <si>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</si>
  <si>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</si>
  <si>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</si>
  <si>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</si>
  <si>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</si>
  <si>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</si>
  <si>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</si>
  <si>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</si>
  <si>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</si>
  <si>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</si>
  <si>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</si>
  <si>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</si>
  <si>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</si>
  <si>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r>
      <t xml:space="preserve">7.      </t>
    </r>
    <r>
      <rPr>
        <b/>
        <u/>
        <sz val="11"/>
        <color theme="1"/>
        <rFont val="Calibri"/>
        <family val="2"/>
        <scheme val="minor"/>
      </rPr>
      <t>BENEFICIARIOS FINALES</t>
    </r>
  </si>
  <si>
    <t>31.12.2019 al 31.12.2020</t>
  </si>
  <si>
    <t>MENOS: PREVISION POR MENOR VALOR</t>
  </si>
  <si>
    <t xml:space="preserve">Dario Anibal Brugiati </t>
  </si>
  <si>
    <t>Director</t>
  </si>
  <si>
    <t>Venta de Titulos</t>
  </si>
  <si>
    <t>Gladys Rossana Arias Sosa</t>
  </si>
  <si>
    <t>Intermediación Títulos</t>
  </si>
  <si>
    <t>Ivan Andrea Krauer Carreras</t>
  </si>
  <si>
    <t>Gerente Financiero</t>
  </si>
  <si>
    <r>
      <t xml:space="preserve">Ingresos Extraordinarios </t>
    </r>
    <r>
      <rPr>
        <b/>
        <sz val="11"/>
        <color theme="1"/>
        <rFont val="Calibri"/>
        <family val="2"/>
        <scheme val="minor"/>
      </rPr>
      <t>(Nota 5.z)</t>
    </r>
  </si>
  <si>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</si>
  <si>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al 31 de diciembre de 2020  serán considerados por la Asamblea General.</t>
  </si>
  <si>
    <r>
      <rPr>
        <b/>
        <sz val="8"/>
        <color theme="1"/>
        <rFont val="Arial"/>
        <family val="2"/>
      </rPr>
      <t>CYCE - CONSULTORES Y CONTADORES DE EMPRESAS</t>
    </r>
    <r>
      <rPr>
        <sz val="8"/>
        <color theme="1"/>
        <rFont val="Arial"/>
        <family val="2"/>
      </rPr>
      <t xml:space="preserve">
Auditores Externos
Firmado al solo efecto de identificar con nuestro dictamen de fecha: 12/03/2021</t>
    </r>
  </si>
  <si>
    <t>CUADRO DEL CAPITAL INTEGRADO</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</si>
  <si>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</si>
  <si>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</si>
  <si>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</si>
  <si>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La firma cuenta con la libre disposicion de su patrimonio.</t>
  </si>
  <si>
    <t>Los bienes de uso adquiridos por la empresa se encuentran valuados al costo de adquisición más todos los gastos efectuados y que fueron necesarios para su incorporación al patrimonio del ente y puesta en funcionamiento.
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</si>
</sst>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_ * #,##0.00_ ;_ * \-#,##0.00_ ;_ * &quot;-&quot;_ ;_ @_ "/>
    <numFmt numFmtId="169" formatCode="0.0"/>
    <numFmt numFmtId="170" formatCode="#,##0_ ;[Red]\-#,##0\ "/>
    <numFmt numFmtId="171" formatCode="#,##0.00_ ;[Red]\-#,##0.00\ "/>
    <numFmt numFmtId="172" formatCode="_-* #,##0.00_-;\-* #,##0.00_-;_-* \-??_-;_-@_-"/>
    <numFmt numFmtId="173" formatCode="_(* #,##0_);_(* \(#,##0\);_(* &quot;-&quot;??_);_(@_)"/>
    <numFmt numFmtId="174" formatCode="#,##0_ ;\-#,##0\ "/>
    <numFmt numFmtId="175" formatCode="_-* #,##0.00\ _€_-;\-* #,##0.00\ _€_-;_-* &quot;-&quot;??\ _€_-;_-@_-"/>
    <numFmt numFmtId="176" formatCode="_(* #,##0.00_);_(* \(#,##0.00\);_(* \-??_);_(@_)"/>
    <numFmt numFmtId="177" formatCode="_(* #,##0_);_(* \(#,##0\);_(* \-_);_(@_)"/>
  </numFmts>
  <fonts count="79" x14ac:knownFonts="1">
    <font>
      <sz val="11"/>
      <color theme="1"/>
      <name val="Calibri"/>
      <family val="2"/>
      <scheme val="minor"/>
    </font>
    <font>
      <b/>
      <sz val="12"/>
      <color theme="1"/>
      <name val="Calibri"/>
      <family val="2"/>
      <scheme val="minor"/>
    </font>
    <font>
      <b/>
      <sz val="7"/>
      <color theme="1"/>
      <name val="Tahoma"/>
      <family val="2"/>
    </font>
    <font>
      <sz val="7"/>
      <color theme="1"/>
      <name val="Tahoma"/>
      <family val="2"/>
    </font>
    <font>
      <sz val="11"/>
      <color theme="1"/>
      <name val="Tahoma"/>
      <family val="2"/>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3"/>
      <color theme="1"/>
      <name val="Calibri"/>
      <family val="2"/>
      <scheme val="minor"/>
    </font>
    <font>
      <b/>
      <u/>
      <sz val="11"/>
      <color theme="1"/>
      <name val="Calibri"/>
      <family val="2"/>
      <scheme val="minor"/>
    </font>
    <font>
      <sz val="10"/>
      <name val="Calibri"/>
      <family val="2"/>
      <scheme val="minor"/>
    </font>
    <font>
      <b/>
      <sz val="12"/>
      <name val="Times New Roman"/>
      <family val="1"/>
    </font>
    <font>
      <b/>
      <sz val="12"/>
      <name val="Calibri"/>
      <family val="2"/>
      <scheme val="minor"/>
    </font>
    <font>
      <sz val="10"/>
      <name val="Arial"/>
      <family val="2"/>
    </font>
    <font>
      <b/>
      <sz val="12"/>
      <name val="Arial"/>
      <family val="2"/>
    </font>
    <font>
      <b/>
      <sz val="11"/>
      <name val="Calibri"/>
      <family val="2"/>
      <scheme val="minor"/>
    </font>
    <font>
      <sz val="8"/>
      <name val="Times New Roman"/>
      <family val="1"/>
    </font>
    <font>
      <b/>
      <sz val="11"/>
      <name val="Times New Roman"/>
      <family val="1"/>
    </font>
    <font>
      <sz val="12"/>
      <name val="Arial"/>
      <family val="2"/>
    </font>
    <font>
      <sz val="11"/>
      <name val="Times New Roman"/>
      <family val="1"/>
    </font>
    <font>
      <b/>
      <sz val="8"/>
      <name val="Times New Roman"/>
      <family val="1"/>
    </font>
    <font>
      <b/>
      <sz val="9"/>
      <name val="Times New Roman"/>
      <family val="1"/>
    </font>
    <font>
      <b/>
      <sz val="10"/>
      <name val="Calibri"/>
      <family val="2"/>
      <scheme val="minor"/>
    </font>
    <font>
      <u/>
      <sz val="10"/>
      <color indexed="12"/>
      <name val="Arial"/>
      <family val="2"/>
    </font>
    <font>
      <sz val="10"/>
      <color indexed="8"/>
      <name val="Calibri"/>
      <family val="2"/>
      <scheme val="minor"/>
    </font>
    <font>
      <b/>
      <sz val="10"/>
      <color indexed="8"/>
      <name val="Calibri"/>
      <family val="2"/>
      <scheme val="minor"/>
    </font>
    <font>
      <b/>
      <sz val="8"/>
      <color theme="1"/>
      <name val="Calibri"/>
      <family val="2"/>
      <scheme val="minor"/>
    </font>
    <font>
      <b/>
      <sz val="11"/>
      <name val="Arial"/>
      <family val="2"/>
    </font>
    <font>
      <sz val="11"/>
      <name val="Arial"/>
      <family val="2"/>
    </font>
    <font>
      <b/>
      <u/>
      <sz val="11"/>
      <name val="Calibri"/>
      <family val="2"/>
      <scheme val="minor"/>
    </font>
    <font>
      <b/>
      <sz val="11"/>
      <color indexed="12"/>
      <name val="Calibri"/>
      <family val="2"/>
      <scheme val="minor"/>
    </font>
    <font>
      <sz val="9"/>
      <color theme="1"/>
      <name val="Calibri"/>
      <family val="2"/>
      <scheme val="minor"/>
    </font>
    <font>
      <b/>
      <sz val="9"/>
      <color theme="1"/>
      <name val="Calibri"/>
      <family val="2"/>
      <scheme val="minor"/>
    </font>
    <font>
      <b/>
      <sz val="9"/>
      <name val="Calibri"/>
      <family val="2"/>
      <scheme val="minor"/>
    </font>
    <font>
      <sz val="9"/>
      <name val="Arial"/>
      <family val="2"/>
    </font>
    <font>
      <b/>
      <u/>
      <sz val="12"/>
      <color theme="1"/>
      <name val="Calibri"/>
      <family val="2"/>
      <scheme val="minor"/>
    </font>
    <font>
      <b/>
      <i/>
      <sz val="11"/>
      <color theme="1"/>
      <name val="Calibri"/>
      <family val="2"/>
      <scheme val="minor"/>
    </font>
    <font>
      <sz val="10"/>
      <color theme="1"/>
      <name val="Tahoma"/>
      <family val="2"/>
    </font>
    <font>
      <b/>
      <i/>
      <sz val="10"/>
      <color theme="1"/>
      <name val="Calibri"/>
      <family val="2"/>
      <scheme val="minor"/>
    </font>
    <font>
      <sz val="11"/>
      <name val="Calibri"/>
      <family val="2"/>
    </font>
    <font>
      <sz val="12"/>
      <name val="Calibri"/>
      <family val="2"/>
    </font>
    <font>
      <b/>
      <sz val="11"/>
      <name val="Calibri"/>
      <family val="2"/>
    </font>
    <font>
      <b/>
      <i/>
      <sz val="11"/>
      <name val="Calibri"/>
      <family val="2"/>
      <scheme val="minor"/>
    </font>
    <font>
      <sz val="12"/>
      <color theme="1"/>
      <name val="Tahoma"/>
      <family val="2"/>
    </font>
    <font>
      <sz val="12"/>
      <color theme="1"/>
      <name val="Calibri"/>
      <family val="2"/>
      <scheme val="minor"/>
    </font>
    <font>
      <sz val="12"/>
      <color theme="1"/>
      <name val="Arial"/>
      <family val="2"/>
    </font>
    <font>
      <b/>
      <i/>
      <sz val="8"/>
      <color theme="1"/>
      <name val="Calibri"/>
      <family val="2"/>
      <scheme val="minor"/>
    </font>
    <font>
      <sz val="11"/>
      <color theme="1"/>
      <name val="Arial"/>
      <family val="2"/>
    </font>
    <font>
      <b/>
      <sz val="12"/>
      <color theme="1"/>
      <name val="Tahoma"/>
      <family val="2"/>
    </font>
    <font>
      <sz val="12"/>
      <name val="Calibri"/>
      <family val="2"/>
      <scheme val="minor"/>
    </font>
    <font>
      <b/>
      <sz val="10"/>
      <name val="Calibri"/>
      <family val="2"/>
    </font>
    <font>
      <b/>
      <u/>
      <sz val="10"/>
      <color theme="1"/>
      <name val="Calibri"/>
      <family val="2"/>
      <scheme val="minor"/>
    </font>
    <font>
      <b/>
      <i/>
      <sz val="12"/>
      <color theme="1"/>
      <name val="Calibri"/>
      <family val="2"/>
      <scheme val="minor"/>
    </font>
    <font>
      <i/>
      <sz val="8"/>
      <color theme="1"/>
      <name val="Calibri"/>
      <family val="2"/>
      <scheme val="minor"/>
    </font>
    <font>
      <b/>
      <u/>
      <sz val="10"/>
      <name val="Calibri"/>
      <family val="2"/>
      <scheme val="minor"/>
    </font>
    <font>
      <sz val="9"/>
      <name val="Calibri"/>
      <family val="2"/>
      <scheme val="minor"/>
    </font>
    <font>
      <sz val="11"/>
      <color indexed="8"/>
      <name val="Calibri"/>
      <family val="2"/>
    </font>
    <font>
      <sz val="11"/>
      <color theme="0"/>
      <name val="Calibri"/>
      <family val="2"/>
      <scheme val="minor"/>
    </font>
    <font>
      <sz val="10"/>
      <color theme="0"/>
      <name val="Calibri"/>
      <family val="2"/>
      <scheme val="minor"/>
    </font>
    <font>
      <b/>
      <sz val="11"/>
      <color theme="0"/>
      <name val="Times New Roman"/>
      <family val="1"/>
    </font>
    <font>
      <b/>
      <sz val="10"/>
      <color theme="0"/>
      <name val="Arial"/>
      <family val="2"/>
    </font>
    <font>
      <sz val="12"/>
      <color theme="0"/>
      <name val="Calibri"/>
      <family val="2"/>
      <scheme val="minor"/>
    </font>
    <font>
      <sz val="11"/>
      <color rgb="FFFF0000"/>
      <name val="Calibri"/>
      <family val="2"/>
      <scheme val="minor"/>
    </font>
    <font>
      <strike/>
      <sz val="11"/>
      <color theme="1"/>
      <name val="Calibri"/>
      <family val="2"/>
      <scheme val="minor"/>
    </font>
    <font>
      <b/>
      <strike/>
      <sz val="11"/>
      <name val="Calibri"/>
      <family val="2"/>
      <scheme val="minor"/>
    </font>
    <font>
      <strike/>
      <sz val="11"/>
      <name val="Calibri"/>
      <family val="2"/>
      <scheme val="minor"/>
    </font>
    <font>
      <i/>
      <sz val="11"/>
      <color rgb="FFFF0000"/>
      <name val="Calibri"/>
      <family val="2"/>
      <scheme val="minor"/>
    </font>
    <font>
      <b/>
      <strike/>
      <sz val="11"/>
      <name val="Calibri"/>
      <family val="2"/>
    </font>
    <font>
      <b/>
      <i/>
      <sz val="16"/>
      <color theme="1"/>
      <name val="Calibri"/>
      <family val="2"/>
      <scheme val="minor"/>
    </font>
    <font>
      <b/>
      <sz val="11"/>
      <color rgb="FFFF0000"/>
      <name val="Calibri"/>
      <family val="2"/>
      <scheme val="minor"/>
    </font>
    <font>
      <b/>
      <sz val="14"/>
      <color theme="1"/>
      <name val="Arial"/>
      <family val="2"/>
    </font>
    <font>
      <sz val="9"/>
      <name val="Segoe UI"/>
      <family val="2"/>
    </font>
    <font>
      <u/>
      <sz val="11"/>
      <color theme="10"/>
      <name val="Calibri"/>
      <family val="2"/>
      <scheme val="minor"/>
    </font>
    <font>
      <b/>
      <u/>
      <sz val="15"/>
      <color theme="1"/>
      <name val="Calibri"/>
      <family val="2"/>
      <scheme val="minor"/>
    </font>
    <font>
      <b/>
      <sz val="14"/>
      <color theme="1"/>
      <name val="Calibri"/>
      <family val="2"/>
      <scheme val="minor"/>
    </font>
    <font>
      <sz val="8"/>
      <color theme="1"/>
      <name val="Arial"/>
      <family val="2"/>
    </font>
    <font>
      <b/>
      <sz val="8"/>
      <color theme="1"/>
      <name val="Arial"/>
      <family val="2"/>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style="thin">
        <color indexed="64"/>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64"/>
      </right>
      <top/>
      <bottom style="hair">
        <color indexed="8"/>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indexed="64"/>
      </bottom>
      <diagonal/>
    </border>
    <border>
      <left/>
      <right style="thin">
        <color indexed="64"/>
      </right>
      <top style="hair">
        <color auto="1"/>
      </top>
      <bottom style="thin">
        <color auto="1"/>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thin">
        <color indexed="64"/>
      </right>
      <top style="thin">
        <color indexed="64"/>
      </top>
      <bottom style="hair">
        <color indexed="8"/>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thin">
        <color auto="1"/>
      </top>
      <bottom style="hair">
        <color auto="1"/>
      </bottom>
      <diagonal/>
    </border>
    <border>
      <left/>
      <right/>
      <top style="hair">
        <color auto="1"/>
      </top>
      <bottom style="thin">
        <color indexed="64"/>
      </bottom>
      <diagonal/>
    </border>
    <border>
      <left style="medium">
        <color indexed="64"/>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thin">
        <color indexed="8"/>
      </left>
      <right style="thin">
        <color indexed="64"/>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06">
    <xf numFmtId="0" fontId="0" fillId="0" borderId="0"/>
    <xf numFmtId="164" fontId="5" fillId="0" borderId="0" applyFont="0" applyFill="0" applyBorder="0" applyAlignment="0" applyProtection="0"/>
    <xf numFmtId="0" fontId="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43" fontId="15" fillId="0" borderId="0" applyFont="0" applyFill="0" applyBorder="0" applyAlignment="0" applyProtection="0"/>
    <xf numFmtId="0" fontId="15" fillId="0" borderId="0"/>
    <xf numFmtId="0" fontId="25" fillId="0" borderId="0" applyNumberFormat="0" applyFill="0" applyBorder="0" applyAlignment="0" applyProtection="0">
      <alignment vertical="top"/>
      <protection locked="0"/>
    </xf>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8" applyNumberFormat="0" applyFont="0" applyAlignment="0" applyProtection="0"/>
    <xf numFmtId="9" fontId="15" fillId="0" borderId="0" applyFont="0" applyFill="0" applyBorder="0" applyAlignment="0" applyProtection="0"/>
    <xf numFmtId="167" fontId="15" fillId="0" borderId="0" applyFont="0" applyFill="0" applyBorder="0" applyAlignment="0" applyProtection="0"/>
    <xf numFmtId="0" fontId="15" fillId="0" borderId="0"/>
    <xf numFmtId="0" fontId="5" fillId="0" borderId="0"/>
    <xf numFmtId="43" fontId="15" fillId="0" borderId="0" applyFont="0" applyFill="0" applyBorder="0" applyAlignment="0" applyProtection="0"/>
    <xf numFmtId="0" fontId="15" fillId="0" borderId="0"/>
    <xf numFmtId="41" fontId="5" fillId="0" borderId="0" applyFont="0" applyFill="0" applyBorder="0" applyAlignment="0" applyProtection="0"/>
    <xf numFmtId="0" fontId="58" fillId="0" borderId="0"/>
    <xf numFmtId="172" fontId="58" fillId="0" borderId="0" applyFill="0" applyBorder="0" applyAlignment="0" applyProtection="0"/>
    <xf numFmtId="41" fontId="5" fillId="0" borderId="0" applyFont="0" applyFill="0" applyBorder="0" applyAlignment="0" applyProtection="0"/>
    <xf numFmtId="175" fontId="5" fillId="0" borderId="0" applyFont="0" applyFill="0" applyBorder="0" applyAlignment="0" applyProtection="0"/>
    <xf numFmtId="0" fontId="73" fillId="0" borderId="0"/>
    <xf numFmtId="175" fontId="73" fillId="0" borderId="0" applyFont="0" applyFill="0" applyBorder="0" applyAlignment="0" applyProtection="0"/>
    <xf numFmtId="41" fontId="5" fillId="0" borderId="0" applyFont="0" applyFill="0" applyBorder="0" applyAlignment="0" applyProtection="0"/>
    <xf numFmtId="0" fontId="74" fillId="0" borderId="0" applyNumberForma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6" fontId="15" fillId="0" borderId="0" applyFill="0" applyBorder="0" applyAlignment="0" applyProtection="0"/>
    <xf numFmtId="176" fontId="15" fillId="0" borderId="0" applyFill="0" applyBorder="0" applyAlignment="0" applyProtection="0"/>
    <xf numFmtId="176" fontId="15" fillId="0" borderId="0" applyFill="0" applyBorder="0" applyAlignment="0" applyProtection="0"/>
    <xf numFmtId="177" fontId="15" fillId="0" borderId="0" applyFill="0" applyBorder="0" applyAlignment="0" applyProtection="0"/>
    <xf numFmtId="0" fontId="20" fillId="0" borderId="0"/>
    <xf numFmtId="9" fontId="15" fillId="0" borderId="0" applyFill="0" applyBorder="0" applyAlignment="0" applyProtection="0"/>
  </cellStyleXfs>
  <cellXfs count="765">
    <xf numFmtId="0" fontId="0" fillId="0" borderId="0" xfId="0"/>
    <xf numFmtId="2" fontId="1" fillId="0" borderId="0" xfId="0" applyNumberFormat="1" applyFont="1" applyAlignment="1">
      <alignment vertical="center" wrapText="1"/>
    </xf>
    <xf numFmtId="2" fontId="2" fillId="0" borderId="0" xfId="0" applyNumberFormat="1" applyFont="1" applyAlignment="1">
      <alignment vertical="center" wrapText="1"/>
    </xf>
    <xf numFmtId="0" fontId="3" fillId="0" borderId="0" xfId="0" applyFont="1"/>
    <xf numFmtId="0" fontId="4" fillId="0" borderId="0" xfId="0" applyFont="1"/>
    <xf numFmtId="3" fontId="0" fillId="0" borderId="0" xfId="0" applyNumberFormat="1"/>
    <xf numFmtId="0" fontId="6" fillId="0" borderId="0" xfId="0" applyFont="1"/>
    <xf numFmtId="0" fontId="0" fillId="0" borderId="0" xfId="0" applyFont="1"/>
    <xf numFmtId="3" fontId="0" fillId="0" borderId="0" xfId="0" applyNumberFormat="1" applyFont="1"/>
    <xf numFmtId="0" fontId="6" fillId="0" borderId="1" xfId="0" applyFont="1" applyBorder="1"/>
    <xf numFmtId="3" fontId="8" fillId="0" borderId="1" xfId="0" applyNumberFormat="1" applyFont="1" applyBorder="1"/>
    <xf numFmtId="0" fontId="11" fillId="0" borderId="1" xfId="0" applyFont="1" applyBorder="1"/>
    <xf numFmtId="0" fontId="0" fillId="0" borderId="1" xfId="0" quotePrefix="1" applyFont="1" applyBorder="1"/>
    <xf numFmtId="0" fontId="6" fillId="3" borderId="1" xfId="0" applyFont="1" applyFill="1" applyBorder="1" applyAlignment="1">
      <alignment horizontal="center" vertical="center" wrapText="1"/>
    </xf>
    <xf numFmtId="0" fontId="9" fillId="0" borderId="0" xfId="0" applyFont="1"/>
    <xf numFmtId="0" fontId="11" fillId="0" borderId="4" xfId="0" applyFont="1" applyBorder="1"/>
    <xf numFmtId="3" fontId="7" fillId="0" borderId="13" xfId="2" applyNumberFormat="1" applyFont="1" applyBorder="1" applyAlignment="1">
      <alignment horizontal="right" vertical="top" wrapText="1"/>
    </xf>
    <xf numFmtId="3" fontId="7" fillId="0" borderId="13" xfId="2" applyNumberFormat="1" applyFont="1" applyFill="1" applyBorder="1" applyAlignment="1">
      <alignment horizontal="right" vertical="top" wrapText="1"/>
    </xf>
    <xf numFmtId="3" fontId="17" fillId="3" borderId="1" xfId="3" applyNumberFormat="1" applyFont="1" applyFill="1" applyBorder="1" applyAlignment="1">
      <alignment vertical="top" wrapText="1"/>
    </xf>
    <xf numFmtId="3" fontId="7" fillId="4" borderId="13" xfId="3" applyNumberFormat="1" applyFont="1" applyFill="1" applyBorder="1" applyAlignment="1">
      <alignment horizontal="center" vertical="top" wrapText="1"/>
    </xf>
    <xf numFmtId="0" fontId="17" fillId="0" borderId="13" xfId="0" applyFont="1" applyBorder="1" applyAlignment="1">
      <alignment horizontal="left" vertical="top" wrapText="1"/>
    </xf>
    <xf numFmtId="0" fontId="17" fillId="0" borderId="13" xfId="0" applyFont="1" applyBorder="1" applyAlignment="1">
      <alignment horizontal="center" vertical="top" wrapText="1"/>
    </xf>
    <xf numFmtId="165" fontId="7" fillId="4" borderId="13" xfId="3" applyNumberFormat="1" applyFont="1" applyFill="1" applyBorder="1" applyAlignment="1">
      <alignment vertical="top" wrapText="1"/>
    </xf>
    <xf numFmtId="3" fontId="7" fillId="0" borderId="13" xfId="3" applyNumberFormat="1" applyFont="1" applyFill="1" applyBorder="1" applyAlignment="1">
      <alignment horizontal="center" vertical="top" wrapText="1"/>
    </xf>
    <xf numFmtId="0" fontId="17" fillId="0" borderId="0" xfId="0" applyFont="1" applyAlignment="1">
      <alignment horizontal="left"/>
    </xf>
    <xf numFmtId="0" fontId="16" fillId="0" borderId="0" xfId="0" applyFont="1" applyAlignment="1">
      <alignment horizontal="center"/>
    </xf>
    <xf numFmtId="0" fontId="19" fillId="0" borderId="0" xfId="0" applyFont="1" applyAlignment="1">
      <alignment horizontal="justify"/>
    </xf>
    <xf numFmtId="3" fontId="20" fillId="0" borderId="0" xfId="0" applyNumberFormat="1" applyFont="1"/>
    <xf numFmtId="0" fontId="13" fillId="0" borderId="0" xfId="0" applyFont="1" applyAlignment="1">
      <alignment horizontal="left"/>
    </xf>
    <xf numFmtId="3" fontId="19" fillId="0" borderId="0" xfId="0" applyNumberFormat="1" applyFont="1" applyAlignment="1">
      <alignment horizontal="left"/>
    </xf>
    <xf numFmtId="0" fontId="18" fillId="0" borderId="0" xfId="0" applyFont="1" applyBorder="1" applyAlignment="1">
      <alignment horizontal="justify" vertical="top" wrapText="1"/>
    </xf>
    <xf numFmtId="0" fontId="21" fillId="0" borderId="0" xfId="0" applyFont="1" applyBorder="1" applyAlignment="1">
      <alignment horizontal="justify" vertical="top" wrapText="1"/>
    </xf>
    <xf numFmtId="0" fontId="21" fillId="0" borderId="0" xfId="0" applyFont="1" applyAlignment="1">
      <alignment horizontal="justify"/>
    </xf>
    <xf numFmtId="0" fontId="22" fillId="0" borderId="0" xfId="0" applyFont="1" applyBorder="1" applyAlignment="1">
      <alignment horizontal="justify" vertical="top" wrapText="1"/>
    </xf>
    <xf numFmtId="3" fontId="20" fillId="0" borderId="0" xfId="0" applyNumberFormat="1" applyFont="1" applyBorder="1" applyAlignment="1">
      <alignment horizontal="justify" vertical="top" wrapText="1"/>
    </xf>
    <xf numFmtId="3" fontId="18" fillId="0" borderId="0" xfId="0" applyNumberFormat="1" applyFont="1" applyBorder="1" applyAlignment="1">
      <alignment horizontal="justify" vertical="top" wrapText="1"/>
    </xf>
    <xf numFmtId="3" fontId="19" fillId="0" borderId="0" xfId="0" applyNumberFormat="1" applyFont="1" applyAlignment="1">
      <alignment horizontal="center"/>
    </xf>
    <xf numFmtId="2" fontId="17" fillId="3" borderId="1" xfId="0" applyNumberFormat="1" applyFont="1" applyFill="1" applyBorder="1" applyAlignment="1">
      <alignment horizontal="center" vertical="center" wrapText="1"/>
    </xf>
    <xf numFmtId="0" fontId="17" fillId="0" borderId="0" xfId="0" applyFont="1" applyAlignment="1">
      <alignment horizontal="center"/>
    </xf>
    <xf numFmtId="2" fontId="24" fillId="3" borderId="1" xfId="0" applyNumberFormat="1" applyFont="1" applyFill="1" applyBorder="1" applyAlignment="1">
      <alignment horizontal="center" vertical="center" wrapText="1"/>
    </xf>
    <xf numFmtId="0" fontId="12" fillId="0" borderId="1" xfId="0" applyFont="1" applyBorder="1" applyAlignment="1">
      <alignment horizontal="center" vertical="top" wrapText="1"/>
    </xf>
    <xf numFmtId="0" fontId="24" fillId="3" borderId="1" xfId="0" applyFont="1" applyFill="1" applyBorder="1" applyAlignment="1">
      <alignment horizontal="center" vertical="top" wrapText="1"/>
    </xf>
    <xf numFmtId="3" fontId="24" fillId="3" borderId="1" xfId="0" applyNumberFormat="1" applyFont="1" applyFill="1" applyBorder="1" applyAlignment="1">
      <alignment horizontal="right" vertical="top" wrapText="1"/>
    </xf>
    <xf numFmtId="3" fontId="0" fillId="0" borderId="0" xfId="0" applyNumberFormat="1" applyFont="1" applyFill="1"/>
    <xf numFmtId="0" fontId="7" fillId="0" borderId="0" xfId="0" applyFont="1"/>
    <xf numFmtId="0" fontId="17" fillId="0" borderId="0" xfId="0" applyFont="1"/>
    <xf numFmtId="3" fontId="17" fillId="0" borderId="0" xfId="0" applyNumberFormat="1" applyFont="1" applyFill="1" applyBorder="1" applyAlignment="1">
      <alignment horizontal="center" vertical="top" wrapText="1"/>
    </xf>
    <xf numFmtId="0" fontId="7" fillId="0" borderId="0" xfId="0" applyFont="1" applyFill="1"/>
    <xf numFmtId="0" fontId="0" fillId="0" borderId="0" xfId="0"/>
    <xf numFmtId="3" fontId="12" fillId="0" borderId="26" xfId="3" applyNumberFormat="1" applyFont="1" applyFill="1" applyBorder="1" applyAlignment="1" applyProtection="1">
      <alignment horizontal="right" wrapText="1"/>
    </xf>
    <xf numFmtId="3" fontId="12" fillId="0" borderId="27" xfId="3" applyNumberFormat="1" applyFont="1" applyFill="1" applyBorder="1" applyAlignment="1" applyProtection="1">
      <alignment horizontal="right" wrapText="1"/>
    </xf>
    <xf numFmtId="3" fontId="24" fillId="3" borderId="28" xfId="4" applyNumberFormat="1" applyFont="1" applyFill="1" applyBorder="1" applyAlignment="1">
      <alignment horizontal="right" wrapText="1"/>
    </xf>
    <xf numFmtId="0" fontId="29" fillId="0" borderId="0" xfId="0" applyFont="1" applyAlignment="1">
      <alignment horizontal="justify"/>
    </xf>
    <xf numFmtId="0" fontId="30" fillId="0" borderId="0" xfId="0" applyFont="1"/>
    <xf numFmtId="3" fontId="17" fillId="3" borderId="1" xfId="0" applyNumberFormat="1" applyFont="1" applyFill="1" applyBorder="1" applyAlignment="1">
      <alignment horizontal="right" vertical="top" wrapText="1"/>
    </xf>
    <xf numFmtId="0" fontId="30" fillId="0" borderId="0" xfId="0" applyFont="1" applyAlignment="1">
      <alignment horizontal="justify"/>
    </xf>
    <xf numFmtId="0" fontId="7" fillId="0" borderId="13" xfId="0" applyFont="1" applyBorder="1" applyAlignment="1">
      <alignment horizontal="justify" vertical="top" wrapText="1"/>
    </xf>
    <xf numFmtId="0" fontId="29" fillId="0" borderId="0" xfId="0" applyFont="1" applyBorder="1" applyAlignment="1">
      <alignment horizontal="justify" vertical="top" wrapText="1"/>
    </xf>
    <xf numFmtId="165" fontId="29" fillId="0" borderId="0" xfId="0" applyNumberFormat="1" applyFont="1" applyBorder="1" applyAlignment="1">
      <alignment horizontal="justify" vertical="top" wrapText="1"/>
    </xf>
    <xf numFmtId="0" fontId="30" fillId="0" borderId="0" xfId="0" applyFont="1" applyBorder="1" applyAlignment="1">
      <alignment horizontal="justify" vertical="top" wrapText="1"/>
    </xf>
    <xf numFmtId="0" fontId="29" fillId="0" borderId="0" xfId="0" applyFont="1" applyAlignment="1">
      <alignment horizontal="center"/>
    </xf>
    <xf numFmtId="3" fontId="7" fillId="0" borderId="14" xfId="0" applyNumberFormat="1" applyFont="1" applyBorder="1" applyAlignment="1">
      <alignment horizontal="right" vertical="center" wrapText="1"/>
    </xf>
    <xf numFmtId="0" fontId="17" fillId="3" borderId="15" xfId="0" applyFont="1" applyFill="1" applyBorder="1" applyAlignment="1">
      <alignment horizontal="center" vertical="center" wrapText="1"/>
    </xf>
    <xf numFmtId="3" fontId="0" fillId="0" borderId="0" xfId="0" applyNumberFormat="1" applyFont="1" applyBorder="1"/>
    <xf numFmtId="0" fontId="7" fillId="0" borderId="16" xfId="0" applyFont="1" applyBorder="1" applyAlignment="1">
      <alignment horizontal="left" wrapText="1"/>
    </xf>
    <xf numFmtId="0" fontId="7" fillId="0" borderId="17" xfId="0" applyFont="1" applyBorder="1" applyAlignment="1">
      <alignment horizontal="left" vertical="top" wrapText="1"/>
    </xf>
    <xf numFmtId="0" fontId="7" fillId="0" borderId="17" xfId="0" applyFont="1" applyBorder="1" applyAlignment="1">
      <alignment horizontal="justify" vertical="top" wrapText="1"/>
    </xf>
    <xf numFmtId="0" fontId="7" fillId="0" borderId="19" xfId="0" applyFont="1" applyBorder="1" applyAlignment="1">
      <alignment horizontal="left" wrapText="1"/>
    </xf>
    <xf numFmtId="0" fontId="7" fillId="0" borderId="20" xfId="0" applyFont="1" applyBorder="1" applyAlignment="1">
      <alignment horizontal="left" vertical="top" wrapText="1"/>
    </xf>
    <xf numFmtId="0" fontId="7" fillId="0" borderId="20" xfId="0" applyFont="1" applyBorder="1" applyAlignment="1">
      <alignment horizontal="justify" vertical="top" wrapText="1"/>
    </xf>
    <xf numFmtId="0" fontId="7" fillId="0" borderId="22" xfId="0" applyFont="1" applyBorder="1" applyAlignment="1">
      <alignment horizontal="left" wrapText="1"/>
    </xf>
    <xf numFmtId="0" fontId="7" fillId="0" borderId="23" xfId="0" applyFont="1" applyBorder="1" applyAlignment="1">
      <alignment horizontal="left" vertical="top" wrapText="1"/>
    </xf>
    <xf numFmtId="0" fontId="7" fillId="0" borderId="23" xfId="0" applyFont="1" applyBorder="1" applyAlignment="1">
      <alignment horizontal="justify" vertical="top" wrapText="1"/>
    </xf>
    <xf numFmtId="0" fontId="17" fillId="0" borderId="0" xfId="0" applyFont="1" applyAlignment="1">
      <alignment horizontal="justify"/>
    </xf>
    <xf numFmtId="0" fontId="17" fillId="0" borderId="0" xfId="0" applyFont="1" applyBorder="1" applyAlignment="1"/>
    <xf numFmtId="0" fontId="17" fillId="3" borderId="5" xfId="0" applyFont="1" applyFill="1" applyBorder="1" applyAlignment="1">
      <alignment vertical="top" wrapText="1"/>
    </xf>
    <xf numFmtId="0" fontId="7" fillId="0" borderId="0" xfId="0" applyFont="1" applyAlignment="1">
      <alignment horizontal="left"/>
    </xf>
    <xf numFmtId="0" fontId="7" fillId="0" borderId="0" xfId="0" applyFont="1" applyBorder="1" applyAlignment="1">
      <alignment horizontal="center" vertical="top" wrapText="1"/>
    </xf>
    <xf numFmtId="0" fontId="7" fillId="0" borderId="0" xfId="0" applyFont="1" applyBorder="1" applyAlignment="1">
      <alignment vertical="top" wrapText="1"/>
    </xf>
    <xf numFmtId="3" fontId="7" fillId="0" borderId="0" xfId="0" applyNumberFormat="1" applyFont="1" applyBorder="1" applyAlignment="1">
      <alignment vertical="top" wrapText="1"/>
    </xf>
    <xf numFmtId="0" fontId="31" fillId="0" borderId="0" xfId="0" applyFont="1" applyBorder="1" applyAlignment="1"/>
    <xf numFmtId="3" fontId="17" fillId="0" borderId="0" xfId="0" applyNumberFormat="1" applyFont="1" applyAlignment="1">
      <alignment horizontal="center"/>
    </xf>
    <xf numFmtId="3" fontId="17" fillId="0" borderId="0" xfId="0" applyNumberFormat="1" applyFont="1" applyAlignment="1">
      <alignment horizontal="left"/>
    </xf>
    <xf numFmtId="0" fontId="7" fillId="0" borderId="0" xfId="0" applyFont="1" applyAlignment="1">
      <alignment horizontal="center"/>
    </xf>
    <xf numFmtId="3" fontId="7" fillId="0" borderId="0" xfId="0" applyNumberFormat="1" applyFont="1"/>
    <xf numFmtId="3" fontId="7" fillId="0" borderId="0" xfId="0" applyNumberFormat="1" applyFont="1" applyAlignment="1">
      <alignment horizontal="left"/>
    </xf>
    <xf numFmtId="0" fontId="7" fillId="0" borderId="0" xfId="0" applyFont="1" applyAlignment="1">
      <alignment horizontal="justify"/>
    </xf>
    <xf numFmtId="0" fontId="32" fillId="0" borderId="0" xfId="0" applyFont="1"/>
    <xf numFmtId="0" fontId="7" fillId="0" borderId="0" xfId="0" applyFont="1" applyBorder="1" applyAlignment="1">
      <alignment horizontal="justify" vertical="top" wrapText="1"/>
    </xf>
    <xf numFmtId="0" fontId="17" fillId="4" borderId="0" xfId="0" applyFont="1" applyFill="1" applyBorder="1" applyAlignment="1">
      <alignment horizontal="justify" vertical="top" wrapText="1"/>
    </xf>
    <xf numFmtId="165" fontId="7" fillId="6" borderId="0" xfId="0" applyNumberFormat="1"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39" xfId="0" applyFont="1" applyBorder="1" applyAlignment="1">
      <alignment horizontal="justify" vertical="top" wrapText="1"/>
    </xf>
    <xf numFmtId="4" fontId="7" fillId="0" borderId="39" xfId="1" applyNumberFormat="1" applyFont="1" applyBorder="1" applyAlignment="1">
      <alignment horizontal="right" vertical="top" wrapText="1"/>
    </xf>
    <xf numFmtId="0" fontId="7" fillId="0" borderId="40" xfId="0" applyFont="1" applyBorder="1" applyAlignment="1">
      <alignment horizontal="justify" vertical="top" wrapText="1"/>
    </xf>
    <xf numFmtId="3" fontId="17" fillId="3" borderId="28" xfId="0" applyNumberFormat="1" applyFont="1" applyFill="1" applyBorder="1" applyAlignment="1">
      <alignment horizontal="right" vertical="top" wrapText="1"/>
    </xf>
    <xf numFmtId="4" fontId="0" fillId="0" borderId="0" xfId="0" applyNumberFormat="1"/>
    <xf numFmtId="165" fontId="0" fillId="0" borderId="0" xfId="0" applyNumberFormat="1" applyFont="1"/>
    <xf numFmtId="0" fontId="0" fillId="0" borderId="0" xfId="0" applyAlignment="1">
      <alignment horizontal="right"/>
    </xf>
    <xf numFmtId="3" fontId="12" fillId="0" borderId="26" xfId="4" applyNumberFormat="1" applyFont="1" applyBorder="1" applyAlignment="1">
      <alignment horizontal="right" wrapText="1"/>
    </xf>
    <xf numFmtId="3" fontId="12" fillId="0" borderId="43" xfId="3" applyNumberFormat="1" applyFont="1" applyFill="1" applyBorder="1" applyAlignment="1" applyProtection="1">
      <alignment horizontal="right" wrapText="1"/>
    </xf>
    <xf numFmtId="3" fontId="12" fillId="0" borderId="44" xfId="3" applyNumberFormat="1" applyFont="1" applyFill="1" applyBorder="1" applyAlignment="1" applyProtection="1">
      <alignment horizontal="right" wrapText="1"/>
    </xf>
    <xf numFmtId="0" fontId="17" fillId="3" borderId="28" xfId="2" applyFont="1" applyFill="1" applyBorder="1" applyAlignment="1">
      <alignment vertical="top" wrapText="1"/>
    </xf>
    <xf numFmtId="0" fontId="17" fillId="0" borderId="40" xfId="2" applyFont="1" applyBorder="1" applyAlignment="1">
      <alignment horizontal="center" vertical="center" wrapText="1"/>
    </xf>
    <xf numFmtId="3" fontId="17" fillId="3" borderId="28" xfId="3" applyNumberFormat="1" applyFont="1" applyFill="1" applyBorder="1" applyAlignment="1">
      <alignment vertical="top" wrapText="1"/>
    </xf>
    <xf numFmtId="3" fontId="36" fillId="0" borderId="0" xfId="0" applyNumberFormat="1" applyFont="1"/>
    <xf numFmtId="2" fontId="17" fillId="3" borderId="1" xfId="0" applyNumberFormat="1" applyFont="1" applyFill="1" applyBorder="1" applyAlignment="1">
      <alignment horizontal="center" vertical="center" wrapText="1"/>
    </xf>
    <xf numFmtId="0" fontId="7" fillId="0" borderId="47" xfId="0" applyFont="1" applyBorder="1" applyAlignment="1">
      <alignment horizontal="left" vertical="top" wrapText="1"/>
    </xf>
    <xf numFmtId="0" fontId="7" fillId="0" borderId="47" xfId="0" applyFont="1" applyBorder="1" applyAlignment="1">
      <alignment horizontal="center" vertical="top" wrapText="1"/>
    </xf>
    <xf numFmtId="3" fontId="7" fillId="4" borderId="47" xfId="3" applyNumberFormat="1" applyFont="1" applyFill="1" applyBorder="1" applyAlignment="1">
      <alignment horizontal="center" vertical="top" wrapText="1"/>
    </xf>
    <xf numFmtId="3" fontId="7" fillId="4" borderId="39" xfId="3" applyNumberFormat="1" applyFont="1" applyFill="1" applyBorder="1" applyAlignment="1">
      <alignment horizontal="center" vertical="top" wrapText="1"/>
    </xf>
    <xf numFmtId="2" fontId="17" fillId="3" borderId="1" xfId="0" applyNumberFormat="1" applyFont="1" applyFill="1" applyBorder="1" applyAlignment="1">
      <alignment horizontal="center" vertical="center" wrapText="1"/>
    </xf>
    <xf numFmtId="0" fontId="17" fillId="3" borderId="28" xfId="0" applyFont="1" applyFill="1" applyBorder="1" applyAlignment="1">
      <alignment horizontal="center" vertical="center" wrapText="1"/>
    </xf>
    <xf numFmtId="0" fontId="6" fillId="3" borderId="28" xfId="0" applyFont="1" applyFill="1" applyBorder="1" applyAlignment="1">
      <alignment horizontal="center" vertical="center" wrapText="1"/>
    </xf>
    <xf numFmtId="3" fontId="9" fillId="0" borderId="28" xfId="0" applyNumberFormat="1" applyFont="1" applyBorder="1" applyAlignment="1">
      <alignment horizontal="right"/>
    </xf>
    <xf numFmtId="41" fontId="0" fillId="0" borderId="0" xfId="67" applyFont="1"/>
    <xf numFmtId="168" fontId="0" fillId="0" borderId="0" xfId="67" applyNumberFormat="1" applyFont="1"/>
    <xf numFmtId="0" fontId="6" fillId="3" borderId="28" xfId="0" applyFont="1" applyFill="1" applyBorder="1"/>
    <xf numFmtId="3" fontId="6" fillId="3" borderId="28" xfId="0" applyNumberFormat="1" applyFont="1" applyFill="1" applyBorder="1"/>
    <xf numFmtId="0" fontId="0" fillId="0" borderId="49" xfId="0" applyFont="1" applyBorder="1"/>
    <xf numFmtId="0" fontId="0" fillId="0" borderId="47" xfId="0" applyFont="1" applyBorder="1"/>
    <xf numFmtId="0" fontId="37" fillId="0" borderId="47" xfId="0" applyFont="1" applyBorder="1"/>
    <xf numFmtId="169" fontId="0" fillId="0" borderId="0" xfId="0" applyNumberFormat="1" applyFont="1"/>
    <xf numFmtId="0" fontId="0" fillId="0" borderId="3" xfId="0" applyFont="1" applyBorder="1"/>
    <xf numFmtId="3" fontId="0" fillId="0" borderId="3" xfId="0" applyNumberFormat="1" applyFont="1" applyBorder="1"/>
    <xf numFmtId="3" fontId="4" fillId="0" borderId="0" xfId="0" applyNumberFormat="1" applyFont="1"/>
    <xf numFmtId="3" fontId="6" fillId="0" borderId="3" xfId="0" applyNumberFormat="1" applyFont="1" applyBorder="1"/>
    <xf numFmtId="3" fontId="0" fillId="0" borderId="3" xfId="0" applyNumberFormat="1" applyFont="1" applyBorder="1" applyAlignment="1">
      <alignment vertical="center"/>
    </xf>
    <xf numFmtId="3" fontId="6" fillId="3" borderId="1" xfId="0" applyNumberFormat="1" applyFont="1" applyFill="1" applyBorder="1"/>
    <xf numFmtId="0" fontId="39" fillId="0" borderId="0" xfId="0" applyFont="1"/>
    <xf numFmtId="14" fontId="6" fillId="3" borderId="1"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7" fillId="3" borderId="28"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3" fontId="41" fillId="0" borderId="13" xfId="0" applyNumberFormat="1" applyFont="1" applyBorder="1" applyAlignment="1">
      <alignment horizontal="center" vertical="top" wrapText="1"/>
    </xf>
    <xf numFmtId="0" fontId="17" fillId="3" borderId="28" xfId="0" applyFont="1" applyFill="1" applyBorder="1" applyAlignment="1">
      <alignment vertical="top" wrapText="1"/>
    </xf>
    <xf numFmtId="0" fontId="0" fillId="0" borderId="0" xfId="0" applyFont="1" applyBorder="1"/>
    <xf numFmtId="0" fontId="17" fillId="3" borderId="28" xfId="0" applyFont="1" applyFill="1" applyBorder="1" applyAlignment="1">
      <alignment horizontal="center" vertical="top" wrapText="1"/>
    </xf>
    <xf numFmtId="0" fontId="7" fillId="0" borderId="39" xfId="0" applyFont="1" applyFill="1" applyBorder="1" applyAlignment="1">
      <alignment horizontal="justify" vertical="top" wrapText="1"/>
    </xf>
    <xf numFmtId="3" fontId="7" fillId="0" borderId="39" xfId="0" applyNumberFormat="1" applyFont="1" applyFill="1" applyBorder="1" applyAlignment="1">
      <alignment horizontal="center" vertical="top" wrapText="1"/>
    </xf>
    <xf numFmtId="0" fontId="0" fillId="0" borderId="0" xfId="0" applyFont="1" applyFill="1" applyAlignment="1">
      <alignment horizontal="right"/>
    </xf>
    <xf numFmtId="0" fontId="0" fillId="0" borderId="0" xfId="0" applyFont="1" applyFill="1"/>
    <xf numFmtId="3" fontId="42" fillId="0" borderId="47" xfId="0" applyNumberFormat="1" applyFont="1" applyBorder="1" applyAlignment="1">
      <alignment horizontal="center" vertical="top" wrapText="1"/>
    </xf>
    <xf numFmtId="4" fontId="17" fillId="3" borderId="28" xfId="0" applyNumberFormat="1" applyFont="1" applyFill="1" applyBorder="1" applyAlignment="1">
      <alignment horizontal="right" vertical="top" wrapText="1"/>
    </xf>
    <xf numFmtId="3" fontId="7" fillId="0" borderId="0" xfId="0" applyNumberFormat="1" applyFont="1" applyBorder="1" applyAlignment="1">
      <alignment horizontal="center" vertical="top" wrapText="1"/>
    </xf>
    <xf numFmtId="4" fontId="7" fillId="0" borderId="0" xfId="1" applyNumberFormat="1" applyFont="1" applyBorder="1" applyAlignment="1">
      <alignment horizontal="right" vertical="top" wrapText="1"/>
    </xf>
    <xf numFmtId="3" fontId="7" fillId="0" borderId="0" xfId="0" applyNumberFormat="1" applyFont="1" applyBorder="1" applyAlignment="1">
      <alignment horizontal="right" vertical="top" wrapText="1"/>
    </xf>
    <xf numFmtId="3" fontId="42" fillId="0" borderId="13" xfId="0" applyNumberFormat="1" applyFont="1" applyBorder="1" applyAlignment="1">
      <alignment horizontal="center" vertical="top" wrapText="1"/>
    </xf>
    <xf numFmtId="4" fontId="7" fillId="0" borderId="39" xfId="0" applyNumberFormat="1" applyFont="1" applyFill="1" applyBorder="1" applyAlignment="1">
      <alignment horizontal="right" vertical="top" wrapText="1"/>
    </xf>
    <xf numFmtId="170" fontId="7" fillId="0" borderId="39" xfId="0" applyNumberFormat="1" applyFont="1" applyBorder="1" applyAlignment="1">
      <alignment horizontal="right" vertical="top" wrapText="1"/>
    </xf>
    <xf numFmtId="170" fontId="7" fillId="0" borderId="13" xfId="0" applyNumberFormat="1" applyFont="1" applyBorder="1" applyAlignment="1">
      <alignment horizontal="right" vertical="top" wrapText="1"/>
    </xf>
    <xf numFmtId="170" fontId="0" fillId="0" borderId="0" xfId="0" applyNumberFormat="1"/>
    <xf numFmtId="170" fontId="7" fillId="0" borderId="39" xfId="1" applyNumberFormat="1" applyFont="1" applyBorder="1" applyAlignment="1">
      <alignment horizontal="right" vertical="top" wrapText="1"/>
    </xf>
    <xf numFmtId="170" fontId="17" fillId="3" borderId="28" xfId="0" applyNumberFormat="1" applyFont="1" applyFill="1" applyBorder="1" applyAlignment="1">
      <alignment horizontal="right" vertical="top" wrapText="1"/>
    </xf>
    <xf numFmtId="171" fontId="7" fillId="0" borderId="39" xfId="1" applyNumberFormat="1" applyFont="1" applyBorder="1" applyAlignment="1">
      <alignment horizontal="right" vertical="top" wrapText="1"/>
    </xf>
    <xf numFmtId="171" fontId="7" fillId="0" borderId="39" xfId="0" applyNumberFormat="1" applyFont="1" applyBorder="1" applyAlignment="1">
      <alignment horizontal="right" vertical="top" wrapText="1"/>
    </xf>
    <xf numFmtId="171" fontId="7" fillId="0" borderId="13" xfId="0" applyNumberFormat="1" applyFont="1" applyBorder="1" applyAlignment="1">
      <alignment horizontal="right" vertical="top" wrapText="1"/>
    </xf>
    <xf numFmtId="0" fontId="1" fillId="0" borderId="3" xfId="0" applyFont="1" applyBorder="1"/>
    <xf numFmtId="0" fontId="45" fillId="0" borderId="0" xfId="0" applyFont="1"/>
    <xf numFmtId="0" fontId="1" fillId="3" borderId="1" xfId="0" applyFont="1" applyFill="1" applyBorder="1" applyAlignment="1">
      <alignment horizontal="center" vertical="center" wrapText="1"/>
    </xf>
    <xf numFmtId="0" fontId="46" fillId="0" borderId="3" xfId="0" applyFont="1" applyBorder="1"/>
    <xf numFmtId="0" fontId="46" fillId="0" borderId="3" xfId="0" applyFont="1" applyBorder="1" applyAlignment="1">
      <alignment vertical="top"/>
    </xf>
    <xf numFmtId="0" fontId="46" fillId="0" borderId="3" xfId="0" applyFont="1" applyBorder="1" applyAlignment="1">
      <alignment horizontal="left" vertical="center" wrapText="1"/>
    </xf>
    <xf numFmtId="0" fontId="1" fillId="3" borderId="1" xfId="0" applyFont="1" applyFill="1" applyBorder="1" applyAlignment="1">
      <alignment horizontal="center"/>
    </xf>
    <xf numFmtId="0" fontId="46" fillId="0" borderId="0" xfId="0" applyFont="1"/>
    <xf numFmtId="0" fontId="16" fillId="0" borderId="0" xfId="0" applyFont="1" applyAlignment="1">
      <alignment horizontal="left"/>
    </xf>
    <xf numFmtId="0" fontId="47" fillId="0" borderId="0" xfId="0" applyFont="1"/>
    <xf numFmtId="3" fontId="0" fillId="0" borderId="3" xfId="0" applyNumberFormat="1" applyFont="1" applyBorder="1" applyAlignment="1">
      <alignment vertical="top" wrapText="1"/>
    </xf>
    <xf numFmtId="0" fontId="16" fillId="0" borderId="0" xfId="0" applyFont="1" applyAlignment="1">
      <alignment horizontal="left" vertical="center"/>
    </xf>
    <xf numFmtId="0" fontId="47" fillId="0" borderId="0" xfId="0" applyFont="1" applyAlignment="1">
      <alignment vertical="center"/>
    </xf>
    <xf numFmtId="3" fontId="41" fillId="0" borderId="40" xfId="0" applyNumberFormat="1" applyFont="1" applyBorder="1" applyAlignment="1">
      <alignment horizontal="center" vertical="top" wrapText="1"/>
    </xf>
    <xf numFmtId="171" fontId="7" fillId="0" borderId="40" xfId="0" applyNumberFormat="1" applyFont="1" applyBorder="1" applyAlignment="1">
      <alignment horizontal="right" vertical="top" wrapText="1"/>
    </xf>
    <xf numFmtId="170" fontId="7" fillId="0" borderId="40" xfId="0" applyNumberFormat="1" applyFont="1" applyBorder="1" applyAlignment="1">
      <alignment horizontal="right" vertical="top" wrapText="1"/>
    </xf>
    <xf numFmtId="0" fontId="7" fillId="0" borderId="0" xfId="0" applyFont="1" applyBorder="1" applyAlignment="1">
      <alignment horizontal="left" vertical="top" wrapText="1"/>
    </xf>
    <xf numFmtId="3" fontId="41" fillId="0" borderId="0" xfId="0" applyNumberFormat="1" applyFont="1" applyBorder="1" applyAlignment="1">
      <alignment horizontal="center" vertical="top" wrapText="1"/>
    </xf>
    <xf numFmtId="171" fontId="7" fillId="0" borderId="0" xfId="0" applyNumberFormat="1" applyFont="1" applyBorder="1" applyAlignment="1">
      <alignment horizontal="right" vertical="top" wrapText="1"/>
    </xf>
    <xf numFmtId="170" fontId="7" fillId="0" borderId="0" xfId="0" applyNumberFormat="1" applyFont="1" applyBorder="1" applyAlignment="1">
      <alignment horizontal="right" vertical="top" wrapText="1"/>
    </xf>
    <xf numFmtId="0" fontId="20" fillId="0" borderId="0" xfId="0" applyFont="1" applyAlignment="1">
      <alignment horizontal="left" vertical="center"/>
    </xf>
    <xf numFmtId="170" fontId="0" fillId="0" borderId="39" xfId="0" applyNumberFormat="1" applyBorder="1"/>
    <xf numFmtId="170" fontId="7" fillId="0" borderId="13" xfId="0" quotePrefix="1" applyNumberFormat="1" applyFont="1" applyBorder="1" applyAlignment="1">
      <alignment horizontal="right" vertical="top" wrapText="1"/>
    </xf>
    <xf numFmtId="43" fontId="0" fillId="0" borderId="0" xfId="0" applyNumberFormat="1" applyFont="1" applyBorder="1"/>
    <xf numFmtId="0" fontId="17" fillId="0" borderId="0" xfId="0" applyFont="1" applyBorder="1" applyAlignment="1">
      <alignment vertical="top" wrapText="1"/>
    </xf>
    <xf numFmtId="0" fontId="24" fillId="3" borderId="1"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17" fillId="0" borderId="0" xfId="0" applyFont="1" applyAlignment="1"/>
    <xf numFmtId="0" fontId="49" fillId="0" borderId="0" xfId="0" applyFont="1"/>
    <xf numFmtId="0" fontId="44" fillId="0" borderId="0" xfId="0" applyFont="1" applyFill="1" applyBorder="1" applyAlignment="1">
      <alignment horizontal="justify" vertical="top" wrapText="1"/>
    </xf>
    <xf numFmtId="0" fontId="44" fillId="0" borderId="0" xfId="0" applyFont="1" applyFill="1" applyBorder="1" applyAlignment="1">
      <alignment horizontal="center" vertical="top" wrapText="1"/>
    </xf>
    <xf numFmtId="4" fontId="44" fillId="0" borderId="0" xfId="0" applyNumberFormat="1" applyFont="1" applyFill="1" applyBorder="1" applyAlignment="1">
      <alignment horizontal="right" vertical="top" wrapText="1"/>
    </xf>
    <xf numFmtId="3" fontId="44" fillId="0" borderId="0" xfId="0" applyNumberFormat="1" applyFont="1" applyFill="1" applyBorder="1" applyAlignment="1">
      <alignment vertical="top" wrapText="1"/>
    </xf>
    <xf numFmtId="0" fontId="0" fillId="0" borderId="0" xfId="0" applyFont="1" applyFill="1" applyBorder="1"/>
    <xf numFmtId="43" fontId="0" fillId="0" borderId="0" xfId="0" applyNumberFormat="1" applyFont="1" applyFill="1" applyBorder="1"/>
    <xf numFmtId="0" fontId="26" fillId="0" borderId="14" xfId="0" applyFont="1" applyBorder="1" applyAlignment="1">
      <alignment horizontal="left" vertical="center" wrapText="1"/>
    </xf>
    <xf numFmtId="0" fontId="26" fillId="0" borderId="12" xfId="0" applyFont="1" applyBorder="1" applyAlignment="1">
      <alignment horizontal="left" vertical="center" wrapText="1"/>
    </xf>
    <xf numFmtId="0" fontId="14" fillId="0" borderId="0" xfId="0" applyFont="1" applyAlignment="1">
      <alignment horizontal="left" vertical="center"/>
    </xf>
    <xf numFmtId="0" fontId="46" fillId="0" borderId="0" xfId="0" applyFont="1" applyAlignment="1">
      <alignment vertical="center"/>
    </xf>
    <xf numFmtId="0" fontId="41" fillId="0" borderId="13" xfId="2" applyFont="1" applyBorder="1" applyAlignment="1">
      <alignment horizontal="center" vertical="top" wrapText="1"/>
    </xf>
    <xf numFmtId="0" fontId="7" fillId="0" borderId="13" xfId="2" applyFont="1" applyBorder="1" applyAlignment="1">
      <alignment horizontal="left" vertical="top" wrapText="1"/>
    </xf>
    <xf numFmtId="165" fontId="7" fillId="4" borderId="40" xfId="3" applyNumberFormat="1" applyFont="1" applyFill="1" applyBorder="1" applyAlignment="1">
      <alignment horizontal="center" vertical="center" wrapText="1"/>
    </xf>
    <xf numFmtId="0" fontId="7" fillId="0" borderId="14" xfId="0" applyFont="1" applyBorder="1" applyAlignment="1">
      <alignment horizontal="center" vertical="top" wrapText="1"/>
    </xf>
    <xf numFmtId="0" fontId="17" fillId="8" borderId="0" xfId="0" applyFont="1" applyFill="1" applyBorder="1" applyAlignment="1">
      <alignment vertical="top" wrapText="1"/>
    </xf>
    <xf numFmtId="3" fontId="17" fillId="8" borderId="0" xfId="0" applyNumberFormat="1" applyFont="1" applyFill="1" applyBorder="1" applyAlignment="1">
      <alignment horizontal="right" vertical="top" wrapText="1"/>
    </xf>
    <xf numFmtId="0" fontId="0" fillId="8" borderId="0" xfId="0" applyFont="1" applyFill="1"/>
    <xf numFmtId="3" fontId="0" fillId="8" borderId="0" xfId="0" applyNumberFormat="1" applyFont="1" applyFill="1"/>
    <xf numFmtId="0" fontId="17" fillId="0" borderId="0" xfId="0" applyFont="1" applyFill="1" applyBorder="1" applyAlignment="1">
      <alignment vertical="top" wrapText="1"/>
    </xf>
    <xf numFmtId="3" fontId="17" fillId="0" borderId="0" xfId="0" applyNumberFormat="1" applyFont="1" applyFill="1" applyBorder="1" applyAlignment="1">
      <alignment horizontal="right" vertical="top" wrapText="1"/>
    </xf>
    <xf numFmtId="0" fontId="17" fillId="0" borderId="0" xfId="0" applyFont="1" applyFill="1" applyBorder="1" applyAlignment="1"/>
    <xf numFmtId="49" fontId="27" fillId="5" borderId="1" xfId="0" applyNumberFormat="1" applyFont="1" applyFill="1" applyBorder="1" applyAlignment="1">
      <alignment horizontal="center" vertical="center" wrapText="1"/>
    </xf>
    <xf numFmtId="0" fontId="6" fillId="8" borderId="0" xfId="0" applyFont="1" applyFill="1" applyBorder="1" applyAlignment="1">
      <alignment horizontal="center"/>
    </xf>
    <xf numFmtId="3" fontId="6" fillId="8" borderId="0" xfId="0" applyNumberFormat="1" applyFont="1" applyFill="1" applyBorder="1" applyAlignment="1">
      <alignment horizontal="right"/>
    </xf>
    <xf numFmtId="0" fontId="26" fillId="0" borderId="33" xfId="0" applyFont="1" applyBorder="1" applyAlignment="1">
      <alignment horizontal="center" vertical="center" wrapText="1"/>
    </xf>
    <xf numFmtId="3" fontId="26" fillId="0" borderId="33" xfId="0" applyNumberFormat="1" applyFont="1" applyBorder="1" applyAlignment="1">
      <alignment horizontal="right" vertical="top" wrapText="1"/>
    </xf>
    <xf numFmtId="3" fontId="12" fillId="0" borderId="33" xfId="0" applyNumberFormat="1" applyFont="1" applyBorder="1" applyAlignment="1">
      <alignment horizontal="right" vertical="top" wrapText="1"/>
    </xf>
    <xf numFmtId="0" fontId="24" fillId="3" borderId="1" xfId="0" applyFont="1" applyFill="1" applyBorder="1" applyAlignment="1">
      <alignment horizontal="left" vertical="top" wrapText="1"/>
    </xf>
    <xf numFmtId="3" fontId="24" fillId="3" borderId="28" xfId="0" applyNumberFormat="1" applyFont="1" applyFill="1" applyBorder="1" applyAlignment="1">
      <alignment horizontal="right" vertical="top" wrapText="1"/>
    </xf>
    <xf numFmtId="0" fontId="26" fillId="4" borderId="11" xfId="0" applyFont="1" applyFill="1" applyBorder="1" applyAlignment="1">
      <alignment horizontal="left" vertical="top" wrapText="1"/>
    </xf>
    <xf numFmtId="3" fontId="26" fillId="4" borderId="25" xfId="0" applyNumberFormat="1" applyFont="1" applyFill="1" applyBorder="1" applyAlignment="1">
      <alignment horizontal="right" vertical="top" wrapText="1"/>
    </xf>
    <xf numFmtId="3" fontId="12" fillId="6" borderId="11" xfId="0" applyNumberFormat="1" applyFont="1" applyFill="1" applyBorder="1" applyAlignment="1">
      <alignment horizontal="right" vertical="top" wrapText="1"/>
    </xf>
    <xf numFmtId="0" fontId="26" fillId="4" borderId="38" xfId="0" applyFont="1" applyFill="1" applyBorder="1" applyAlignment="1">
      <alignment horizontal="left" vertical="top" wrapText="1"/>
    </xf>
    <xf numFmtId="3" fontId="26" fillId="4" borderId="38" xfId="0" applyNumberFormat="1" applyFont="1" applyFill="1" applyBorder="1" applyAlignment="1">
      <alignment horizontal="right" vertical="top" wrapText="1"/>
    </xf>
    <xf numFmtId="0" fontId="26" fillId="0" borderId="33" xfId="0" applyFont="1" applyBorder="1" applyAlignment="1">
      <alignment horizontal="left" vertical="center" wrapText="1"/>
    </xf>
    <xf numFmtId="0" fontId="24" fillId="3" borderId="1" xfId="0" applyFont="1" applyFill="1" applyBorder="1" applyAlignment="1">
      <alignment horizontal="justify" vertical="top" wrapText="1"/>
    </xf>
    <xf numFmtId="0" fontId="26" fillId="0" borderId="1" xfId="0" applyFont="1" applyBorder="1" applyAlignment="1">
      <alignment horizontal="center" vertical="top" wrapText="1"/>
    </xf>
    <xf numFmtId="0" fontId="26" fillId="4" borderId="39" xfId="0" applyFont="1" applyFill="1" applyBorder="1" applyAlignment="1">
      <alignment vertical="top" wrapText="1"/>
    </xf>
    <xf numFmtId="170" fontId="26" fillId="4" borderId="28" xfId="0" applyNumberFormat="1" applyFont="1" applyFill="1" applyBorder="1" applyAlignment="1">
      <alignment horizontal="right" vertical="top" wrapText="1"/>
    </xf>
    <xf numFmtId="170" fontId="24" fillId="3" borderId="1" xfId="0" applyNumberFormat="1" applyFont="1" applyFill="1" applyBorder="1" applyAlignment="1">
      <alignment horizontal="right" vertical="top" wrapText="1"/>
    </xf>
    <xf numFmtId="2" fontId="24" fillId="3" borderId="1" xfId="0" applyNumberFormat="1" applyFont="1" applyFill="1" applyBorder="1" applyAlignment="1">
      <alignment horizontal="center" vertical="center" wrapText="1"/>
    </xf>
    <xf numFmtId="170" fontId="24" fillId="3" borderId="1" xfId="3" applyNumberFormat="1" applyFont="1" applyFill="1" applyBorder="1" applyAlignment="1">
      <alignment horizontal="right" vertical="top" wrapText="1"/>
    </xf>
    <xf numFmtId="0" fontId="12" fillId="0" borderId="11" xfId="0" applyFont="1" applyBorder="1" applyAlignment="1">
      <alignment horizontal="justify" vertical="center" wrapText="1"/>
    </xf>
    <xf numFmtId="3" fontId="12" fillId="0" borderId="11" xfId="0" applyNumberFormat="1" applyFont="1" applyBorder="1" applyAlignment="1">
      <alignment vertical="center" wrapText="1"/>
    </xf>
    <xf numFmtId="3" fontId="12" fillId="0" borderId="13" xfId="0" applyNumberFormat="1" applyFont="1" applyBorder="1" applyAlignment="1">
      <alignment vertical="center" wrapText="1"/>
    </xf>
    <xf numFmtId="0" fontId="12" fillId="0" borderId="13" xfId="0" applyFont="1" applyBorder="1" applyAlignment="1">
      <alignment horizontal="justify" vertical="top" wrapText="1"/>
    </xf>
    <xf numFmtId="0" fontId="12" fillId="0" borderId="13" xfId="0" applyFont="1" applyBorder="1" applyAlignment="1">
      <alignment horizontal="left" vertical="top" wrapText="1"/>
    </xf>
    <xf numFmtId="0" fontId="12" fillId="0" borderId="12" xfId="0" applyFont="1" applyBorder="1" applyAlignment="1">
      <alignment horizontal="justify" vertical="top" wrapText="1"/>
    </xf>
    <xf numFmtId="3" fontId="12" fillId="0" borderId="12" xfId="0" applyNumberFormat="1" applyFont="1" applyBorder="1" applyAlignment="1">
      <alignment vertical="center" wrapText="1"/>
    </xf>
    <xf numFmtId="3" fontId="24" fillId="3" borderId="1" xfId="0" applyNumberFormat="1" applyFont="1" applyFill="1" applyBorder="1" applyAlignment="1">
      <alignment vertical="center" wrapText="1"/>
    </xf>
    <xf numFmtId="0" fontId="12" fillId="0" borderId="11" xfId="0" quotePrefix="1" applyFont="1" applyBorder="1" applyAlignment="1">
      <alignment horizontal="justify" vertical="top" wrapText="1"/>
    </xf>
    <xf numFmtId="3" fontId="12" fillId="0" borderId="46" xfId="0" applyNumberFormat="1" applyFont="1" applyBorder="1" applyAlignment="1">
      <alignment horizontal="right" vertical="top" wrapText="1"/>
    </xf>
    <xf numFmtId="0" fontId="12" fillId="0" borderId="12" xfId="0" quotePrefix="1" applyFont="1" applyBorder="1" applyAlignment="1">
      <alignment horizontal="justify" vertical="top" wrapText="1"/>
    </xf>
    <xf numFmtId="3" fontId="12" fillId="0" borderId="38" xfId="0" applyNumberFormat="1" applyFont="1" applyBorder="1" applyAlignment="1">
      <alignment horizontal="right" vertical="top" wrapText="1"/>
    </xf>
    <xf numFmtId="14" fontId="24" fillId="3" borderId="28" xfId="0" applyNumberFormat="1" applyFont="1" applyFill="1" applyBorder="1" applyAlignment="1">
      <alignment horizontal="center" vertical="center" wrapText="1"/>
    </xf>
    <xf numFmtId="0" fontId="8" fillId="3" borderId="1" xfId="0" applyFont="1" applyFill="1" applyBorder="1" applyAlignment="1">
      <alignment horizontal="center"/>
    </xf>
    <xf numFmtId="3" fontId="8" fillId="3" borderId="1" xfId="0" applyNumberFormat="1" applyFont="1" applyFill="1" applyBorder="1" applyAlignment="1">
      <alignment horizontal="right"/>
    </xf>
    <xf numFmtId="3" fontId="21" fillId="0" borderId="0" xfId="0" applyNumberFormat="1" applyFont="1" applyAlignment="1">
      <alignment horizontal="center"/>
    </xf>
    <xf numFmtId="4" fontId="0" fillId="0" borderId="0" xfId="0" applyNumberFormat="1" applyFont="1"/>
    <xf numFmtId="0" fontId="8" fillId="3" borderId="1" xfId="0" applyFont="1" applyFill="1" applyBorder="1" applyAlignment="1">
      <alignment horizontal="center" vertical="center"/>
    </xf>
    <xf numFmtId="0" fontId="12" fillId="0" borderId="11" xfId="0" applyFont="1" applyBorder="1"/>
    <xf numFmtId="3" fontId="12" fillId="0" borderId="13" xfId="0" applyNumberFormat="1" applyFont="1" applyBorder="1"/>
    <xf numFmtId="0" fontId="12" fillId="0" borderId="13" xfId="0" applyFont="1" applyBorder="1"/>
    <xf numFmtId="0" fontId="14" fillId="0" borderId="0" xfId="0" applyFont="1" applyAlignment="1"/>
    <xf numFmtId="0" fontId="9" fillId="0" borderId="28" xfId="0" applyFont="1" applyBorder="1"/>
    <xf numFmtId="0" fontId="40" fillId="3" borderId="28" xfId="0" applyFont="1" applyFill="1" applyBorder="1" applyAlignment="1">
      <alignment horizontal="center" vertical="center"/>
    </xf>
    <xf numFmtId="0" fontId="9" fillId="0" borderId="52" xfId="0" applyFont="1" applyBorder="1"/>
    <xf numFmtId="3" fontId="9" fillId="0" borderId="39" xfId="0" applyNumberFormat="1" applyFont="1" applyBorder="1"/>
    <xf numFmtId="0" fontId="9" fillId="0" borderId="41" xfId="0" applyFont="1" applyBorder="1"/>
    <xf numFmtId="3" fontId="9" fillId="0" borderId="38" xfId="0" applyNumberFormat="1" applyFont="1" applyBorder="1"/>
    <xf numFmtId="14" fontId="24" fillId="3" borderId="30" xfId="0" applyNumberFormat="1" applyFont="1" applyFill="1" applyBorder="1" applyAlignment="1">
      <alignment horizontal="center" vertical="center" wrapText="1"/>
    </xf>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0" fillId="0" borderId="0" xfId="0" applyNumberFormat="1" applyFill="1" applyBorder="1"/>
    <xf numFmtId="0" fontId="24" fillId="3" borderId="28" xfId="0" applyFont="1" applyFill="1" applyBorder="1" applyAlignment="1">
      <alignment horizontal="center" vertical="top" wrapText="1"/>
    </xf>
    <xf numFmtId="0" fontId="24" fillId="0" borderId="0" xfId="0" applyFont="1" applyFill="1" applyBorder="1" applyAlignment="1">
      <alignment horizontal="center" vertical="top" wrapText="1"/>
    </xf>
    <xf numFmtId="3" fontId="24" fillId="0" borderId="0" xfId="0" applyNumberFormat="1" applyFont="1" applyFill="1" applyBorder="1" applyAlignment="1">
      <alignment horizontal="right" vertical="top" wrapText="1"/>
    </xf>
    <xf numFmtId="3" fontId="12" fillId="0" borderId="28" xfId="0" applyNumberFormat="1" applyFont="1" applyBorder="1" applyAlignment="1">
      <alignment horizontal="right" vertical="top" wrapText="1"/>
    </xf>
    <xf numFmtId="0" fontId="9" fillId="0" borderId="46" xfId="0" applyFont="1" applyBorder="1"/>
    <xf numFmtId="3" fontId="9" fillId="0" borderId="46" xfId="0" applyNumberFormat="1" applyFont="1" applyBorder="1"/>
    <xf numFmtId="0" fontId="8" fillId="3" borderId="28" xfId="0" applyFont="1" applyFill="1" applyBorder="1" applyAlignment="1">
      <alignment horizontal="center"/>
    </xf>
    <xf numFmtId="3" fontId="8" fillId="3" borderId="28" xfId="0" applyNumberFormat="1" applyFont="1" applyFill="1" applyBorder="1" applyAlignment="1">
      <alignment horizontal="right"/>
    </xf>
    <xf numFmtId="3" fontId="0" fillId="0" borderId="0" xfId="0" applyNumberFormat="1" applyFill="1"/>
    <xf numFmtId="170" fontId="45" fillId="0" borderId="0" xfId="0" applyNumberFormat="1" applyFont="1"/>
    <xf numFmtId="170" fontId="4" fillId="0" borderId="0" xfId="0" applyNumberFormat="1" applyFont="1"/>
    <xf numFmtId="170" fontId="3" fillId="0" borderId="0" xfId="0" applyNumberFormat="1" applyFont="1"/>
    <xf numFmtId="170" fontId="50" fillId="0" borderId="0" xfId="0" applyNumberFormat="1" applyFont="1" applyAlignment="1">
      <alignment horizontal="center"/>
    </xf>
    <xf numFmtId="170" fontId="45" fillId="0" borderId="0" xfId="0" applyNumberFormat="1" applyFont="1" applyAlignment="1">
      <alignment horizontal="center"/>
    </xf>
    <xf numFmtId="170" fontId="19" fillId="0" borderId="0" xfId="0" applyNumberFormat="1" applyFont="1" applyAlignment="1">
      <alignment horizontal="left"/>
    </xf>
    <xf numFmtId="0" fontId="0" fillId="0" borderId="1" xfId="0" applyFont="1" applyFill="1" applyBorder="1"/>
    <xf numFmtId="3" fontId="9" fillId="0" borderId="1" xfId="0" applyNumberFormat="1" applyFont="1" applyFill="1" applyBorder="1"/>
    <xf numFmtId="0" fontId="0" fillId="0" borderId="1" xfId="0" applyFill="1" applyBorder="1"/>
    <xf numFmtId="3" fontId="9" fillId="0" borderId="4" xfId="0" applyNumberFormat="1" applyFont="1" applyFill="1" applyBorder="1"/>
    <xf numFmtId="170" fontId="0" fillId="0" borderId="0" xfId="0" applyNumberFormat="1" applyFill="1"/>
    <xf numFmtId="170" fontId="49" fillId="0" borderId="0" xfId="0" applyNumberFormat="1" applyFont="1"/>
    <xf numFmtId="170" fontId="0" fillId="0" borderId="0" xfId="0" applyNumberFormat="1" applyFont="1"/>
    <xf numFmtId="170" fontId="44" fillId="0" borderId="0" xfId="0" applyNumberFormat="1" applyFont="1" applyFill="1" applyBorder="1" applyAlignment="1">
      <alignment horizontal="right" vertical="top" wrapText="1"/>
    </xf>
    <xf numFmtId="170" fontId="44" fillId="0" borderId="0" xfId="0" applyNumberFormat="1" applyFont="1" applyFill="1" applyBorder="1" applyAlignment="1">
      <alignment vertical="top" wrapText="1"/>
    </xf>
    <xf numFmtId="170" fontId="7" fillId="0" borderId="0" xfId="0" applyNumberFormat="1" applyFont="1" applyBorder="1" applyAlignment="1">
      <alignment vertical="top" wrapText="1"/>
    </xf>
    <xf numFmtId="170" fontId="24" fillId="3" borderId="1" xfId="0" applyNumberFormat="1" applyFont="1" applyFill="1" applyBorder="1" applyAlignment="1">
      <alignment horizontal="center" vertical="center" wrapText="1"/>
    </xf>
    <xf numFmtId="170" fontId="47" fillId="0" borderId="0" xfId="0" applyNumberFormat="1" applyFont="1"/>
    <xf numFmtId="170" fontId="46" fillId="0" borderId="0" xfId="0" applyNumberFormat="1" applyFont="1" applyAlignment="1">
      <alignment vertical="center"/>
    </xf>
    <xf numFmtId="170" fontId="24" fillId="3" borderId="50" xfId="0" applyNumberFormat="1" applyFont="1" applyFill="1" applyBorder="1" applyAlignment="1">
      <alignment horizontal="center" vertical="center" wrapText="1"/>
    </xf>
    <xf numFmtId="170" fontId="47" fillId="0" borderId="0" xfId="0" applyNumberFormat="1" applyFont="1" applyAlignment="1">
      <alignment vertical="center"/>
    </xf>
    <xf numFmtId="170" fontId="17" fillId="3" borderId="28" xfId="0" applyNumberFormat="1" applyFont="1" applyFill="1" applyBorder="1" applyAlignment="1">
      <alignment horizontal="center" vertical="center" wrapText="1"/>
    </xf>
    <xf numFmtId="170" fontId="0" fillId="0" borderId="0" xfId="0" applyNumberFormat="1" applyFont="1" applyBorder="1"/>
    <xf numFmtId="170" fontId="7" fillId="0" borderId="39" xfId="0" applyNumberFormat="1" applyFont="1" applyFill="1" applyBorder="1" applyAlignment="1">
      <alignment horizontal="right" vertical="top" wrapText="1"/>
    </xf>
    <xf numFmtId="170" fontId="17" fillId="3" borderId="28" xfId="1" applyNumberFormat="1" applyFont="1" applyFill="1" applyBorder="1" applyAlignment="1">
      <alignment horizontal="right" vertical="top" wrapText="1"/>
    </xf>
    <xf numFmtId="170" fontId="7" fillId="0" borderId="0" xfId="1" applyNumberFormat="1" applyFont="1" applyBorder="1" applyAlignment="1">
      <alignment horizontal="right" vertical="top" wrapText="1"/>
    </xf>
    <xf numFmtId="170" fontId="0" fillId="0" borderId="47" xfId="0" applyNumberFormat="1" applyFont="1" applyBorder="1"/>
    <xf numFmtId="170" fontId="17" fillId="3" borderId="28" xfId="3" applyNumberFormat="1" applyFont="1" applyFill="1" applyBorder="1" applyAlignment="1">
      <alignment vertical="top" wrapText="1"/>
    </xf>
    <xf numFmtId="170" fontId="7" fillId="4" borderId="13" xfId="3" applyNumberFormat="1" applyFont="1" applyFill="1" applyBorder="1" applyAlignment="1">
      <alignment vertical="top" wrapText="1"/>
    </xf>
    <xf numFmtId="170" fontId="17" fillId="3" borderId="1" xfId="3" applyNumberFormat="1" applyFont="1" applyFill="1" applyBorder="1" applyAlignment="1">
      <alignment vertical="top" wrapText="1"/>
    </xf>
    <xf numFmtId="170" fontId="7" fillId="4" borderId="47" xfId="3" applyNumberFormat="1" applyFont="1" applyFill="1" applyBorder="1" applyAlignment="1">
      <alignment horizontal="center" vertical="top" wrapText="1"/>
    </xf>
    <xf numFmtId="170" fontId="7" fillId="0" borderId="40" xfId="2" applyNumberFormat="1" applyFont="1" applyBorder="1" applyAlignment="1">
      <alignment horizontal="center" vertical="center" wrapText="1"/>
    </xf>
    <xf numFmtId="170" fontId="7" fillId="3" borderId="28" xfId="2" applyNumberFormat="1" applyFont="1" applyFill="1" applyBorder="1" applyAlignment="1">
      <alignment horizontal="center" vertical="top" wrapText="1"/>
    </xf>
    <xf numFmtId="170" fontId="17" fillId="3" borderId="6" xfId="2" applyNumberFormat="1" applyFont="1" applyFill="1" applyBorder="1" applyAlignment="1">
      <alignment vertical="top" wrapText="1"/>
    </xf>
    <xf numFmtId="170" fontId="17" fillId="3" borderId="15" xfId="0" applyNumberFormat="1" applyFont="1" applyFill="1" applyBorder="1" applyAlignment="1">
      <alignment horizontal="center" vertical="center" wrapText="1"/>
    </xf>
    <xf numFmtId="170" fontId="17" fillId="3" borderId="1" xfId="0" applyNumberFormat="1" applyFont="1" applyFill="1" applyBorder="1" applyAlignment="1">
      <alignment horizontal="center" vertical="center" wrapText="1"/>
    </xf>
    <xf numFmtId="170" fontId="7" fillId="0" borderId="17" xfId="0" applyNumberFormat="1" applyFont="1" applyBorder="1" applyAlignment="1">
      <alignment horizontal="justify" vertical="top" wrapText="1"/>
    </xf>
    <xf numFmtId="170" fontId="7" fillId="0" borderId="18" xfId="0" applyNumberFormat="1" applyFont="1" applyBorder="1" applyAlignment="1">
      <alignment horizontal="justify" vertical="top" wrapText="1"/>
    </xf>
    <xf numFmtId="170" fontId="7" fillId="0" borderId="20" xfId="0" applyNumberFormat="1" applyFont="1" applyBorder="1" applyAlignment="1">
      <alignment horizontal="justify" vertical="top" wrapText="1"/>
    </xf>
    <xf numFmtId="170" fontId="7" fillId="0" borderId="21" xfId="0" applyNumberFormat="1" applyFont="1" applyBorder="1" applyAlignment="1">
      <alignment horizontal="justify" vertical="top" wrapText="1"/>
    </xf>
    <xf numFmtId="170" fontId="7" fillId="0" borderId="23" xfId="0" applyNumberFormat="1" applyFont="1" applyBorder="1" applyAlignment="1">
      <alignment horizontal="justify" vertical="top" wrapText="1"/>
    </xf>
    <xf numFmtId="170" fontId="7" fillId="0" borderId="24" xfId="0" applyNumberFormat="1" applyFont="1" applyBorder="1" applyAlignment="1">
      <alignment horizontal="justify" vertical="top" wrapText="1"/>
    </xf>
    <xf numFmtId="170" fontId="0" fillId="0" borderId="0" xfId="0" applyNumberFormat="1" applyFont="1" applyFill="1"/>
    <xf numFmtId="170" fontId="17" fillId="0" borderId="0" xfId="0" applyNumberFormat="1" applyFont="1" applyAlignment="1">
      <alignment horizontal="center"/>
    </xf>
    <xf numFmtId="170" fontId="0" fillId="8" borderId="0" xfId="0" applyNumberFormat="1" applyFont="1" applyFill="1"/>
    <xf numFmtId="170" fontId="17" fillId="0" borderId="0" xfId="0" applyNumberFormat="1" applyFont="1" applyAlignment="1">
      <alignment horizontal="left"/>
    </xf>
    <xf numFmtId="170" fontId="7" fillId="0" borderId="0" xfId="0" applyNumberFormat="1" applyFont="1"/>
    <xf numFmtId="170" fontId="7" fillId="0" borderId="0" xfId="0" applyNumberFormat="1" applyFont="1" applyAlignment="1">
      <alignment horizontal="left"/>
    </xf>
    <xf numFmtId="170" fontId="27" fillId="5" borderId="1" xfId="0" applyNumberFormat="1" applyFont="1" applyFill="1" applyBorder="1" applyAlignment="1">
      <alignment horizontal="center" vertical="center" wrapText="1"/>
    </xf>
    <xf numFmtId="170" fontId="7" fillId="0" borderId="0" xfId="3" applyNumberFormat="1" applyFont="1" applyBorder="1" applyAlignment="1">
      <alignment horizontal="justify" vertical="top" wrapText="1"/>
    </xf>
    <xf numFmtId="170" fontId="17" fillId="0" borderId="0" xfId="3" applyNumberFormat="1" applyFont="1" applyBorder="1" applyAlignment="1">
      <alignment horizontal="right" vertical="top" wrapText="1"/>
    </xf>
    <xf numFmtId="170" fontId="7" fillId="8" borderId="0" xfId="3" applyNumberFormat="1" applyFont="1" applyFill="1" applyBorder="1" applyAlignment="1">
      <alignment horizontal="justify" vertical="top" wrapText="1"/>
    </xf>
    <xf numFmtId="170" fontId="17" fillId="8" borderId="0" xfId="3" applyNumberFormat="1" applyFont="1" applyFill="1" applyBorder="1" applyAlignment="1">
      <alignment horizontal="right" vertical="top" wrapText="1"/>
    </xf>
    <xf numFmtId="170" fontId="29" fillId="0" borderId="0" xfId="0" applyNumberFormat="1" applyFont="1" applyAlignment="1">
      <alignment horizontal="left"/>
    </xf>
    <xf numFmtId="170" fontId="30" fillId="0" borderId="0" xfId="0" applyNumberFormat="1" applyFont="1"/>
    <xf numFmtId="170" fontId="12" fillId="4" borderId="1" xfId="0" applyNumberFormat="1" applyFont="1" applyFill="1" applyBorder="1" applyAlignment="1">
      <alignment horizontal="right" vertical="top" wrapText="1"/>
    </xf>
    <xf numFmtId="170" fontId="21" fillId="4" borderId="0" xfId="0" applyNumberFormat="1" applyFont="1" applyFill="1" applyBorder="1" applyAlignment="1">
      <alignment horizontal="justify" vertical="top" wrapText="1"/>
    </xf>
    <xf numFmtId="170" fontId="23" fillId="0" borderId="0" xfId="0" applyNumberFormat="1" applyFont="1" applyBorder="1" applyAlignment="1">
      <alignment horizontal="right" vertical="top" wrapText="1"/>
    </xf>
    <xf numFmtId="170" fontId="12" fillId="0" borderId="13" xfId="0" applyNumberFormat="1" applyFont="1" applyBorder="1" applyAlignment="1">
      <alignment vertical="center" wrapText="1"/>
    </xf>
    <xf numFmtId="170" fontId="24" fillId="3" borderId="1" xfId="0" applyNumberFormat="1" applyFont="1" applyFill="1" applyBorder="1" applyAlignment="1">
      <alignment vertical="center" wrapText="1"/>
    </xf>
    <xf numFmtId="170" fontId="29" fillId="0" borderId="0" xfId="0" applyNumberFormat="1" applyFont="1" applyBorder="1" applyAlignment="1">
      <alignment horizontal="justify" vertical="top" wrapText="1"/>
    </xf>
    <xf numFmtId="170" fontId="12" fillId="0" borderId="46" xfId="0" applyNumberFormat="1" applyFont="1" applyBorder="1" applyAlignment="1">
      <alignment horizontal="right" vertical="top" wrapText="1"/>
    </xf>
    <xf numFmtId="170" fontId="12" fillId="0" borderId="38" xfId="0" applyNumberFormat="1" applyFont="1" applyBorder="1" applyAlignment="1">
      <alignment horizontal="right" vertical="top" wrapText="1"/>
    </xf>
    <xf numFmtId="170" fontId="30" fillId="0" borderId="0" xfId="0" applyNumberFormat="1" applyFont="1" applyBorder="1" applyAlignment="1">
      <alignment horizontal="justify" vertical="top" wrapText="1"/>
    </xf>
    <xf numFmtId="170" fontId="21" fillId="0" borderId="0" xfId="0" applyNumberFormat="1" applyFont="1" applyBorder="1" applyAlignment="1">
      <alignment horizontal="justify" vertical="top" wrapText="1"/>
    </xf>
    <xf numFmtId="170" fontId="19" fillId="0" borderId="0" xfId="0" applyNumberFormat="1" applyFont="1" applyAlignment="1">
      <alignment horizontal="center"/>
    </xf>
    <xf numFmtId="170" fontId="0" fillId="0" borderId="0" xfId="0" applyNumberFormat="1" applyFont="1" applyFill="1" applyBorder="1"/>
    <xf numFmtId="170" fontId="0" fillId="0" borderId="0" xfId="0" applyNumberFormat="1" applyFill="1" applyBorder="1"/>
    <xf numFmtId="0" fontId="6" fillId="0" borderId="4" xfId="0" applyFont="1" applyFill="1" applyBorder="1"/>
    <xf numFmtId="3" fontId="8" fillId="0" borderId="4" xfId="0" applyNumberFormat="1" applyFont="1" applyFill="1" applyBorder="1"/>
    <xf numFmtId="0" fontId="6" fillId="0" borderId="1" xfId="0" applyFont="1" applyFill="1" applyBorder="1"/>
    <xf numFmtId="3" fontId="8" fillId="0" borderId="1" xfId="0" applyNumberFormat="1" applyFont="1" applyFill="1" applyBorder="1"/>
    <xf numFmtId="0" fontId="0" fillId="0" borderId="1" xfId="0" applyFont="1" applyFill="1" applyBorder="1" applyAlignment="1">
      <alignment horizontal="left" vertical="center" wrapText="1"/>
    </xf>
    <xf numFmtId="3" fontId="8" fillId="0" borderId="28" xfId="0" applyNumberFormat="1" applyFont="1" applyFill="1" applyBorder="1"/>
    <xf numFmtId="3" fontId="6" fillId="3" borderId="28" xfId="0" applyNumberFormat="1" applyFont="1" applyFill="1" applyBorder="1" applyAlignment="1">
      <alignment horizontal="right" vertical="center"/>
    </xf>
    <xf numFmtId="0" fontId="7" fillId="0" borderId="35" xfId="4" applyFont="1" applyBorder="1" applyAlignment="1">
      <alignment horizontal="left" vertical="center" wrapText="1"/>
    </xf>
    <xf numFmtId="14" fontId="17" fillId="7" borderId="28" xfId="4" applyNumberFormat="1" applyFont="1" applyFill="1" applyBorder="1" applyAlignment="1">
      <alignment horizontal="center" vertical="center" wrapText="1"/>
    </xf>
    <xf numFmtId="0" fontId="17" fillId="3" borderId="28" xfId="4" applyFont="1" applyFill="1" applyBorder="1" applyAlignment="1">
      <alignment horizontal="center" vertical="center" wrapText="1"/>
    </xf>
    <xf numFmtId="0" fontId="7" fillId="0" borderId="36" xfId="4" applyFont="1" applyBorder="1" applyAlignment="1">
      <alignment horizontal="left" vertical="center" wrapText="1"/>
    </xf>
    <xf numFmtId="170" fontId="24" fillId="3" borderId="1" xfId="0" applyNumberFormat="1" applyFont="1" applyFill="1" applyBorder="1" applyAlignment="1">
      <alignment horizontal="center" vertical="center" wrapText="1"/>
    </xf>
    <xf numFmtId="0" fontId="56" fillId="0" borderId="11" xfId="0" applyFont="1" applyBorder="1" applyAlignment="1">
      <alignment horizontal="justify" vertical="top" wrapText="1"/>
    </xf>
    <xf numFmtId="0" fontId="24" fillId="0" borderId="11" xfId="0" applyFont="1" applyBorder="1" applyAlignment="1">
      <alignment horizontal="center" vertical="top" wrapText="1"/>
    </xf>
    <xf numFmtId="0" fontId="12" fillId="0" borderId="11" xfId="0" applyFont="1" applyBorder="1" applyAlignment="1">
      <alignment horizontal="right" vertical="top" wrapText="1"/>
    </xf>
    <xf numFmtId="170" fontId="12" fillId="0" borderId="11" xfId="0" applyNumberFormat="1" applyFont="1" applyBorder="1" applyAlignment="1">
      <alignment horizontal="right" vertical="top" wrapText="1"/>
    </xf>
    <xf numFmtId="170" fontId="12" fillId="0" borderId="11" xfId="0" applyNumberFormat="1" applyFont="1" applyBorder="1" applyAlignment="1">
      <alignment vertical="top" wrapText="1"/>
    </xf>
    <xf numFmtId="0" fontId="12" fillId="0" borderId="39" xfId="0" applyFont="1" applyBorder="1" applyAlignment="1">
      <alignment horizontal="justify" vertical="top" wrapText="1"/>
    </xf>
    <xf numFmtId="0" fontId="12" fillId="0" borderId="39" xfId="0" applyFont="1" applyBorder="1" applyAlignment="1">
      <alignment horizontal="center" vertical="top" wrapText="1"/>
    </xf>
    <xf numFmtId="4" fontId="12" fillId="0" borderId="39" xfId="1" applyNumberFormat="1" applyFont="1" applyBorder="1" applyAlignment="1">
      <alignment horizontal="right" vertical="top" wrapText="1"/>
    </xf>
    <xf numFmtId="170" fontId="12" fillId="0" borderId="39" xfId="1" applyNumberFormat="1" applyFont="1" applyBorder="1" applyAlignment="1">
      <alignment horizontal="right" vertical="top" wrapText="1"/>
    </xf>
    <xf numFmtId="171" fontId="12" fillId="0" borderId="39" xfId="0" applyNumberFormat="1" applyFont="1" applyBorder="1" applyAlignment="1">
      <alignment horizontal="right" vertical="top" wrapText="1"/>
    </xf>
    <xf numFmtId="3" fontId="26" fillId="0" borderId="14" xfId="0" applyNumberFormat="1" applyFont="1" applyBorder="1" applyAlignment="1">
      <alignment horizontal="right" vertical="center" wrapText="1"/>
    </xf>
    <xf numFmtId="171" fontId="26" fillId="0" borderId="14" xfId="0" applyNumberFormat="1" applyFont="1" applyBorder="1" applyAlignment="1">
      <alignment horizontal="right" vertical="center" wrapText="1"/>
    </xf>
    <xf numFmtId="170" fontId="26" fillId="0" borderId="14" xfId="0" applyNumberFormat="1" applyFont="1" applyBorder="1" applyAlignment="1">
      <alignment horizontal="right" vertical="center" wrapText="1"/>
    </xf>
    <xf numFmtId="3" fontId="26" fillId="0" borderId="12" xfId="0" applyNumberFormat="1" applyFont="1" applyBorder="1" applyAlignment="1">
      <alignment horizontal="right" vertical="center" wrapText="1"/>
    </xf>
    <xf numFmtId="171" fontId="26" fillId="0" borderId="12" xfId="0" applyNumberFormat="1" applyFont="1" applyBorder="1" applyAlignment="1">
      <alignment horizontal="right" vertical="center" wrapText="1"/>
    </xf>
    <xf numFmtId="170" fontId="26" fillId="0" borderId="12" xfId="0" applyNumberFormat="1" applyFont="1" applyBorder="1" applyAlignment="1">
      <alignment horizontal="right" vertical="center" wrapText="1"/>
    </xf>
    <xf numFmtId="0" fontId="35" fillId="3" borderId="28" xfId="0" applyFont="1" applyFill="1" applyBorder="1" applyAlignment="1">
      <alignment horizontal="center" vertical="center" wrapText="1"/>
    </xf>
    <xf numFmtId="170" fontId="35" fillId="3" borderId="28" xfId="0" applyNumberFormat="1" applyFont="1" applyFill="1" applyBorder="1" applyAlignment="1">
      <alignment horizontal="center" vertical="center" wrapText="1"/>
    </xf>
    <xf numFmtId="0" fontId="57" fillId="0" borderId="2" xfId="0" applyFont="1" applyBorder="1" applyAlignment="1">
      <alignment horizontal="left" vertical="top" wrapText="1"/>
    </xf>
    <xf numFmtId="165" fontId="57" fillId="4" borderId="2" xfId="3" applyNumberFormat="1" applyFont="1" applyFill="1" applyBorder="1" applyAlignment="1">
      <alignment horizontal="center" vertical="top" wrapText="1"/>
    </xf>
    <xf numFmtId="170" fontId="57" fillId="4" borderId="2" xfId="3" applyNumberFormat="1" applyFont="1" applyFill="1" applyBorder="1" applyAlignment="1">
      <alignment horizontal="center" vertical="top" wrapText="1"/>
    </xf>
    <xf numFmtId="0" fontId="35" fillId="3" borderId="28" xfId="0" applyFont="1" applyFill="1" applyBorder="1" applyAlignment="1">
      <alignment horizontal="left" vertical="top" wrapText="1"/>
    </xf>
    <xf numFmtId="165" fontId="35" fillId="3" borderId="28" xfId="3" applyNumberFormat="1" applyFont="1" applyFill="1" applyBorder="1" applyAlignment="1">
      <alignment horizontal="center" vertical="top" wrapText="1"/>
    </xf>
    <xf numFmtId="170" fontId="35" fillId="3" borderId="28" xfId="3" applyNumberFormat="1" applyFont="1" applyFill="1" applyBorder="1" applyAlignment="1">
      <alignment horizontal="center" vertical="top" wrapText="1"/>
    </xf>
    <xf numFmtId="0" fontId="8" fillId="3" borderId="28" xfId="0" applyFont="1" applyFill="1" applyBorder="1" applyAlignment="1">
      <alignment horizontal="center" vertical="center" wrapText="1"/>
    </xf>
    <xf numFmtId="170" fontId="8" fillId="3" borderId="28" xfId="0" applyNumberFormat="1" applyFont="1" applyFill="1" applyBorder="1" applyAlignment="1">
      <alignment horizontal="center" vertical="center" wrapText="1"/>
    </xf>
    <xf numFmtId="170" fontId="8" fillId="3" borderId="28" xfId="0" applyNumberFormat="1" applyFont="1" applyFill="1" applyBorder="1" applyAlignment="1">
      <alignment horizontal="right"/>
    </xf>
    <xf numFmtId="3" fontId="24" fillId="3" borderId="1" xfId="0" applyNumberFormat="1" applyFont="1" applyFill="1" applyBorder="1" applyAlignment="1">
      <alignment horizontal="right" vertical="center" wrapText="1"/>
    </xf>
    <xf numFmtId="3" fontId="12" fillId="3" borderId="1" xfId="0" applyNumberFormat="1" applyFont="1" applyFill="1" applyBorder="1" applyAlignment="1">
      <alignment horizontal="right" vertical="center" wrapText="1"/>
    </xf>
    <xf numFmtId="170" fontId="12" fillId="3" borderId="1" xfId="3" applyNumberFormat="1" applyFont="1" applyFill="1" applyBorder="1" applyAlignment="1">
      <alignment horizontal="right" vertical="center" wrapText="1"/>
    </xf>
    <xf numFmtId="170" fontId="24" fillId="3" borderId="1" xfId="0" applyNumberFormat="1" applyFont="1" applyFill="1" applyBorder="1" applyAlignment="1">
      <alignment horizontal="right" vertical="center" wrapText="1"/>
    </xf>
    <xf numFmtId="14" fontId="8" fillId="9" borderId="28" xfId="0" applyNumberFormat="1" applyFont="1" applyFill="1" applyBorder="1" applyAlignment="1">
      <alignment horizontal="center" vertical="center" wrapText="1"/>
    </xf>
    <xf numFmtId="0" fontId="12" fillId="0" borderId="14" xfId="0" applyFont="1" applyBorder="1" applyAlignment="1">
      <alignment horizontal="left" vertical="center" wrapText="1"/>
    </xf>
    <xf numFmtId="3" fontId="12" fillId="0" borderId="14" xfId="0" applyNumberFormat="1" applyFont="1" applyBorder="1" applyAlignment="1">
      <alignment horizontal="right" vertical="center" wrapText="1"/>
    </xf>
    <xf numFmtId="0" fontId="24" fillId="3" borderId="5" xfId="0" applyFont="1" applyFill="1" applyBorder="1" applyAlignment="1">
      <alignment vertical="top" wrapText="1"/>
    </xf>
    <xf numFmtId="0" fontId="26" fillId="4" borderId="11" xfId="0" applyFont="1" applyFill="1" applyBorder="1" applyAlignment="1">
      <alignment horizontal="center" vertical="top" wrapText="1"/>
    </xf>
    <xf numFmtId="0" fontId="24" fillId="0" borderId="0" xfId="0" applyFont="1" applyFill="1" applyBorder="1" applyAlignment="1">
      <alignment horizontal="left" vertical="top" wrapText="1"/>
    </xf>
    <xf numFmtId="170" fontId="17" fillId="0" borderId="0" xfId="0" applyNumberFormat="1" applyFont="1" applyFill="1" applyAlignment="1">
      <alignment horizontal="left"/>
    </xf>
    <xf numFmtId="3" fontId="17" fillId="0" borderId="0" xfId="0" applyNumberFormat="1" applyFont="1" applyFill="1" applyAlignment="1">
      <alignment horizontal="left"/>
    </xf>
    <xf numFmtId="170" fontId="24" fillId="3" borderId="28" xfId="4" applyNumberFormat="1" applyFont="1" applyFill="1" applyBorder="1" applyAlignment="1">
      <alignment horizontal="right" vertical="center" wrapText="1"/>
    </xf>
    <xf numFmtId="3" fontId="6" fillId="0" borderId="3" xfId="0" applyNumberFormat="1" applyFont="1" applyFill="1" applyBorder="1"/>
    <xf numFmtId="0" fontId="17" fillId="7" borderId="28" xfId="4" applyFont="1" applyFill="1" applyBorder="1" applyAlignment="1">
      <alignment horizontal="center" vertical="center" wrapText="1"/>
    </xf>
    <xf numFmtId="3" fontId="9" fillId="8" borderId="1" xfId="0" applyNumberFormat="1" applyFont="1" applyFill="1" applyBorder="1"/>
    <xf numFmtId="171" fontId="17" fillId="3" borderId="28" xfId="0" applyNumberFormat="1" applyFont="1" applyFill="1" applyBorder="1" applyAlignment="1">
      <alignment horizontal="right" vertical="top" wrapText="1"/>
    </xf>
    <xf numFmtId="3" fontId="0" fillId="8" borderId="3" xfId="0" applyNumberFormat="1" applyFont="1" applyFill="1" applyBorder="1"/>
    <xf numFmtId="3" fontId="8" fillId="8" borderId="4" xfId="0" applyNumberFormat="1" applyFont="1" applyFill="1" applyBorder="1"/>
    <xf numFmtId="3" fontId="8" fillId="8" borderId="1" xfId="0" applyNumberFormat="1" applyFont="1" applyFill="1" applyBorder="1"/>
    <xf numFmtId="3" fontId="59" fillId="0" borderId="0" xfId="0" applyNumberFormat="1" applyFont="1" applyBorder="1"/>
    <xf numFmtId="0" fontId="59" fillId="0" borderId="0" xfId="0" applyFont="1" applyBorder="1"/>
    <xf numFmtId="3" fontId="60" fillId="0" borderId="0" xfId="0" applyNumberFormat="1" applyFont="1" applyBorder="1" applyAlignment="1">
      <alignment horizontal="right"/>
    </xf>
    <xf numFmtId="3" fontId="59" fillId="8" borderId="0" xfId="0" applyNumberFormat="1" applyFont="1" applyFill="1"/>
    <xf numFmtId="0" fontId="59" fillId="8" borderId="0" xfId="0" applyFont="1" applyFill="1"/>
    <xf numFmtId="3" fontId="61" fillId="8" borderId="0" xfId="0" applyNumberFormat="1" applyFont="1" applyFill="1" applyAlignment="1">
      <alignment horizontal="left"/>
    </xf>
    <xf numFmtId="3" fontId="62" fillId="8" borderId="0" xfId="0" applyNumberFormat="1" applyFont="1" applyFill="1" applyAlignment="1">
      <alignment horizontal="center"/>
    </xf>
    <xf numFmtId="0" fontId="63" fillId="8" borderId="0" xfId="0" applyFont="1" applyFill="1"/>
    <xf numFmtId="173" fontId="59" fillId="8" borderId="0" xfId="1" applyNumberFormat="1" applyFont="1" applyFill="1"/>
    <xf numFmtId="0" fontId="7" fillId="0" borderId="3" xfId="0" applyFont="1" applyBorder="1" applyAlignment="1">
      <alignment horizontal="justify" vertical="top" wrapText="1"/>
    </xf>
    <xf numFmtId="170" fontId="7" fillId="0" borderId="3" xfId="0" applyNumberFormat="1" applyFont="1" applyBorder="1" applyAlignment="1">
      <alignment horizontal="right" vertical="top" wrapText="1"/>
    </xf>
    <xf numFmtId="174" fontId="0" fillId="0" borderId="13" xfId="0" applyNumberFormat="1" applyFont="1" applyBorder="1" applyAlignment="1">
      <alignment horizontal="right" vertical="top" wrapText="1"/>
    </xf>
    <xf numFmtId="170" fontId="7" fillId="8" borderId="13" xfId="2" applyNumberFormat="1" applyFont="1" applyFill="1" applyBorder="1" applyAlignment="1">
      <alignment horizontal="center" vertical="top" wrapText="1"/>
    </xf>
    <xf numFmtId="170" fontId="7" fillId="8" borderId="13" xfId="3" applyNumberFormat="1" applyFont="1" applyFill="1" applyBorder="1" applyAlignment="1">
      <alignment horizontal="right" vertical="top" wrapText="1"/>
    </xf>
    <xf numFmtId="0" fontId="12" fillId="0" borderId="39" xfId="0" applyFont="1" applyBorder="1"/>
    <xf numFmtId="3" fontId="12" fillId="0" borderId="39" xfId="0" applyNumberFormat="1" applyFont="1" applyBorder="1"/>
    <xf numFmtId="0" fontId="12" fillId="0" borderId="13" xfId="2" applyFont="1" applyBorder="1" applyAlignment="1">
      <alignment horizontal="center" vertical="top" wrapText="1"/>
    </xf>
    <xf numFmtId="49" fontId="27" fillId="5" borderId="28" xfId="0" applyNumberFormat="1" applyFont="1" applyFill="1" applyBorder="1" applyAlignment="1">
      <alignment horizontal="center" vertical="center" wrapText="1"/>
    </xf>
    <xf numFmtId="170" fontId="27" fillId="5" borderId="28" xfId="0" applyNumberFormat="1" applyFont="1" applyFill="1" applyBorder="1" applyAlignment="1">
      <alignment horizontal="center" vertical="center" wrapText="1"/>
    </xf>
    <xf numFmtId="0" fontId="7" fillId="0" borderId="28" xfId="0" applyFont="1" applyBorder="1" applyAlignment="1">
      <alignment horizontal="center" vertical="top" wrapText="1"/>
    </xf>
    <xf numFmtId="4" fontId="7" fillId="0" borderId="28" xfId="0" applyNumberFormat="1" applyFont="1" applyBorder="1" applyAlignment="1">
      <alignment horizontal="center" vertical="top" wrapText="1"/>
    </xf>
    <xf numFmtId="0" fontId="17" fillId="3" borderId="53" xfId="0" applyFont="1" applyFill="1" applyBorder="1" applyAlignment="1">
      <alignment horizontal="center" vertical="center" wrapText="1"/>
    </xf>
    <xf numFmtId="14" fontId="17" fillId="3" borderId="54" xfId="0" applyNumberFormat="1" applyFont="1" applyFill="1" applyBorder="1" applyAlignment="1">
      <alignment horizontal="center" vertical="center" wrapText="1"/>
    </xf>
    <xf numFmtId="14" fontId="17" fillId="3" borderId="55" xfId="0" applyNumberFormat="1" applyFont="1" applyFill="1" applyBorder="1" applyAlignment="1">
      <alignment horizontal="center" vertical="center" wrapText="1"/>
    </xf>
    <xf numFmtId="0" fontId="7" fillId="0" borderId="56" xfId="0" applyFont="1" applyBorder="1" applyAlignment="1">
      <alignment horizontal="justify" vertical="center" wrapText="1"/>
    </xf>
    <xf numFmtId="0" fontId="7" fillId="0" borderId="58" xfId="0" applyFont="1" applyBorder="1" applyAlignment="1">
      <alignment horizontal="justify" vertical="center" wrapText="1"/>
    </xf>
    <xf numFmtId="4" fontId="7" fillId="0" borderId="59" xfId="0" applyNumberFormat="1" applyFont="1" applyBorder="1" applyAlignment="1">
      <alignment horizontal="center" vertical="top" wrapText="1"/>
    </xf>
    <xf numFmtId="14" fontId="24" fillId="3" borderId="57" xfId="0" applyNumberFormat="1" applyFont="1" applyFill="1" applyBorder="1" applyAlignment="1">
      <alignment horizontal="center" vertical="center" wrapText="1"/>
    </xf>
    <xf numFmtId="4" fontId="7" fillId="0" borderId="57" xfId="0" applyNumberFormat="1" applyFont="1" applyBorder="1" applyAlignment="1">
      <alignment horizontal="center" vertical="top" wrapText="1"/>
    </xf>
    <xf numFmtId="4" fontId="7" fillId="0" borderId="60" xfId="0" applyNumberFormat="1" applyFont="1" applyBorder="1" applyAlignment="1">
      <alignment horizontal="center" vertical="top" wrapText="1"/>
    </xf>
    <xf numFmtId="173" fontId="12" fillId="0" borderId="39" xfId="1" applyNumberFormat="1" applyFont="1" applyBorder="1" applyAlignment="1">
      <alignment horizontal="right" vertical="top" wrapText="1"/>
    </xf>
    <xf numFmtId="0" fontId="7" fillId="8" borderId="13" xfId="2" applyFont="1" applyFill="1" applyBorder="1" applyAlignment="1">
      <alignment horizontal="left" vertical="top" wrapText="1"/>
    </xf>
    <xf numFmtId="0" fontId="41" fillId="8" borderId="13" xfId="2" applyFont="1" applyFill="1" applyBorder="1" applyAlignment="1">
      <alignment horizontal="center" vertical="top" wrapText="1"/>
    </xf>
    <xf numFmtId="0" fontId="12" fillId="8" borderId="13" xfId="2" applyFont="1" applyFill="1" applyBorder="1" applyAlignment="1">
      <alignment horizontal="center" vertical="top" wrapText="1"/>
    </xf>
    <xf numFmtId="3" fontId="7" fillId="8" borderId="13" xfId="2" applyNumberFormat="1" applyFont="1" applyFill="1" applyBorder="1" applyAlignment="1">
      <alignment horizontal="right" vertical="top" wrapText="1"/>
    </xf>
    <xf numFmtId="0" fontId="24" fillId="8" borderId="13" xfId="2" applyFont="1" applyFill="1" applyBorder="1" applyAlignment="1">
      <alignment horizontal="center" vertical="top" wrapText="1"/>
    </xf>
    <xf numFmtId="170" fontId="7" fillId="8" borderId="13" xfId="2" applyNumberFormat="1" applyFont="1" applyFill="1" applyBorder="1" applyAlignment="1">
      <alignment horizontal="center" vertical="center" wrapText="1"/>
    </xf>
    <xf numFmtId="4" fontId="7" fillId="8" borderId="13" xfId="0" applyNumberFormat="1" applyFont="1" applyFill="1" applyBorder="1" applyAlignment="1">
      <alignment horizontal="right" vertical="top" wrapText="1"/>
    </xf>
    <xf numFmtId="3" fontId="9" fillId="8" borderId="0" xfId="0" applyNumberFormat="1" applyFont="1" applyFill="1" applyBorder="1" applyAlignment="1">
      <alignment horizontal="right"/>
    </xf>
    <xf numFmtId="169" fontId="0" fillId="8" borderId="0" xfId="0" applyNumberFormat="1" applyFont="1" applyFill="1"/>
    <xf numFmtId="3" fontId="9" fillId="8" borderId="9" xfId="0" applyNumberFormat="1" applyFont="1" applyFill="1" applyBorder="1" applyAlignment="1">
      <alignment horizontal="right"/>
    </xf>
    <xf numFmtId="3" fontId="0" fillId="8" borderId="0" xfId="0" applyNumberFormat="1" applyFont="1" applyFill="1" applyBorder="1"/>
    <xf numFmtId="173" fontId="0" fillId="0" borderId="0" xfId="1" applyNumberFormat="1" applyFont="1"/>
    <xf numFmtId="0" fontId="65" fillId="10" borderId="0" xfId="0" applyFont="1" applyFill="1"/>
    <xf numFmtId="170" fontId="64" fillId="0" borderId="0" xfId="0" applyNumberFormat="1" applyFont="1"/>
    <xf numFmtId="0" fontId="66" fillId="10" borderId="13" xfId="0" applyFont="1" applyFill="1" applyBorder="1" applyAlignment="1">
      <alignment horizontal="left" vertical="top" wrapText="1"/>
    </xf>
    <xf numFmtId="0" fontId="66" fillId="10" borderId="13" xfId="0" applyFont="1" applyFill="1" applyBorder="1" applyAlignment="1">
      <alignment horizontal="center" vertical="top" wrapText="1"/>
    </xf>
    <xf numFmtId="170" fontId="67" fillId="10" borderId="13" xfId="3" applyNumberFormat="1" applyFont="1" applyFill="1" applyBorder="1" applyAlignment="1">
      <alignment vertical="top" wrapText="1"/>
    </xf>
    <xf numFmtId="165" fontId="67" fillId="10" borderId="13" xfId="3" applyNumberFormat="1" applyFont="1" applyFill="1" applyBorder="1" applyAlignment="1">
      <alignment vertical="top" wrapText="1"/>
    </xf>
    <xf numFmtId="3" fontId="67" fillId="10" borderId="13" xfId="3" applyNumberFormat="1" applyFont="1" applyFill="1" applyBorder="1" applyAlignment="1">
      <alignment vertical="top" wrapText="1"/>
    </xf>
    <xf numFmtId="3" fontId="65" fillId="10" borderId="0" xfId="0" applyNumberFormat="1" applyFont="1" applyFill="1"/>
    <xf numFmtId="0" fontId="67" fillId="10" borderId="13" xfId="0" applyFont="1" applyFill="1" applyBorder="1" applyAlignment="1">
      <alignment horizontal="left" vertical="top" wrapText="1"/>
    </xf>
    <xf numFmtId="0" fontId="67" fillId="10" borderId="13" xfId="0" applyFont="1" applyFill="1" applyBorder="1" applyAlignment="1">
      <alignment horizontal="center" vertical="top" wrapText="1"/>
    </xf>
    <xf numFmtId="170" fontId="67" fillId="10" borderId="13" xfId="0" applyNumberFormat="1" applyFont="1" applyFill="1" applyBorder="1" applyAlignment="1">
      <alignment horizontal="center" vertical="top" wrapText="1"/>
    </xf>
    <xf numFmtId="3" fontId="67" fillId="10" borderId="13" xfId="3" applyNumberFormat="1" applyFont="1" applyFill="1" applyBorder="1" applyAlignment="1">
      <alignment horizontal="center" vertical="top" wrapText="1"/>
    </xf>
    <xf numFmtId="170" fontId="68" fillId="0" borderId="0" xfId="0" applyNumberFormat="1" applyFont="1"/>
    <xf numFmtId="0" fontId="66" fillId="10" borderId="5" xfId="0" applyFont="1" applyFill="1" applyBorder="1" applyAlignment="1">
      <alignment horizontal="justify" vertical="top" wrapText="1"/>
    </xf>
    <xf numFmtId="0" fontId="67" fillId="10" borderId="1" xfId="0" applyFont="1" applyFill="1" applyBorder="1" applyAlignment="1">
      <alignment horizontal="center" vertical="top" wrapText="1"/>
    </xf>
    <xf numFmtId="170" fontId="67" fillId="10" borderId="1" xfId="0" applyNumberFormat="1" applyFont="1" applyFill="1" applyBorder="1" applyAlignment="1">
      <alignment horizontal="center" vertical="top" wrapText="1"/>
    </xf>
    <xf numFmtId="3" fontId="67" fillId="10" borderId="1" xfId="0" applyNumberFormat="1" applyFont="1" applyFill="1" applyBorder="1" applyAlignment="1">
      <alignment horizontal="center" vertical="top" wrapText="1"/>
    </xf>
    <xf numFmtId="0" fontId="66" fillId="10" borderId="1" xfId="0" applyFont="1" applyFill="1" applyBorder="1" applyAlignment="1">
      <alignment horizontal="center" vertical="top" wrapText="1"/>
    </xf>
    <xf numFmtId="170" fontId="66" fillId="10" borderId="1" xfId="0" applyNumberFormat="1" applyFont="1" applyFill="1" applyBorder="1" applyAlignment="1">
      <alignment horizontal="center" vertical="top" wrapText="1"/>
    </xf>
    <xf numFmtId="3" fontId="66" fillId="10" borderId="1" xfId="0" applyNumberFormat="1" applyFont="1" applyFill="1" applyBorder="1" applyAlignment="1">
      <alignment horizontal="center" vertical="top" wrapText="1"/>
    </xf>
    <xf numFmtId="3" fontId="12" fillId="8" borderId="26" xfId="3" applyNumberFormat="1" applyFont="1" applyFill="1" applyBorder="1" applyAlignment="1" applyProtection="1">
      <alignment horizontal="right" wrapText="1"/>
    </xf>
    <xf numFmtId="170" fontId="12" fillId="8" borderId="45" xfId="3" applyNumberFormat="1" applyFont="1" applyFill="1" applyBorder="1" applyAlignment="1" applyProtection="1">
      <alignment horizontal="right" vertical="center" wrapText="1"/>
    </xf>
    <xf numFmtId="170" fontId="12" fillId="8" borderId="37" xfId="3" applyNumberFormat="1" applyFont="1" applyFill="1" applyBorder="1" applyAlignment="1" applyProtection="1">
      <alignment horizontal="right" vertical="center" wrapText="1"/>
    </xf>
    <xf numFmtId="3" fontId="12" fillId="8" borderId="27" xfId="3" applyNumberFormat="1" applyFont="1" applyFill="1" applyBorder="1" applyAlignment="1" applyProtection="1">
      <alignment horizontal="right" wrapText="1"/>
    </xf>
    <xf numFmtId="0" fontId="70" fillId="8" borderId="0" xfId="0" applyFont="1" applyFill="1" applyAlignment="1">
      <alignment horizontal="left" indent="1"/>
    </xf>
    <xf numFmtId="0" fontId="0" fillId="8" borderId="0" xfId="0" applyFill="1"/>
    <xf numFmtId="173" fontId="0" fillId="8" borderId="0" xfId="1" applyNumberFormat="1" applyFont="1" applyFill="1"/>
    <xf numFmtId="170" fontId="7" fillId="8" borderId="13" xfId="0" applyNumberFormat="1" applyFont="1" applyFill="1" applyBorder="1" applyAlignment="1">
      <alignment horizontal="right" vertical="top" wrapText="1"/>
    </xf>
    <xf numFmtId="170" fontId="7" fillId="8" borderId="3" xfId="0" applyNumberFormat="1" applyFont="1" applyFill="1" applyBorder="1" applyAlignment="1">
      <alignment horizontal="right" vertical="top" wrapText="1"/>
    </xf>
    <xf numFmtId="170" fontId="7" fillId="8" borderId="39" xfId="0" applyNumberFormat="1" applyFont="1" applyFill="1" applyBorder="1" applyAlignment="1">
      <alignment horizontal="right" vertical="top" wrapText="1"/>
    </xf>
    <xf numFmtId="171" fontId="7" fillId="8" borderId="3" xfId="0" applyNumberFormat="1" applyFont="1" applyFill="1" applyBorder="1" applyAlignment="1">
      <alignment horizontal="right" vertical="top" wrapText="1"/>
    </xf>
    <xf numFmtId="171" fontId="7" fillId="8" borderId="13" xfId="1" applyNumberFormat="1" applyFont="1" applyFill="1" applyBorder="1" applyAlignment="1">
      <alignment horizontal="right" vertical="top" wrapText="1"/>
    </xf>
    <xf numFmtId="171" fontId="7" fillId="8" borderId="39" xfId="1" applyNumberFormat="1" applyFont="1" applyFill="1" applyBorder="1" applyAlignment="1">
      <alignment horizontal="right" vertical="top" wrapText="1"/>
    </xf>
    <xf numFmtId="171" fontId="7" fillId="8" borderId="39" xfId="0" applyNumberFormat="1" applyFont="1" applyFill="1" applyBorder="1" applyAlignment="1">
      <alignment horizontal="right" vertical="top" wrapText="1"/>
    </xf>
    <xf numFmtId="171" fontId="7" fillId="8" borderId="13" xfId="0" applyNumberFormat="1" applyFont="1" applyFill="1" applyBorder="1" applyAlignment="1">
      <alignment horizontal="right" vertical="top" wrapText="1"/>
    </xf>
    <xf numFmtId="170" fontId="12" fillId="8" borderId="38" xfId="0" applyNumberFormat="1" applyFont="1" applyFill="1" applyBorder="1" applyAlignment="1">
      <alignment horizontal="right" vertical="top" wrapText="1"/>
    </xf>
    <xf numFmtId="3" fontId="12" fillId="8" borderId="11" xfId="0" applyNumberFormat="1" applyFont="1" applyFill="1" applyBorder="1"/>
    <xf numFmtId="0" fontId="9" fillId="8" borderId="11" xfId="0" applyFont="1" applyFill="1" applyBorder="1"/>
    <xf numFmtId="3" fontId="9" fillId="8" borderId="39" xfId="0" applyNumberFormat="1" applyFont="1" applyFill="1" applyBorder="1"/>
    <xf numFmtId="0" fontId="7" fillId="8" borderId="0" xfId="0" applyFont="1" applyFill="1"/>
    <xf numFmtId="0" fontId="0" fillId="0" borderId="0" xfId="0" applyFont="1" applyAlignment="1"/>
    <xf numFmtId="0" fontId="0" fillId="0" borderId="0" xfId="0" applyFont="1" applyAlignment="1">
      <alignment horizontal="left"/>
    </xf>
    <xf numFmtId="170" fontId="0" fillId="0" borderId="0" xfId="0" applyNumberFormat="1" applyFont="1" applyAlignment="1">
      <alignment horizontal="left"/>
    </xf>
    <xf numFmtId="0" fontId="0" fillId="0" borderId="0" xfId="0" applyFont="1" applyAlignment="1">
      <alignment vertical="center"/>
    </xf>
    <xf numFmtId="0" fontId="0" fillId="0" borderId="0" xfId="0" applyFont="1" applyAlignment="1">
      <alignment horizontal="left" vertical="center" wrapText="1"/>
    </xf>
    <xf numFmtId="0" fontId="6" fillId="0" borderId="0" xfId="0" applyFont="1" applyAlignment="1">
      <alignment vertical="center"/>
    </xf>
    <xf numFmtId="170" fontId="6" fillId="0" borderId="0" xfId="0" applyNumberFormat="1" applyFont="1" applyAlignment="1">
      <alignment vertical="center"/>
    </xf>
    <xf numFmtId="170" fontId="7" fillId="0" borderId="28" xfId="0" applyNumberFormat="1" applyFont="1" applyBorder="1" applyAlignment="1">
      <alignment horizontal="center" vertical="top" wrapText="1"/>
    </xf>
    <xf numFmtId="3" fontId="7" fillId="0" borderId="28" xfId="3" applyNumberFormat="1" applyFont="1" applyBorder="1" applyAlignment="1">
      <alignment vertical="top" wrapText="1"/>
    </xf>
    <xf numFmtId="3" fontId="7" fillId="0" borderId="28" xfId="0" applyNumberFormat="1" applyFont="1" applyBorder="1" applyAlignment="1">
      <alignment vertical="top" wrapText="1"/>
    </xf>
    <xf numFmtId="3" fontId="12" fillId="0" borderId="46" xfId="0" applyNumberFormat="1" applyFont="1" applyBorder="1" applyAlignment="1">
      <alignment vertical="center" wrapText="1"/>
    </xf>
    <xf numFmtId="3" fontId="12" fillId="0" borderId="61" xfId="0" applyNumberFormat="1" applyFont="1" applyBorder="1" applyAlignment="1">
      <alignment vertical="center" wrapText="1"/>
    </xf>
    <xf numFmtId="0" fontId="9" fillId="0" borderId="13" xfId="0" applyFont="1" applyBorder="1"/>
    <xf numFmtId="3" fontId="9" fillId="0" borderId="13" xfId="0" applyNumberFormat="1" applyFont="1" applyBorder="1"/>
    <xf numFmtId="0" fontId="9" fillId="0" borderId="61" xfId="0" applyFont="1" applyBorder="1"/>
    <xf numFmtId="3" fontId="9" fillId="0" borderId="61" xfId="0" applyNumberFormat="1" applyFont="1" applyBorder="1"/>
    <xf numFmtId="0" fontId="53" fillId="0" borderId="62" xfId="0" applyFont="1" applyBorder="1"/>
    <xf numFmtId="3" fontId="8" fillId="0" borderId="46" xfId="0" applyNumberFormat="1" applyFont="1" applyBorder="1"/>
    <xf numFmtId="3" fontId="8" fillId="0" borderId="63" xfId="0" applyNumberFormat="1" applyFont="1" applyBorder="1"/>
    <xf numFmtId="0" fontId="9" fillId="0" borderId="64" xfId="0" applyFont="1" applyBorder="1"/>
    <xf numFmtId="3" fontId="9" fillId="0" borderId="65" xfId="0" applyNumberFormat="1" applyFont="1" applyBorder="1"/>
    <xf numFmtId="0" fontId="53" fillId="0" borderId="64" xfId="0" applyFont="1" applyBorder="1"/>
    <xf numFmtId="3" fontId="8" fillId="0" borderId="13" xfId="0" applyNumberFormat="1" applyFont="1" applyBorder="1"/>
    <xf numFmtId="3" fontId="8" fillId="0" borderId="65" xfId="0" applyNumberFormat="1" applyFont="1" applyBorder="1"/>
    <xf numFmtId="0" fontId="9" fillId="0" borderId="66" xfId="0" applyFont="1" applyBorder="1"/>
    <xf numFmtId="3" fontId="9" fillId="0" borderId="67" xfId="0" applyNumberFormat="1" applyFont="1" applyBorder="1"/>
    <xf numFmtId="3" fontId="9" fillId="0" borderId="68" xfId="0" applyNumberFormat="1" applyFont="1" applyBorder="1"/>
    <xf numFmtId="0" fontId="12" fillId="0" borderId="28" xfId="0" applyFont="1" applyBorder="1" applyAlignment="1">
      <alignment horizontal="left" vertical="top" wrapText="1"/>
    </xf>
    <xf numFmtId="0" fontId="12" fillId="0" borderId="1" xfId="0" applyFont="1" applyBorder="1" applyAlignment="1">
      <alignment horizontal="left" vertical="top" wrapText="1"/>
    </xf>
    <xf numFmtId="0" fontId="12" fillId="8" borderId="1" xfId="0" applyFont="1" applyFill="1" applyBorder="1" applyAlignment="1">
      <alignment horizontal="left" vertical="center" wrapText="1"/>
    </xf>
    <xf numFmtId="3" fontId="12" fillId="8" borderId="1" xfId="0" applyNumberFormat="1" applyFont="1" applyFill="1" applyBorder="1" applyAlignment="1">
      <alignment horizontal="center" vertical="center" wrapText="1"/>
    </xf>
    <xf numFmtId="170" fontId="12" fillId="8" borderId="1" xfId="0" applyNumberFormat="1" applyFont="1" applyFill="1" applyBorder="1" applyAlignment="1">
      <alignment horizontal="left" vertical="center" wrapText="1"/>
    </xf>
    <xf numFmtId="3" fontId="12" fillId="8" borderId="1" xfId="0" applyNumberFormat="1" applyFont="1" applyFill="1" applyBorder="1" applyAlignment="1">
      <alignment horizontal="right" vertical="center" wrapText="1"/>
    </xf>
    <xf numFmtId="170" fontId="0" fillId="0" borderId="0" xfId="0" applyNumberFormat="1" applyFont="1" applyAlignment="1">
      <alignment vertical="center"/>
    </xf>
    <xf numFmtId="3" fontId="0" fillId="0" borderId="0" xfId="0" applyNumberFormat="1" applyFont="1" applyAlignment="1">
      <alignment vertical="center"/>
    </xf>
    <xf numFmtId="0" fontId="0" fillId="0" borderId="0" xfId="0" applyAlignment="1">
      <alignment vertical="center"/>
    </xf>
    <xf numFmtId="0" fontId="9" fillId="0" borderId="11" xfId="0" applyFont="1" applyBorder="1"/>
    <xf numFmtId="3" fontId="9" fillId="8" borderId="11" xfId="0" applyNumberFormat="1" applyFont="1" applyFill="1" applyBorder="1" applyAlignment="1">
      <alignment horizontal="right"/>
    </xf>
    <xf numFmtId="3" fontId="9" fillId="0" borderId="13" xfId="0" applyNumberFormat="1" applyFont="1" applyBorder="1" applyAlignment="1">
      <alignment horizontal="right"/>
    </xf>
    <xf numFmtId="3" fontId="9" fillId="8" borderId="13" xfId="0" applyNumberFormat="1" applyFont="1" applyFill="1" applyBorder="1" applyAlignment="1">
      <alignment horizontal="right"/>
    </xf>
    <xf numFmtId="3" fontId="9" fillId="8" borderId="61" xfId="0" applyNumberFormat="1" applyFont="1" applyFill="1" applyBorder="1" applyAlignment="1">
      <alignment horizontal="right"/>
    </xf>
    <xf numFmtId="3" fontId="9" fillId="0" borderId="61" xfId="0" applyNumberFormat="1" applyFont="1" applyBorder="1" applyAlignment="1">
      <alignment horizontal="right"/>
    </xf>
    <xf numFmtId="0" fontId="0" fillId="0" borderId="11" xfId="0" applyBorder="1"/>
    <xf numFmtId="170" fontId="26" fillId="8" borderId="11" xfId="0" applyNumberFormat="1" applyFont="1" applyFill="1" applyBorder="1" applyAlignment="1">
      <alignment horizontal="right" vertical="center" wrapText="1"/>
    </xf>
    <xf numFmtId="0" fontId="0" fillId="0" borderId="61" xfId="0" applyBorder="1"/>
    <xf numFmtId="170" fontId="12" fillId="0" borderId="61" xfId="3" applyNumberFormat="1" applyFont="1" applyBorder="1" applyAlignment="1">
      <alignment horizontal="right" vertical="center" wrapText="1"/>
    </xf>
    <xf numFmtId="170" fontId="9" fillId="8" borderId="11" xfId="0" applyNumberFormat="1" applyFont="1" applyFill="1" applyBorder="1" applyAlignment="1">
      <alignment horizontal="right"/>
    </xf>
    <xf numFmtId="0" fontId="9" fillId="8" borderId="13" xfId="0" applyFont="1" applyFill="1" applyBorder="1"/>
    <xf numFmtId="170" fontId="9" fillId="8" borderId="13" xfId="0" applyNumberFormat="1" applyFont="1" applyFill="1" applyBorder="1" applyAlignment="1">
      <alignment horizontal="right"/>
    </xf>
    <xf numFmtId="0" fontId="9" fillId="8" borderId="61" xfId="0" applyFont="1" applyFill="1" applyBorder="1"/>
    <xf numFmtId="170" fontId="9" fillId="8" borderId="61" xfId="0" applyNumberFormat="1" applyFont="1" applyFill="1" applyBorder="1" applyAlignment="1">
      <alignment horizontal="right"/>
    </xf>
    <xf numFmtId="0" fontId="12" fillId="0" borderId="64" xfId="0" applyFont="1" applyBorder="1" applyAlignment="1">
      <alignment horizontal="justify" vertical="top" wrapText="1"/>
    </xf>
    <xf numFmtId="0" fontId="12" fillId="0" borderId="13" xfId="0" applyFont="1" applyBorder="1" applyAlignment="1">
      <alignment horizontal="center" vertical="top" wrapText="1"/>
    </xf>
    <xf numFmtId="4" fontId="12" fillId="0" borderId="13" xfId="1" applyNumberFormat="1" applyFont="1" applyBorder="1" applyAlignment="1">
      <alignment horizontal="right" vertical="top" wrapText="1"/>
    </xf>
    <xf numFmtId="171" fontId="12" fillId="0" borderId="13" xfId="0" applyNumberFormat="1" applyFont="1" applyBorder="1" applyAlignment="1">
      <alignment horizontal="right" vertical="top" wrapText="1"/>
    </xf>
    <xf numFmtId="170" fontId="12" fillId="0" borderId="13" xfId="1" applyNumberFormat="1" applyFont="1" applyBorder="1" applyAlignment="1">
      <alignment vertical="top" wrapText="1"/>
    </xf>
    <xf numFmtId="4" fontId="12" fillId="0" borderId="13" xfId="0" applyNumberFormat="1" applyFont="1" applyBorder="1" applyAlignment="1">
      <alignment horizontal="right" vertical="top" wrapText="1"/>
    </xf>
    <xf numFmtId="170" fontId="12" fillId="0" borderId="65" xfId="1" applyNumberFormat="1" applyFont="1" applyBorder="1" applyAlignment="1">
      <alignment vertical="top" wrapText="1"/>
    </xf>
    <xf numFmtId="165" fontId="12" fillId="0" borderId="11" xfId="3" applyNumberFormat="1" applyFont="1" applyFill="1" applyBorder="1" applyAlignment="1">
      <alignment horizontal="center" vertical="center" wrapText="1"/>
    </xf>
    <xf numFmtId="170" fontId="12" fillId="0" borderId="11" xfId="3" applyNumberFormat="1" applyFont="1" applyFill="1" applyBorder="1" applyAlignment="1">
      <alignment vertical="top" wrapText="1"/>
    </xf>
    <xf numFmtId="170" fontId="12" fillId="0" borderId="11" xfId="3" applyNumberFormat="1" applyFont="1" applyBorder="1" applyAlignment="1">
      <alignment horizontal="right" vertical="top" wrapText="1"/>
    </xf>
    <xf numFmtId="165" fontId="57" fillId="8" borderId="2" xfId="3" applyNumberFormat="1" applyFont="1" applyFill="1" applyBorder="1" applyAlignment="1">
      <alignment horizontal="center" vertical="top" wrapText="1"/>
    </xf>
    <xf numFmtId="170" fontId="26" fillId="8" borderId="46" xfId="0" applyNumberFormat="1" applyFont="1" applyFill="1" applyBorder="1" applyAlignment="1">
      <alignment horizontal="right" vertical="top" wrapText="1"/>
    </xf>
    <xf numFmtId="170" fontId="26" fillId="8" borderId="13" xfId="0" applyNumberFormat="1" applyFont="1" applyFill="1" applyBorder="1" applyAlignment="1">
      <alignment horizontal="right" vertical="top" wrapText="1"/>
    </xf>
    <xf numFmtId="170" fontId="12" fillId="8" borderId="11" xfId="0" applyNumberFormat="1" applyFont="1" applyFill="1" applyBorder="1" applyAlignment="1">
      <alignment vertical="center" wrapText="1"/>
    </xf>
    <xf numFmtId="170" fontId="12" fillId="8" borderId="13" xfId="0" applyNumberFormat="1" applyFont="1" applyFill="1" applyBorder="1" applyAlignment="1">
      <alignment vertical="center" wrapText="1"/>
    </xf>
    <xf numFmtId="170" fontId="12" fillId="8" borderId="12" xfId="0" applyNumberFormat="1" applyFont="1" applyFill="1" applyBorder="1" applyAlignment="1">
      <alignment vertical="center" wrapText="1"/>
    </xf>
    <xf numFmtId="3" fontId="12" fillId="8" borderId="39" xfId="0" applyNumberFormat="1" applyFont="1" applyFill="1" applyBorder="1"/>
    <xf numFmtId="3" fontId="9" fillId="8" borderId="11" xfId="0" applyNumberFormat="1" applyFont="1" applyFill="1" applyBorder="1"/>
    <xf numFmtId="0" fontId="8" fillId="3" borderId="28" xfId="0" applyFont="1" applyFill="1" applyBorder="1" applyAlignment="1">
      <alignment horizontal="center" vertical="center"/>
    </xf>
    <xf numFmtId="0" fontId="8" fillId="3" borderId="28" xfId="0" applyFont="1" applyFill="1" applyBorder="1" applyAlignment="1">
      <alignment horizontal="center"/>
    </xf>
    <xf numFmtId="0" fontId="24" fillId="3" borderId="69" xfId="0" applyFont="1" applyFill="1" applyBorder="1" applyAlignment="1">
      <alignment horizontal="center" vertical="center" wrapText="1"/>
    </xf>
    <xf numFmtId="0" fontId="24" fillId="3" borderId="70" xfId="0" applyFont="1" applyFill="1" applyBorder="1" applyAlignment="1">
      <alignment horizontal="center" vertical="center" wrapText="1"/>
    </xf>
    <xf numFmtId="170" fontId="24" fillId="3" borderId="70" xfId="0" applyNumberFormat="1" applyFont="1" applyFill="1" applyBorder="1" applyAlignment="1">
      <alignment horizontal="center" vertical="center" wrapText="1"/>
    </xf>
    <xf numFmtId="0" fontId="24" fillId="3" borderId="71" xfId="0" applyFont="1" applyFill="1" applyBorder="1" applyAlignment="1">
      <alignment horizontal="center" vertical="center" wrapText="1"/>
    </xf>
    <xf numFmtId="0" fontId="12" fillId="0" borderId="72" xfId="0" applyFont="1" applyBorder="1" applyAlignment="1">
      <alignment horizontal="justify" vertical="top" wrapText="1"/>
    </xf>
    <xf numFmtId="0" fontId="12" fillId="0" borderId="47" xfId="0" applyFont="1" applyBorder="1" applyAlignment="1">
      <alignment horizontal="center" vertical="top" wrapText="1"/>
    </xf>
    <xf numFmtId="4" fontId="12" fillId="0" borderId="47" xfId="1" applyNumberFormat="1" applyFont="1" applyBorder="1" applyAlignment="1">
      <alignment horizontal="right" vertical="top" wrapText="1"/>
    </xf>
    <xf numFmtId="171" fontId="12" fillId="0" borderId="47" xfId="0" applyNumberFormat="1" applyFont="1" applyBorder="1" applyAlignment="1">
      <alignment horizontal="right" vertical="top" wrapText="1"/>
    </xf>
    <xf numFmtId="4" fontId="12" fillId="0" borderId="47" xfId="0" applyNumberFormat="1" applyFont="1" applyBorder="1" applyAlignment="1">
      <alignment horizontal="right" vertical="top" wrapText="1"/>
    </xf>
    <xf numFmtId="170" fontId="12" fillId="0" borderId="73" xfId="1" applyNumberFormat="1" applyFont="1" applyBorder="1" applyAlignment="1">
      <alignment vertical="top" wrapText="1"/>
    </xf>
    <xf numFmtId="0" fontId="24" fillId="0" borderId="74" xfId="0" applyFont="1" applyBorder="1" applyAlignment="1">
      <alignment horizontal="justify" vertical="top" wrapText="1"/>
    </xf>
    <xf numFmtId="0" fontId="24" fillId="0" borderId="75" xfId="0" applyFont="1" applyBorder="1" applyAlignment="1">
      <alignment vertical="top" wrapText="1"/>
    </xf>
    <xf numFmtId="170" fontId="24" fillId="0" borderId="75" xfId="0" applyNumberFormat="1" applyFont="1" applyBorder="1" applyAlignment="1">
      <alignment vertical="top" wrapText="1"/>
    </xf>
    <xf numFmtId="0" fontId="24" fillId="0" borderId="76" xfId="0" applyFont="1" applyBorder="1" applyAlignment="1">
      <alignment vertical="top" wrapText="1"/>
    </xf>
    <xf numFmtId="0" fontId="24" fillId="0" borderId="64" xfId="0" applyFont="1" applyBorder="1" applyAlignment="1">
      <alignment horizontal="left" vertical="top" wrapText="1"/>
    </xf>
    <xf numFmtId="0" fontId="24" fillId="0" borderId="13" xfId="0" applyFont="1" applyBorder="1" applyAlignment="1">
      <alignment vertical="top" wrapText="1"/>
    </xf>
    <xf numFmtId="170" fontId="24" fillId="0" borderId="13" xfId="0" applyNumberFormat="1" applyFont="1" applyBorder="1" applyAlignment="1">
      <alignment vertical="top" wrapText="1"/>
    </xf>
    <xf numFmtId="0" fontId="24" fillId="0" borderId="65" xfId="0" applyFont="1" applyBorder="1" applyAlignment="1">
      <alignment vertical="top" wrapText="1"/>
    </xf>
    <xf numFmtId="0" fontId="56" fillId="0" borderId="64" xfId="0" applyFont="1" applyBorder="1" applyAlignment="1">
      <alignment horizontal="left" vertical="top" wrapText="1"/>
    </xf>
    <xf numFmtId="170" fontId="12" fillId="0" borderId="65" xfId="0" applyNumberFormat="1" applyFont="1" applyFill="1" applyBorder="1" applyAlignment="1">
      <alignment vertical="top" wrapText="1"/>
    </xf>
    <xf numFmtId="0" fontId="56" fillId="0" borderId="64" xfId="0" applyFont="1" applyBorder="1" applyAlignment="1">
      <alignment horizontal="justify" vertical="top" wrapText="1"/>
    </xf>
    <xf numFmtId="0" fontId="12" fillId="0" borderId="13" xfId="0" applyFont="1" applyBorder="1" applyAlignment="1">
      <alignment horizontal="center" vertical="center" wrapText="1"/>
    </xf>
    <xf numFmtId="170" fontId="12" fillId="0" borderId="13" xfId="0" applyNumberFormat="1" applyFont="1" applyBorder="1" applyAlignment="1">
      <alignment vertical="top" wrapText="1"/>
    </xf>
    <xf numFmtId="171" fontId="12" fillId="0" borderId="13" xfId="0" applyNumberFormat="1" applyFont="1" applyBorder="1" applyAlignment="1">
      <alignment vertical="top" wrapText="1"/>
    </xf>
    <xf numFmtId="170" fontId="12" fillId="0" borderId="65" xfId="0" applyNumberFormat="1" applyFont="1" applyBorder="1" applyAlignment="1">
      <alignment vertical="top" wrapText="1"/>
    </xf>
    <xf numFmtId="170" fontId="12" fillId="0" borderId="13" xfId="0" applyNumberFormat="1" applyFont="1" applyBorder="1" applyAlignment="1">
      <alignment horizontal="right" vertical="top" wrapText="1"/>
    </xf>
    <xf numFmtId="171" fontId="24" fillId="0" borderId="13" xfId="0" applyNumberFormat="1" applyFont="1" applyBorder="1" applyAlignment="1">
      <alignment vertical="top" wrapText="1"/>
    </xf>
    <xf numFmtId="171" fontId="12" fillId="0" borderId="13" xfId="1" applyNumberFormat="1" applyFont="1" applyBorder="1" applyAlignment="1">
      <alignment horizontal="right" vertical="top" wrapText="1"/>
    </xf>
    <xf numFmtId="0" fontId="24" fillId="3" borderId="77" xfId="0" applyFont="1" applyFill="1" applyBorder="1" applyAlignment="1">
      <alignment horizontal="center" vertical="top" wrapText="1"/>
    </xf>
    <xf numFmtId="0" fontId="24" fillId="3" borderId="78" xfId="0" applyFont="1" applyFill="1" applyBorder="1" applyAlignment="1">
      <alignment horizontal="center" vertical="top" wrapText="1"/>
    </xf>
    <xf numFmtId="4" fontId="24" fillId="3" borderId="78" xfId="0" applyNumberFormat="1" applyFont="1" applyFill="1" applyBorder="1" applyAlignment="1">
      <alignment horizontal="right" vertical="top" wrapText="1"/>
    </xf>
    <xf numFmtId="171" fontId="24" fillId="3" borderId="78" xfId="0" applyNumberFormat="1" applyFont="1" applyFill="1" applyBorder="1" applyAlignment="1">
      <alignment horizontal="right" vertical="top" wrapText="1"/>
    </xf>
    <xf numFmtId="3" fontId="24" fillId="3" borderId="78" xfId="0" applyNumberFormat="1" applyFont="1" applyFill="1" applyBorder="1" applyAlignment="1">
      <alignment vertical="top" wrapText="1"/>
    </xf>
    <xf numFmtId="3" fontId="24" fillId="3" borderId="79" xfId="0" applyNumberFormat="1" applyFont="1" applyFill="1" applyBorder="1" applyAlignment="1">
      <alignment vertical="top" wrapText="1"/>
    </xf>
    <xf numFmtId="0" fontId="12" fillId="0" borderId="61" xfId="0" applyFont="1" applyBorder="1" applyAlignment="1">
      <alignment horizontal="justify" vertical="top" wrapText="1"/>
    </xf>
    <xf numFmtId="4" fontId="24" fillId="3" borderId="28" xfId="0" applyNumberFormat="1" applyFont="1" applyFill="1" applyBorder="1" applyAlignment="1">
      <alignment horizontal="right" vertical="top" wrapText="1"/>
    </xf>
    <xf numFmtId="171" fontId="24" fillId="3" borderId="28" xfId="0" applyNumberFormat="1" applyFont="1" applyFill="1" applyBorder="1" applyAlignment="1">
      <alignment horizontal="right" vertical="top" wrapText="1"/>
    </xf>
    <xf numFmtId="173" fontId="24" fillId="3" borderId="28" xfId="1" applyNumberFormat="1" applyFont="1" applyFill="1" applyBorder="1" applyAlignment="1">
      <alignment horizontal="right" vertical="top" wrapText="1"/>
    </xf>
    <xf numFmtId="170" fontId="24" fillId="3" borderId="28" xfId="0" applyNumberFormat="1" applyFont="1" applyFill="1" applyBorder="1" applyAlignment="1">
      <alignment vertical="top" wrapText="1"/>
    </xf>
    <xf numFmtId="0" fontId="24" fillId="3" borderId="48" xfId="0" applyFont="1" applyFill="1" applyBorder="1" applyAlignment="1">
      <alignment horizontal="center" vertical="top" wrapText="1"/>
    </xf>
    <xf numFmtId="4" fontId="26" fillId="0" borderId="14" xfId="0" applyNumberFormat="1" applyFont="1" applyBorder="1" applyAlignment="1">
      <alignment horizontal="center" vertical="center" wrapText="1"/>
    </xf>
    <xf numFmtId="4" fontId="26" fillId="0" borderId="12" xfId="0" applyNumberFormat="1" applyFont="1" applyBorder="1" applyAlignment="1">
      <alignment horizontal="center" vertical="center" wrapText="1"/>
    </xf>
    <xf numFmtId="0" fontId="17" fillId="0" borderId="28" xfId="0" applyFont="1" applyBorder="1" applyAlignment="1">
      <alignment horizontal="justify" vertical="top" wrapText="1"/>
    </xf>
    <xf numFmtId="3" fontId="43" fillId="0" borderId="28" xfId="0" applyNumberFormat="1" applyFont="1" applyBorder="1" applyAlignment="1">
      <alignment horizontal="center" vertical="top" wrapText="1"/>
    </xf>
    <xf numFmtId="171" fontId="17" fillId="0" borderId="28" xfId="0" applyNumberFormat="1" applyFont="1" applyBorder="1" applyAlignment="1">
      <alignment horizontal="right" vertical="top" wrapText="1"/>
    </xf>
    <xf numFmtId="170" fontId="17" fillId="0" borderId="28" xfId="0" applyNumberFormat="1" applyFont="1" applyBorder="1" applyAlignment="1">
      <alignment horizontal="right" vertical="top" wrapText="1"/>
    </xf>
    <xf numFmtId="3" fontId="8" fillId="3" borderId="28" xfId="0" applyNumberFormat="1" applyFont="1" applyFill="1" applyBorder="1" applyAlignment="1">
      <alignment horizontal="right" vertical="center"/>
    </xf>
    <xf numFmtId="0" fontId="12" fillId="8" borderId="28" xfId="0" applyFont="1" applyFill="1" applyBorder="1" applyAlignment="1">
      <alignment horizontal="left" vertical="top" wrapText="1"/>
    </xf>
    <xf numFmtId="3" fontId="12" fillId="0" borderId="28" xfId="0" applyNumberFormat="1" applyFont="1" applyBorder="1" applyAlignment="1">
      <alignment horizontal="right" vertical="center" wrapText="1"/>
    </xf>
    <xf numFmtId="3" fontId="12" fillId="0" borderId="28" xfId="3" applyNumberFormat="1" applyFont="1" applyBorder="1" applyAlignment="1">
      <alignment horizontal="right" vertical="center" wrapText="1"/>
    </xf>
    <xf numFmtId="170" fontId="12" fillId="0" borderId="28" xfId="3" applyNumberFormat="1" applyFont="1" applyBorder="1" applyAlignment="1">
      <alignment horizontal="right" vertical="center" wrapText="1"/>
    </xf>
    <xf numFmtId="0" fontId="8" fillId="3" borderId="28" xfId="0" applyFont="1" applyFill="1" applyBorder="1" applyAlignment="1">
      <alignment horizontal="left"/>
    </xf>
    <xf numFmtId="3" fontId="24" fillId="3" borderId="28" xfId="0" applyNumberFormat="1" applyFont="1" applyFill="1" applyBorder="1" applyAlignment="1">
      <alignment horizontal="right" vertical="center" wrapText="1"/>
    </xf>
    <xf numFmtId="170" fontId="24" fillId="3" borderId="28" xfId="0" applyNumberFormat="1" applyFont="1" applyFill="1" applyBorder="1" applyAlignment="1">
      <alignment horizontal="right" vertical="center" wrapText="1"/>
    </xf>
    <xf numFmtId="49" fontId="7" fillId="8" borderId="13" xfId="2" applyNumberFormat="1" applyFont="1" applyFill="1" applyBorder="1" applyAlignment="1">
      <alignment horizontal="left" vertical="top" wrapText="1"/>
    </xf>
    <xf numFmtId="170" fontId="7" fillId="4" borderId="40" xfId="3" applyNumberFormat="1" applyFont="1" applyFill="1" applyBorder="1" applyAlignment="1">
      <alignment horizontal="right" vertical="center" wrapText="1"/>
    </xf>
    <xf numFmtId="0" fontId="17" fillId="0" borderId="13" xfId="0" applyFont="1" applyBorder="1" applyAlignment="1">
      <alignment horizontal="left" vertical="center" wrapText="1"/>
    </xf>
    <xf numFmtId="171" fontId="7" fillId="8" borderId="13" xfId="3" applyNumberFormat="1" applyFont="1" applyFill="1" applyBorder="1" applyAlignment="1">
      <alignment vertical="top" wrapText="1"/>
    </xf>
    <xf numFmtId="3" fontId="64" fillId="0" borderId="0" xfId="0" applyNumberFormat="1" applyFont="1" applyBorder="1" applyAlignment="1">
      <alignment vertical="top" wrapText="1"/>
    </xf>
    <xf numFmtId="3" fontId="64" fillId="0" borderId="0" xfId="0" applyNumberFormat="1" applyFont="1"/>
    <xf numFmtId="0" fontId="64" fillId="0" borderId="0" xfId="0" applyFont="1"/>
    <xf numFmtId="170" fontId="0" fillId="0" borderId="39" xfId="0" applyNumberFormat="1" applyFont="1" applyBorder="1" applyAlignment="1">
      <alignment horizontal="right" vertical="top" wrapText="1"/>
    </xf>
    <xf numFmtId="0" fontId="0" fillId="0" borderId="0" xfId="0"/>
    <xf numFmtId="0" fontId="0" fillId="0" borderId="0" xfId="0" applyFill="1"/>
    <xf numFmtId="0" fontId="7" fillId="0" borderId="80" xfId="0" applyFont="1" applyBorder="1" applyAlignment="1">
      <alignment horizontal="left" vertical="top" wrapText="1"/>
    </xf>
    <xf numFmtId="3" fontId="7" fillId="0" borderId="46" xfId="0" applyNumberFormat="1" applyFont="1" applyBorder="1" applyAlignment="1">
      <alignment horizontal="right" vertical="center" wrapText="1"/>
    </xf>
    <xf numFmtId="0" fontId="7" fillId="0" borderId="81" xfId="0" applyFont="1" applyBorder="1" applyAlignment="1">
      <alignment horizontal="left" vertical="top" wrapText="1"/>
    </xf>
    <xf numFmtId="3" fontId="7" fillId="0" borderId="13" xfId="0" applyNumberFormat="1" applyFont="1" applyBorder="1" applyAlignment="1">
      <alignment horizontal="right" vertical="center" wrapText="1"/>
    </xf>
    <xf numFmtId="0" fontId="7" fillId="0" borderId="41" xfId="0" applyFont="1" applyBorder="1" applyAlignment="1">
      <alignment horizontal="left" vertical="top" wrapText="1"/>
    </xf>
    <xf numFmtId="3" fontId="7" fillId="0" borderId="61" xfId="0" applyNumberFormat="1" applyFont="1" applyBorder="1" applyAlignment="1">
      <alignment horizontal="right" vertical="center" wrapText="1"/>
    </xf>
    <xf numFmtId="3" fontId="7" fillId="0" borderId="0" xfId="0" applyNumberFormat="1" applyFont="1" applyAlignment="1">
      <alignment horizontal="center"/>
    </xf>
    <xf numFmtId="3" fontId="0" fillId="0" borderId="0" xfId="0" applyNumberFormat="1" applyFont="1" applyAlignment="1">
      <alignment horizontal="center"/>
    </xf>
    <xf numFmtId="3" fontId="0" fillId="8" borderId="0" xfId="0" applyNumberFormat="1" applyFont="1" applyFill="1" applyAlignment="1">
      <alignment horizontal="center"/>
    </xf>
    <xf numFmtId="3" fontId="0" fillId="8" borderId="3" xfId="0" applyNumberFormat="1" applyFont="1" applyFill="1" applyBorder="1" applyAlignment="1">
      <alignment vertical="top" wrapText="1"/>
    </xf>
    <xf numFmtId="0" fontId="26" fillId="0" borderId="46" xfId="0" applyFont="1" applyBorder="1" applyAlignment="1">
      <alignment horizontal="left" vertical="center" wrapText="1"/>
    </xf>
    <xf numFmtId="3" fontId="26" fillId="0" borderId="46" xfId="0" applyNumberFormat="1" applyFont="1" applyBorder="1" applyAlignment="1">
      <alignment horizontal="right" vertical="top" wrapText="1"/>
    </xf>
    <xf numFmtId="0" fontId="12" fillId="8" borderId="11" xfId="0" applyFont="1" applyFill="1" applyBorder="1" applyAlignment="1">
      <alignment horizontal="left" vertical="center"/>
    </xf>
    <xf numFmtId="0" fontId="9" fillId="0" borderId="81" xfId="0" applyFont="1" applyBorder="1"/>
    <xf numFmtId="0" fontId="9" fillId="0" borderId="62" xfId="0" applyFont="1" applyBorder="1"/>
    <xf numFmtId="3" fontId="9" fillId="0" borderId="63" xfId="0" applyNumberFormat="1" applyFont="1" applyBorder="1"/>
    <xf numFmtId="0" fontId="9" fillId="0" borderId="84" xfId="0" applyFont="1" applyBorder="1"/>
    <xf numFmtId="3" fontId="9" fillId="0" borderId="85" xfId="0" applyNumberFormat="1" applyFont="1" applyBorder="1"/>
    <xf numFmtId="0" fontId="8" fillId="3" borderId="58" xfId="0" applyFont="1" applyFill="1" applyBorder="1" applyAlignment="1">
      <alignment horizontal="center"/>
    </xf>
    <xf numFmtId="3" fontId="8" fillId="3" borderId="59" xfId="0" applyNumberFormat="1" applyFont="1" applyFill="1" applyBorder="1" applyAlignment="1">
      <alignment horizontal="right"/>
    </xf>
    <xf numFmtId="0" fontId="8" fillId="3" borderId="28" xfId="0" applyFont="1" applyFill="1" applyBorder="1" applyAlignment="1">
      <alignment horizontal="center"/>
    </xf>
    <xf numFmtId="3" fontId="9" fillId="0" borderId="39" xfId="0" applyNumberFormat="1" applyFont="1" applyFill="1" applyBorder="1"/>
    <xf numFmtId="3" fontId="9" fillId="0" borderId="38" xfId="0" applyNumberFormat="1" applyFont="1" applyFill="1" applyBorder="1"/>
    <xf numFmtId="3" fontId="9" fillId="0" borderId="46" xfId="0" applyNumberFormat="1" applyFont="1" applyFill="1" applyBorder="1"/>
    <xf numFmtId="3" fontId="9" fillId="0" borderId="13" xfId="0" applyNumberFormat="1" applyFont="1" applyFill="1" applyBorder="1"/>
    <xf numFmtId="3" fontId="9" fillId="0" borderId="61" xfId="0" applyNumberFormat="1" applyFont="1" applyFill="1" applyBorder="1"/>
    <xf numFmtId="3" fontId="9" fillId="0" borderId="82" xfId="0" applyNumberFormat="1" applyFont="1" applyFill="1" applyBorder="1"/>
    <xf numFmtId="3" fontId="9" fillId="0" borderId="83" xfId="0" applyNumberFormat="1" applyFont="1" applyFill="1" applyBorder="1"/>
    <xf numFmtId="0" fontId="0" fillId="0" borderId="0" xfId="0"/>
    <xf numFmtId="3" fontId="0" fillId="0" borderId="0" xfId="0" applyNumberFormat="1"/>
    <xf numFmtId="0" fontId="0" fillId="0" borderId="0" xfId="0" applyFont="1"/>
    <xf numFmtId="3" fontId="0" fillId="0" borderId="0" xfId="0" applyNumberFormat="1" applyFont="1"/>
    <xf numFmtId="3" fontId="0" fillId="0" borderId="3" xfId="0" applyNumberFormat="1" applyFont="1" applyFill="1" applyBorder="1"/>
    <xf numFmtId="0" fontId="0" fillId="0" borderId="3" xfId="0" applyFont="1" applyFill="1" applyBorder="1"/>
    <xf numFmtId="3" fontId="26" fillId="0" borderId="25" xfId="0" applyNumberFormat="1" applyFont="1" applyFill="1" applyBorder="1" applyAlignment="1">
      <alignment horizontal="right" vertical="top" wrapText="1"/>
    </xf>
    <xf numFmtId="3" fontId="26" fillId="0" borderId="42" xfId="0" applyNumberFormat="1" applyFont="1" applyFill="1" applyBorder="1" applyAlignment="1">
      <alignment horizontal="right" vertical="top" wrapText="1"/>
    </xf>
    <xf numFmtId="3" fontId="26" fillId="0" borderId="33" xfId="0" applyNumberFormat="1" applyFont="1" applyFill="1" applyBorder="1" applyAlignment="1">
      <alignment horizontal="right" vertical="top" wrapText="1"/>
    </xf>
    <xf numFmtId="170" fontId="26" fillId="0" borderId="46" xfId="0" applyNumberFormat="1" applyFont="1" applyFill="1" applyBorder="1" applyAlignment="1">
      <alignment horizontal="right" vertical="top" wrapText="1"/>
    </xf>
    <xf numFmtId="170" fontId="26" fillId="0" borderId="13" xfId="0" applyNumberFormat="1" applyFont="1" applyFill="1" applyBorder="1" applyAlignment="1">
      <alignment horizontal="right" vertical="top" wrapText="1"/>
    </xf>
    <xf numFmtId="174" fontId="26" fillId="0" borderId="13" xfId="0" applyNumberFormat="1" applyFont="1" applyFill="1" applyBorder="1" applyAlignment="1">
      <alignment horizontal="right" vertical="top" wrapText="1"/>
    </xf>
    <xf numFmtId="170" fontId="12" fillId="0" borderId="11" xfId="0" applyNumberFormat="1" applyFont="1" applyFill="1" applyBorder="1" applyAlignment="1">
      <alignment horizontal="right" vertical="center" wrapText="1"/>
    </xf>
    <xf numFmtId="170" fontId="12" fillId="0" borderId="61" xfId="0" applyNumberFormat="1" applyFont="1" applyFill="1" applyBorder="1" applyAlignment="1">
      <alignment horizontal="right" vertical="center" wrapText="1"/>
    </xf>
    <xf numFmtId="170" fontId="17" fillId="0" borderId="13" xfId="3" applyNumberFormat="1" applyFont="1" applyFill="1" applyBorder="1" applyAlignment="1">
      <alignment horizontal="right" vertical="top" wrapText="1"/>
    </xf>
    <xf numFmtId="3" fontId="17" fillId="0" borderId="13" xfId="3" applyNumberFormat="1" applyFont="1" applyFill="1" applyBorder="1" applyAlignment="1">
      <alignment horizontal="right" vertical="top" wrapText="1"/>
    </xf>
    <xf numFmtId="3" fontId="12" fillId="0" borderId="11" xfId="0" applyNumberFormat="1" applyFont="1" applyFill="1" applyBorder="1"/>
    <xf numFmtId="3" fontId="8" fillId="3" borderId="60" xfId="0" applyNumberFormat="1" applyFont="1" applyFill="1" applyBorder="1" applyAlignment="1">
      <alignment horizontal="right"/>
    </xf>
    <xf numFmtId="3" fontId="12" fillId="8" borderId="86" xfId="3" applyNumberFormat="1" applyFont="1" applyFill="1" applyBorder="1" applyAlignment="1" applyProtection="1">
      <alignment horizontal="right" vertical="center" wrapText="1"/>
    </xf>
    <xf numFmtId="14" fontId="6" fillId="3" borderId="28" xfId="0" applyNumberFormat="1" applyFont="1" applyFill="1" applyBorder="1" applyAlignment="1">
      <alignment horizontal="center" vertical="center" wrapText="1"/>
    </xf>
    <xf numFmtId="0" fontId="6" fillId="0" borderId="28" xfId="0" applyFont="1" applyBorder="1" applyAlignment="1">
      <alignment horizontal="center"/>
    </xf>
    <xf numFmtId="0" fontId="0" fillId="0" borderId="28" xfId="0" applyBorder="1"/>
    <xf numFmtId="0" fontId="0" fillId="0" borderId="28" xfId="0" quotePrefix="1" applyBorder="1"/>
    <xf numFmtId="3" fontId="0" fillId="8" borderId="28" xfId="0" applyNumberFormat="1" applyFill="1" applyBorder="1"/>
    <xf numFmtId="3" fontId="0" fillId="0" borderId="28" xfId="0" applyNumberFormat="1" applyBorder="1"/>
    <xf numFmtId="3" fontId="0" fillId="8" borderId="28" xfId="0" applyNumberFormat="1" applyFill="1" applyBorder="1" applyAlignment="1">
      <alignment horizontal="right"/>
    </xf>
    <xf numFmtId="3" fontId="0" fillId="0" borderId="28" xfId="0" applyNumberFormat="1" applyBorder="1" applyAlignment="1">
      <alignment horizontal="right"/>
    </xf>
    <xf numFmtId="3" fontId="0" fillId="0" borderId="28" xfId="0" quotePrefix="1" applyNumberFormat="1" applyBorder="1" applyAlignment="1">
      <alignment horizontal="right"/>
    </xf>
    <xf numFmtId="0" fontId="6" fillId="0" borderId="28" xfId="0" applyFont="1" applyBorder="1"/>
    <xf numFmtId="0" fontId="0" fillId="0" borderId="28" xfId="0" applyBorder="1" applyAlignment="1">
      <alignment horizontal="left" vertical="center" wrapText="1"/>
    </xf>
    <xf numFmtId="3" fontId="6" fillId="0" borderId="28" xfId="0" applyNumberFormat="1" applyFont="1" applyBorder="1" applyAlignment="1">
      <alignment vertical="center"/>
    </xf>
    <xf numFmtId="0" fontId="65" fillId="10" borderId="28" xfId="0" applyFont="1" applyFill="1" applyBorder="1"/>
    <xf numFmtId="3" fontId="65" fillId="10" borderId="28" xfId="0" applyNumberFormat="1" applyFont="1" applyFill="1" applyBorder="1"/>
    <xf numFmtId="3" fontId="0" fillId="3" borderId="28" xfId="0" applyNumberFormat="1" applyFill="1" applyBorder="1"/>
    <xf numFmtId="0" fontId="26" fillId="4" borderId="13" xfId="0" applyFont="1" applyFill="1" applyBorder="1" applyAlignment="1">
      <alignment vertical="top" wrapText="1"/>
    </xf>
    <xf numFmtId="3" fontId="65" fillId="8" borderId="28" xfId="0" applyNumberFormat="1" applyFont="1" applyFill="1" applyBorder="1"/>
    <xf numFmtId="0" fontId="9" fillId="8" borderId="28" xfId="0" applyFont="1" applyFill="1" applyBorder="1"/>
    <xf numFmtId="3" fontId="9" fillId="8" borderId="28" xfId="0" applyNumberFormat="1" applyFont="1" applyFill="1" applyBorder="1" applyAlignment="1">
      <alignment horizontal="right"/>
    </xf>
    <xf numFmtId="0" fontId="7" fillId="0" borderId="87" xfId="4" applyFont="1" applyBorder="1" applyAlignment="1">
      <alignment horizontal="left" vertical="center" wrapText="1"/>
    </xf>
    <xf numFmtId="3" fontId="12" fillId="0" borderId="88" xfId="3" applyNumberFormat="1" applyFont="1" applyFill="1" applyBorder="1" applyAlignment="1" applyProtection="1">
      <alignment horizontal="right" wrapText="1"/>
    </xf>
    <xf numFmtId="3" fontId="12" fillId="8" borderId="88" xfId="3" applyNumberFormat="1" applyFont="1" applyFill="1" applyBorder="1" applyAlignment="1" applyProtection="1">
      <alignment horizontal="right" wrapText="1"/>
    </xf>
    <xf numFmtId="165" fontId="12" fillId="0" borderId="46" xfId="3" applyNumberFormat="1" applyFont="1" applyFill="1" applyBorder="1" applyAlignment="1">
      <alignment horizontal="center" vertical="center" wrapText="1"/>
    </xf>
    <xf numFmtId="170" fontId="12" fillId="0" borderId="46" xfId="0" applyNumberFormat="1" applyFont="1" applyBorder="1"/>
    <xf numFmtId="3" fontId="9" fillId="0" borderId="0" xfId="0" applyNumberFormat="1" applyFont="1"/>
    <xf numFmtId="3" fontId="0" fillId="0" borderId="3" xfId="0" applyNumberFormat="1" applyBorder="1"/>
    <xf numFmtId="0" fontId="0" fillId="0" borderId="0" xfId="0" applyAlignment="1">
      <alignment horizontal="center"/>
    </xf>
    <xf numFmtId="0" fontId="11" fillId="0" borderId="0" xfId="0" applyFont="1" applyAlignment="1">
      <alignment horizontal="center"/>
    </xf>
    <xf numFmtId="0" fontId="0" fillId="0" borderId="0" xfId="0" applyAlignment="1">
      <alignment horizontal="left"/>
    </xf>
    <xf numFmtId="14" fontId="0" fillId="0" borderId="0" xfId="0" applyNumberFormat="1" applyAlignment="1">
      <alignment horizontal="left"/>
    </xf>
    <xf numFmtId="0" fontId="74" fillId="0" borderId="0" xfId="75"/>
    <xf numFmtId="0" fontId="11" fillId="0" borderId="0" xfId="0" applyFont="1"/>
    <xf numFmtId="3" fontId="0" fillId="0" borderId="0" xfId="0" applyNumberFormat="1" applyAlignment="1">
      <alignment horizontal="center"/>
    </xf>
    <xf numFmtId="0" fontId="34" fillId="3" borderId="28" xfId="0" applyFont="1" applyFill="1" applyBorder="1" applyAlignment="1">
      <alignment horizontal="center" vertical="center" wrapText="1"/>
    </xf>
    <xf numFmtId="3" fontId="34" fillId="3" borderId="28" xfId="0" applyNumberFormat="1" applyFont="1" applyFill="1" applyBorder="1" applyAlignment="1">
      <alignment horizontal="center" vertical="center" wrapText="1"/>
    </xf>
    <xf numFmtId="0" fontId="33" fillId="0" borderId="28" xfId="0" applyFont="1" applyBorder="1"/>
    <xf numFmtId="0" fontId="33" fillId="0" borderId="28" xfId="0" applyFont="1" applyBorder="1" applyAlignment="1">
      <alignment horizontal="center"/>
    </xf>
    <xf numFmtId="3" fontId="33" fillId="0" borderId="28" xfId="0" applyNumberFormat="1" applyFont="1" applyBorder="1" applyAlignment="1">
      <alignment horizontal="center"/>
    </xf>
    <xf numFmtId="10" fontId="33" fillId="0" borderId="28" xfId="0" applyNumberFormat="1" applyFont="1" applyBorder="1" applyAlignment="1">
      <alignment horizontal="center"/>
    </xf>
    <xf numFmtId="170" fontId="24" fillId="3" borderId="89" xfId="77" applyNumberFormat="1" applyFont="1" applyFill="1" applyBorder="1" applyAlignment="1">
      <alignment vertical="top" wrapText="1"/>
    </xf>
    <xf numFmtId="0" fontId="24" fillId="3" borderId="89" xfId="2" applyFont="1" applyFill="1" applyBorder="1" applyAlignment="1">
      <alignment vertical="top" wrapText="1"/>
    </xf>
    <xf numFmtId="0" fontId="24" fillId="3" borderId="90" xfId="2" applyFont="1" applyFill="1" applyBorder="1" applyAlignment="1">
      <alignment vertical="top" wrapText="1"/>
    </xf>
    <xf numFmtId="174" fontId="24" fillId="3" borderId="89" xfId="77" applyNumberFormat="1" applyFont="1" applyFill="1" applyBorder="1" applyAlignment="1">
      <alignment vertical="top" wrapText="1"/>
    </xf>
    <xf numFmtId="165" fontId="12" fillId="0" borderId="33" xfId="3" applyNumberFormat="1" applyFont="1" applyFill="1" applyBorder="1" applyAlignment="1">
      <alignment horizontal="center" vertical="center" wrapText="1"/>
    </xf>
    <xf numFmtId="170" fontId="12" fillId="0" borderId="33" xfId="0" applyNumberFormat="1" applyFont="1" applyBorder="1"/>
    <xf numFmtId="0" fontId="75" fillId="0" borderId="0" xfId="0" applyFont="1" applyAlignment="1">
      <alignment horizontal="center"/>
    </xf>
    <xf numFmtId="0" fontId="77" fillId="0" borderId="0" xfId="4" applyFont="1" applyAlignment="1">
      <alignment horizontal="center" vertical="top" wrapText="1"/>
    </xf>
    <xf numFmtId="0" fontId="34" fillId="0" borderId="28" xfId="0" applyFont="1" applyBorder="1" applyAlignment="1">
      <alignment horizontal="center" vertical="center" wrapText="1"/>
    </xf>
    <xf numFmtId="0" fontId="76" fillId="0" borderId="28" xfId="0" applyFont="1" applyBorder="1" applyAlignment="1">
      <alignment horizontal="center"/>
    </xf>
    <xf numFmtId="2" fontId="10" fillId="0" borderId="0" xfId="0" applyNumberFormat="1" applyFont="1" applyAlignment="1">
      <alignment horizontal="center" vertical="center" wrapText="1"/>
    </xf>
    <xf numFmtId="0" fontId="8" fillId="9" borderId="28" xfId="0" applyFont="1" applyFill="1" applyBorder="1" applyAlignment="1">
      <alignment horizontal="center" vertical="center" wrapText="1"/>
    </xf>
    <xf numFmtId="0" fontId="24" fillId="9" borderId="28" xfId="0" applyFont="1" applyFill="1" applyBorder="1" applyAlignment="1">
      <alignment horizontal="center"/>
    </xf>
    <xf numFmtId="2" fontId="10" fillId="0" borderId="10" xfId="0" applyNumberFormat="1" applyFont="1" applyBorder="1" applyAlignment="1">
      <alignment horizontal="center" vertical="center" wrapText="1"/>
    </xf>
    <xf numFmtId="0" fontId="17" fillId="7" borderId="29" xfId="4" applyFont="1" applyFill="1" applyBorder="1" applyAlignment="1">
      <alignment horizontal="center" vertical="center" wrapText="1"/>
    </xf>
    <xf numFmtId="0" fontId="17" fillId="7" borderId="34" xfId="4" applyFont="1" applyFill="1" applyBorder="1" applyAlignment="1">
      <alignment horizontal="center" vertical="center" wrapText="1"/>
    </xf>
    <xf numFmtId="0" fontId="17" fillId="7" borderId="30" xfId="4" applyFont="1" applyFill="1" applyBorder="1" applyAlignment="1">
      <alignment horizontal="center" vertical="center" wrapText="1"/>
    </xf>
    <xf numFmtId="0" fontId="17" fillId="7" borderId="31" xfId="4" applyFont="1" applyFill="1" applyBorder="1" applyAlignment="1">
      <alignment horizontal="center" vertical="center" wrapText="1"/>
    </xf>
    <xf numFmtId="0" fontId="17" fillId="7" borderId="32" xfId="4" applyFont="1" applyFill="1" applyBorder="1" applyAlignment="1">
      <alignment horizontal="center" vertical="center" wrapText="1"/>
    </xf>
    <xf numFmtId="0" fontId="17" fillId="7" borderId="28" xfId="4" applyFont="1" applyFill="1" applyBorder="1" applyAlignment="1">
      <alignment horizontal="center" vertical="center" wrapText="1"/>
    </xf>
    <xf numFmtId="0" fontId="14" fillId="0" borderId="0" xfId="0" applyFont="1" applyAlignment="1">
      <alignment horizontal="left"/>
    </xf>
    <xf numFmtId="0" fontId="17" fillId="0" borderId="0" xfId="0" applyFont="1" applyAlignment="1">
      <alignment horizontal="left"/>
    </xf>
    <xf numFmtId="0" fontId="17" fillId="0" borderId="0" xfId="0" applyFont="1" applyFill="1" applyAlignment="1">
      <alignment horizontal="left"/>
    </xf>
    <xf numFmtId="2" fontId="24" fillId="3" borderId="28" xfId="0" applyNumberFormat="1" applyFont="1" applyFill="1" applyBorder="1" applyAlignment="1">
      <alignment horizontal="center" vertical="center" wrapText="1"/>
    </xf>
    <xf numFmtId="0" fontId="24" fillId="3" borderId="28" xfId="0" applyFont="1" applyFill="1" applyBorder="1" applyAlignment="1">
      <alignment horizontal="center"/>
    </xf>
    <xf numFmtId="0" fontId="7" fillId="0" borderId="0" xfId="0" applyFont="1" applyAlignment="1">
      <alignment horizontal="justify"/>
    </xf>
    <xf numFmtId="2" fontId="24" fillId="3" borderId="53" xfId="0" applyNumberFormat="1" applyFont="1" applyFill="1" applyBorder="1" applyAlignment="1">
      <alignment horizontal="center" vertical="center" wrapText="1"/>
    </xf>
    <xf numFmtId="2" fontId="24" fillId="3" borderId="56" xfId="0" applyNumberFormat="1" applyFont="1" applyFill="1" applyBorder="1" applyAlignment="1">
      <alignment horizontal="center" vertical="center" wrapText="1"/>
    </xf>
    <xf numFmtId="0" fontId="24" fillId="3" borderId="54" xfId="0" applyFont="1" applyFill="1" applyBorder="1" applyAlignment="1">
      <alignment horizontal="center"/>
    </xf>
    <xf numFmtId="0" fontId="24" fillId="3" borderId="55" xfId="0" applyFont="1" applyFill="1" applyBorder="1" applyAlignment="1">
      <alignment horizontal="center"/>
    </xf>
    <xf numFmtId="0" fontId="6" fillId="0" borderId="0" xfId="0" applyFont="1" applyAlignment="1">
      <alignment horizontal="left" vertical="center" wrapText="1"/>
    </xf>
    <xf numFmtId="0" fontId="0" fillId="0" borderId="0" xfId="0" applyFont="1" applyAlignment="1">
      <alignment horizontal="justify" vertical="center" wrapText="1"/>
    </xf>
    <xf numFmtId="0" fontId="0" fillId="0" borderId="0" xfId="0" applyFont="1" applyAlignment="1">
      <alignment horizontal="left" wrapText="1"/>
    </xf>
    <xf numFmtId="0" fontId="16" fillId="0" borderId="0" xfId="0" applyFont="1" applyAlignment="1">
      <alignment horizontal="left"/>
    </xf>
    <xf numFmtId="0" fontId="0" fillId="0" borderId="0" xfId="0" applyFont="1" applyAlignment="1">
      <alignment horizontal="left" vertical="center" wrapText="1"/>
    </xf>
    <xf numFmtId="0" fontId="7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7" fillId="0" borderId="0" xfId="0" applyFont="1" applyAlignment="1">
      <alignment horizontal="left" vertical="center" wrapText="1"/>
    </xf>
    <xf numFmtId="0" fontId="6" fillId="0" borderId="0" xfId="0" applyFont="1" applyAlignment="1">
      <alignment horizontal="left" wrapText="1"/>
    </xf>
    <xf numFmtId="3" fontId="17" fillId="3" borderId="28" xfId="0" applyNumberFormat="1" applyFont="1" applyFill="1" applyBorder="1" applyAlignment="1">
      <alignment horizontal="center" vertical="center" wrapText="1"/>
    </xf>
    <xf numFmtId="0" fontId="17" fillId="3" borderId="5" xfId="2" applyFont="1" applyFill="1" applyBorder="1" applyAlignment="1">
      <alignment horizontal="center" vertical="top" wrapText="1"/>
    </xf>
    <xf numFmtId="0" fontId="17" fillId="3" borderId="7" xfId="2" applyFont="1" applyFill="1" applyBorder="1" applyAlignment="1">
      <alignment horizontal="center" vertical="top" wrapText="1"/>
    </xf>
    <xf numFmtId="0" fontId="17" fillId="3" borderId="6" xfId="2" applyFont="1" applyFill="1" applyBorder="1" applyAlignment="1">
      <alignment horizontal="center" vertical="top" wrapText="1"/>
    </xf>
    <xf numFmtId="0" fontId="17" fillId="3" borderId="30" xfId="2" applyFont="1" applyFill="1" applyBorder="1" applyAlignment="1">
      <alignment horizontal="center" vertical="top" wrapText="1"/>
    </xf>
    <xf numFmtId="0" fontId="17" fillId="3" borderId="31" xfId="2" applyFont="1" applyFill="1" applyBorder="1" applyAlignment="1">
      <alignment horizontal="center" vertical="top" wrapText="1"/>
    </xf>
    <xf numFmtId="0" fontId="17" fillId="3" borderId="32" xfId="2" applyFont="1" applyFill="1" applyBorder="1" applyAlignment="1">
      <alignment horizontal="center" vertical="top" wrapText="1"/>
    </xf>
    <xf numFmtId="2" fontId="24" fillId="3" borderId="2" xfId="0" applyNumberFormat="1" applyFont="1" applyFill="1" applyBorder="1" applyAlignment="1">
      <alignment horizontal="center" vertical="center" wrapText="1"/>
    </xf>
    <xf numFmtId="2" fontId="24" fillId="3" borderId="4" xfId="0" applyNumberFormat="1" applyFont="1" applyFill="1" applyBorder="1" applyAlignment="1">
      <alignment horizontal="center" vertical="center" wrapText="1"/>
    </xf>
    <xf numFmtId="0" fontId="17" fillId="8" borderId="0" xfId="0" applyFont="1" applyFill="1" applyAlignment="1">
      <alignment horizontal="left"/>
    </xf>
    <xf numFmtId="0" fontId="27" fillId="5" borderId="1" xfId="0" applyFont="1" applyFill="1" applyBorder="1" applyAlignment="1">
      <alignment horizontal="center" vertical="top" wrapText="1"/>
    </xf>
    <xf numFmtId="0" fontId="17" fillId="3" borderId="51" xfId="2" applyFont="1" applyFill="1" applyBorder="1" applyAlignment="1">
      <alignment horizontal="center" vertical="top" wrapText="1"/>
    </xf>
    <xf numFmtId="0" fontId="17" fillId="3" borderId="91" xfId="2" applyFont="1" applyFill="1" applyBorder="1" applyAlignment="1">
      <alignment horizontal="center" vertical="top" wrapText="1"/>
    </xf>
    <xf numFmtId="0" fontId="17" fillId="3" borderId="92" xfId="2" applyFont="1" applyFill="1" applyBorder="1" applyAlignment="1">
      <alignment horizontal="center" vertical="top" wrapText="1"/>
    </xf>
    <xf numFmtId="0" fontId="29" fillId="0" borderId="0" xfId="0" applyFont="1" applyFill="1" applyAlignment="1">
      <alignment horizontal="left" vertical="center"/>
    </xf>
    <xf numFmtId="0" fontId="29" fillId="0" borderId="0" xfId="0" applyFont="1" applyBorder="1" applyAlignment="1">
      <alignment horizontal="left"/>
    </xf>
    <xf numFmtId="0" fontId="29" fillId="0" borderId="0" xfId="0" applyFont="1" applyFill="1" applyAlignment="1">
      <alignment horizontal="left"/>
    </xf>
    <xf numFmtId="0" fontId="17" fillId="3" borderId="28" xfId="0" applyFont="1" applyFill="1" applyBorder="1" applyAlignment="1">
      <alignment horizontal="center" vertical="center" wrapText="1"/>
    </xf>
    <xf numFmtId="0" fontId="27" fillId="5" borderId="28" xfId="0" applyFont="1" applyFill="1" applyBorder="1" applyAlignment="1">
      <alignment horizontal="center" vertical="top" wrapText="1"/>
    </xf>
    <xf numFmtId="0" fontId="17" fillId="3" borderId="28" xfId="2" applyFont="1" applyFill="1" applyBorder="1" applyAlignment="1">
      <alignment horizontal="center" vertical="top" wrapText="1"/>
    </xf>
    <xf numFmtId="0" fontId="17" fillId="0" borderId="0" xfId="0" applyFont="1" applyBorder="1" applyAlignment="1">
      <alignment horizontal="center"/>
    </xf>
    <xf numFmtId="0" fontId="8" fillId="3" borderId="28" xfId="0" applyFont="1" applyFill="1" applyBorder="1" applyAlignment="1">
      <alignment horizontal="center" vertical="center"/>
    </xf>
    <xf numFmtId="0" fontId="8" fillId="3" borderId="28" xfId="0" applyFont="1" applyFill="1" applyBorder="1" applyAlignment="1">
      <alignment horizontal="center"/>
    </xf>
    <xf numFmtId="170" fontId="24" fillId="3" borderId="1" xfId="0" applyNumberFormat="1" applyFont="1" applyFill="1" applyBorder="1" applyAlignment="1">
      <alignment horizontal="center" vertical="center" wrapText="1"/>
    </xf>
  </cellXfs>
  <cellStyles count="106">
    <cellStyle name="Comma 2" xfId="100" xr:uid="{00000000-0005-0000-0000-000072000000}"/>
    <cellStyle name="Comma_Comparativo 2004" xfId="101" xr:uid="{00000000-0005-0000-0000-000073000000}"/>
    <cellStyle name="Excel Built-in Comma" xfId="19" xr:uid="{00000000-0005-0000-0000-000000000000}"/>
    <cellStyle name="Excel Built-in Normal" xfId="18" xr:uid="{00000000-0005-0000-0000-000001000000}"/>
    <cellStyle name="Hipervínculo" xfId="75" builtinId="8"/>
    <cellStyle name="Hipervínculo 2" xfId="22" xr:uid="{00000000-0005-0000-0000-000002000000}"/>
    <cellStyle name="Millares" xfId="1" builtinId="3"/>
    <cellStyle name="Millares [0]" xfId="67" builtinId="6"/>
    <cellStyle name="Millares [0] 2" xfId="23" xr:uid="{00000000-0005-0000-0000-000005000000}"/>
    <cellStyle name="Millares [0] 2 2" xfId="81" xr:uid="{00000000-0005-0000-0000-000005000000}"/>
    <cellStyle name="Millares [0] 3" xfId="70" xr:uid="{00000000-0005-0000-0000-000072000000}"/>
    <cellStyle name="Millares [0] 3 2" xfId="103" xr:uid="{00000000-0005-0000-0000-000075000000}"/>
    <cellStyle name="Millares [0] 4" xfId="74" xr:uid="{00000000-0005-0000-0000-000074000000}"/>
    <cellStyle name="Millares 10" xfId="5" xr:uid="{00000000-0005-0000-0000-000006000000}"/>
    <cellStyle name="Millares 10 2" xfId="24" xr:uid="{00000000-0005-0000-0000-000007000000}"/>
    <cellStyle name="Millares 10 2 2" xfId="82" xr:uid="{00000000-0005-0000-0000-000007000000}"/>
    <cellStyle name="Millares 10 3" xfId="78" xr:uid="{00000000-0005-0000-0000-000006000000}"/>
    <cellStyle name="Millares 11" xfId="25" xr:uid="{00000000-0005-0000-0000-000008000000}"/>
    <cellStyle name="Millares 11 2" xfId="83" xr:uid="{00000000-0005-0000-0000-000008000000}"/>
    <cellStyle name="Millares 12" xfId="26" xr:uid="{00000000-0005-0000-0000-000009000000}"/>
    <cellStyle name="Millares 12 2" xfId="84" xr:uid="{00000000-0005-0000-0000-000009000000}"/>
    <cellStyle name="Millares 13" xfId="27" xr:uid="{00000000-0005-0000-0000-00000A000000}"/>
    <cellStyle name="Millares 13 2" xfId="85" xr:uid="{00000000-0005-0000-0000-00000A000000}"/>
    <cellStyle name="Millares 14" xfId="28" xr:uid="{00000000-0005-0000-0000-00000B000000}"/>
    <cellStyle name="Millares 14 2" xfId="86" xr:uid="{00000000-0005-0000-0000-00000B000000}"/>
    <cellStyle name="Millares 15" xfId="29" xr:uid="{00000000-0005-0000-0000-00000C000000}"/>
    <cellStyle name="Millares 15 2" xfId="87" xr:uid="{00000000-0005-0000-0000-00000C000000}"/>
    <cellStyle name="Millares 16" xfId="30" xr:uid="{00000000-0005-0000-0000-00000D000000}"/>
    <cellStyle name="Millares 16 2" xfId="88" xr:uid="{00000000-0005-0000-0000-00000D000000}"/>
    <cellStyle name="Millares 17" xfId="31" xr:uid="{00000000-0005-0000-0000-00000E000000}"/>
    <cellStyle name="Millares 17 2" xfId="89" xr:uid="{00000000-0005-0000-0000-00000E000000}"/>
    <cellStyle name="Millares 18" xfId="32" xr:uid="{00000000-0005-0000-0000-00000F000000}"/>
    <cellStyle name="Millares 18 2" xfId="90" xr:uid="{00000000-0005-0000-0000-00000F000000}"/>
    <cellStyle name="Millares 19" xfId="33" xr:uid="{00000000-0005-0000-0000-000010000000}"/>
    <cellStyle name="Millares 19 2" xfId="91" xr:uid="{00000000-0005-0000-0000-000010000000}"/>
    <cellStyle name="Millares 2" xfId="3" xr:uid="{00000000-0005-0000-0000-000011000000}"/>
    <cellStyle name="Millares 2 2" xfId="20" xr:uid="{00000000-0005-0000-0000-000012000000}"/>
    <cellStyle name="Millares 2 2 2" xfId="80" xr:uid="{00000000-0005-0000-0000-000012000000}"/>
    <cellStyle name="Millares 2 3" xfId="65" xr:uid="{00000000-0005-0000-0000-000013000000}"/>
    <cellStyle name="Millares 2 3 2" xfId="99" xr:uid="{00000000-0005-0000-0000-000013000000}"/>
    <cellStyle name="Millares 2 4" xfId="73" xr:uid="{E428490C-D012-4CC2-9509-7FB1DF95992C}"/>
    <cellStyle name="Millares 2 5" xfId="77" xr:uid="{00000000-0005-0000-0000-000011000000}"/>
    <cellStyle name="Millares 20" xfId="69" xr:uid="{84CA1892-5EA7-41BF-ACEE-11677BDD9B9C}"/>
    <cellStyle name="Millares 21" xfId="71" xr:uid="{00000000-0005-0000-0000-000073000000}"/>
    <cellStyle name="Millares 21 2" xfId="102" xr:uid="{00000000-0005-0000-0000-000074000000}"/>
    <cellStyle name="Millares 22" xfId="76" xr:uid="{00000000-0005-0000-0000-00007B000000}"/>
    <cellStyle name="Millares 3" xfId="34" xr:uid="{00000000-0005-0000-0000-000014000000}"/>
    <cellStyle name="Millares 3 2" xfId="92" xr:uid="{00000000-0005-0000-0000-000014000000}"/>
    <cellStyle name="Millares 4" xfId="35" xr:uid="{00000000-0005-0000-0000-000015000000}"/>
    <cellStyle name="Millares 4 2" xfId="93" xr:uid="{00000000-0005-0000-0000-000015000000}"/>
    <cellStyle name="Millares 5" xfId="36" xr:uid="{00000000-0005-0000-0000-000016000000}"/>
    <cellStyle name="Millares 5 2" xfId="94" xr:uid="{00000000-0005-0000-0000-000016000000}"/>
    <cellStyle name="Millares 6" xfId="6" xr:uid="{00000000-0005-0000-0000-000017000000}"/>
    <cellStyle name="Millares 6 2" xfId="37" xr:uid="{00000000-0005-0000-0000-000018000000}"/>
    <cellStyle name="Millares 6 2 2" xfId="95" xr:uid="{00000000-0005-0000-0000-000018000000}"/>
    <cellStyle name="Millares 6 3" xfId="79" xr:uid="{00000000-0005-0000-0000-000017000000}"/>
    <cellStyle name="Millares 7" xfId="38" xr:uid="{00000000-0005-0000-0000-000019000000}"/>
    <cellStyle name="Millares 7 2" xfId="96" xr:uid="{00000000-0005-0000-0000-000019000000}"/>
    <cellStyle name="Millares 8" xfId="39" xr:uid="{00000000-0005-0000-0000-00001A000000}"/>
    <cellStyle name="Millares 8 2" xfId="97" xr:uid="{00000000-0005-0000-0000-00001A000000}"/>
    <cellStyle name="Millares 9" xfId="40" xr:uid="{00000000-0005-0000-0000-00001B000000}"/>
    <cellStyle name="Millares 9 2" xfId="98"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1 3" xfId="104" xr:uid="{00000000-0005-0000-0000-000076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 4" xfId="72" xr:uid="{99678F10-466D-489E-96B1-4B8BB0AFD0D5}"/>
    <cellStyle name="Normal 20" xfId="63" xr:uid="{00000000-0005-0000-0000-000037000000}"/>
    <cellStyle name="Normal 21" xfId="68" xr:uid="{4DFC0050-B368-40A6-A853-A07F092FC44A}"/>
    <cellStyle name="Normal 3" xfId="53" xr:uid="{00000000-0005-0000-0000-000038000000}"/>
    <cellStyle name="Normal 4" xfId="54" xr:uid="{00000000-0005-0000-0000-000039000000}"/>
    <cellStyle name="Normal 5" xfId="55" xr:uid="{00000000-0005-0000-0000-00003A000000}"/>
    <cellStyle name="Normal 6" xfId="14" xr:uid="{00000000-0005-0000-0000-00003B000000}"/>
    <cellStyle name="Normal 6 2" xfId="56" xr:uid="{00000000-0005-0000-0000-00003C000000}"/>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ercent 2" xfId="105" xr:uid="{00000000-0005-0000-0000-000078000000}"/>
    <cellStyle name="Porcentaje 2" xfId="61" xr:uid="{00000000-0005-0000-0000-00004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8.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6.emf"/><Relationship Id="rId4"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0.emf"/><Relationship Id="rId1" Type="http://schemas.openxmlformats.org/officeDocument/2006/relationships/image" Target="../media/image4.emf"/><Relationship Id="rId4"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9.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1</xdr:col>
      <xdr:colOff>220980</xdr:colOff>
      <xdr:row>50</xdr:row>
      <xdr:rowOff>160020</xdr:rowOff>
    </xdr:from>
    <xdr:ext cx="7292340" cy="4175760"/>
    <xdr:pic>
      <xdr:nvPicPr>
        <xdr:cNvPr id="2" name="Imagen 1">
          <a:extLst>
            <a:ext uri="{FF2B5EF4-FFF2-40B4-BE49-F238E27FC236}">
              <a16:creationId xmlns:a16="http://schemas.microsoft.com/office/drawing/2014/main" id="{A9049E05-AD9B-4A9A-80CC-5C2C85106F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 y="9304020"/>
          <a:ext cx="7292340" cy="4175760"/>
        </a:xfrm>
        <a:prstGeom prst="rect">
          <a:avLst/>
        </a:prstGeom>
        <a:noFill/>
        <a:ln>
          <a:noFill/>
        </a:ln>
      </xdr:spPr>
    </xdr:pic>
    <xdr:clientData/>
  </xdr:oneCellAnchor>
  <xdr:oneCellAnchor>
    <xdr:from>
      <xdr:col>1</xdr:col>
      <xdr:colOff>297180</xdr:colOff>
      <xdr:row>28</xdr:row>
      <xdr:rowOff>121920</xdr:rowOff>
    </xdr:from>
    <xdr:ext cx="4175760" cy="2004060"/>
    <xdr:pic>
      <xdr:nvPicPr>
        <xdr:cNvPr id="3" name="Imagen 2">
          <a:extLst>
            <a:ext uri="{FF2B5EF4-FFF2-40B4-BE49-F238E27FC236}">
              <a16:creationId xmlns:a16="http://schemas.microsoft.com/office/drawing/2014/main" id="{D79347CD-7A71-4A20-AFAB-0A61F2113A4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9660" y="5242560"/>
          <a:ext cx="4175760" cy="2004060"/>
        </a:xfrm>
        <a:prstGeom prst="rect">
          <a:avLst/>
        </a:prstGeom>
        <a:noFill/>
        <a:ln>
          <a:noFill/>
        </a:ln>
      </xdr:spPr>
    </xdr:pic>
    <xdr:clientData/>
  </xdr:oneCellAnchor>
  <xdr:oneCellAnchor>
    <xdr:from>
      <xdr:col>1</xdr:col>
      <xdr:colOff>213360</xdr:colOff>
      <xdr:row>76</xdr:row>
      <xdr:rowOff>144780</xdr:rowOff>
    </xdr:from>
    <xdr:ext cx="7292340" cy="4175760"/>
    <xdr:pic>
      <xdr:nvPicPr>
        <xdr:cNvPr id="4" name="Imagen 3">
          <a:extLst>
            <a:ext uri="{FF2B5EF4-FFF2-40B4-BE49-F238E27FC236}">
              <a16:creationId xmlns:a16="http://schemas.microsoft.com/office/drawing/2014/main" id="{D6ECBDA7-98DE-45A2-9D52-AD5DDC3773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 y="14043660"/>
          <a:ext cx="7292340" cy="4175760"/>
        </a:xfrm>
        <a:prstGeom prst="rect">
          <a:avLst/>
        </a:prstGeom>
        <a:noFill/>
        <a:ln>
          <a:noFill/>
        </a:ln>
      </xdr:spPr>
    </xdr:pic>
    <xdr:clientData/>
  </xdr:oneCellAnchor>
  <xdr:twoCellAnchor editAs="oneCell">
    <xdr:from>
      <xdr:col>1</xdr:col>
      <xdr:colOff>257175</xdr:colOff>
      <xdr:row>111</xdr:row>
      <xdr:rowOff>114300</xdr:rowOff>
    </xdr:from>
    <xdr:to>
      <xdr:col>3</xdr:col>
      <xdr:colOff>2238375</xdr:colOff>
      <xdr:row>155</xdr:row>
      <xdr:rowOff>85725</xdr:rowOff>
    </xdr:to>
    <xdr:pic>
      <xdr:nvPicPr>
        <xdr:cNvPr id="6" name="Imagen 5">
          <a:extLst>
            <a:ext uri="{FF2B5EF4-FFF2-40B4-BE49-F238E27FC236}">
              <a16:creationId xmlns:a16="http://schemas.microsoft.com/office/drawing/2014/main" id="{5C43A52B-1DA1-4974-ABB6-4CEEFA327B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20269200"/>
          <a:ext cx="4886325"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1720117</xdr:colOff>
      <xdr:row>358</xdr:row>
      <xdr:rowOff>107644</xdr:rowOff>
    </xdr:from>
    <xdr:to>
      <xdr:col>3</xdr:col>
      <xdr:colOff>709247</xdr:colOff>
      <xdr:row>359</xdr:row>
      <xdr:rowOff>47671</xdr:rowOff>
    </xdr:to>
    <xdr:sp macro="" textlink="">
      <xdr:nvSpPr>
        <xdr:cNvPr id="3" name="WordArt 19">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2072542" y="82632244"/>
          <a:ext cx="2246680" cy="178152"/>
        </a:xfrm>
        <a:prstGeom prst="rect">
          <a:avLst/>
        </a:prstGeom>
      </xdr:spPr>
      <xdr:txBody>
        <a:bodyPr wrap="none" fromWordArt="1">
          <a:prstTxWarp prst="textPlain">
            <a:avLst>
              <a:gd name="adj" fmla="val 50000"/>
            </a:avLst>
          </a:prstTxWarp>
        </a:bodyPr>
        <a:lstStyle/>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editAs="oneCell">
    <xdr:from>
      <xdr:col>5</xdr:col>
      <xdr:colOff>0</xdr:colOff>
      <xdr:row>485</xdr:row>
      <xdr:rowOff>0</xdr:rowOff>
    </xdr:from>
    <xdr:to>
      <xdr:col>5</xdr:col>
      <xdr:colOff>304800</xdr:colOff>
      <xdr:row>486</xdr:row>
      <xdr:rowOff>129540</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485</xdr:row>
      <xdr:rowOff>0</xdr:rowOff>
    </xdr:from>
    <xdr:to>
      <xdr:col>5</xdr:col>
      <xdr:colOff>304800</xdr:colOff>
      <xdr:row>486</xdr:row>
      <xdr:rowOff>133350</xdr:rowOff>
    </xdr:to>
    <xdr:sp macro="" textlink="">
      <xdr:nvSpPr>
        <xdr:cNvPr id="1031" name="AutoShape 7" descr="blob:https://web.whatsapp.com/90aab7f9-7c45-4ed5-861e-35110ccaf442">
          <a:extLst>
            <a:ext uri="{FF2B5EF4-FFF2-40B4-BE49-F238E27FC236}">
              <a16:creationId xmlns:a16="http://schemas.microsoft.com/office/drawing/2014/main" id="{99292663-252B-44A2-88B6-BDEBC114E434}"/>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28">
          <cell r="B28">
            <v>24138311</v>
          </cell>
        </row>
        <row r="33">
          <cell r="B33">
            <v>531156208</v>
          </cell>
        </row>
        <row r="38">
          <cell r="B38">
            <v>75767202</v>
          </cell>
        </row>
        <row r="42">
          <cell r="B42">
            <v>9663552201</v>
          </cell>
        </row>
        <row r="43">
          <cell r="B43">
            <v>853165781</v>
          </cell>
        </row>
        <row r="45">
          <cell r="A45" t="str">
            <v>Las notas que se acompañan forman parte integrante de los Estados Financieros.</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valon.com.py/" TargetMode="External"/><Relationship Id="rId1" Type="http://schemas.openxmlformats.org/officeDocument/2006/relationships/hyperlink" Target="mailto:info@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2:G167"/>
  <sheetViews>
    <sheetView showGridLines="0" tabSelected="1" topLeftCell="A136" workbookViewId="0">
      <selection activeCell="D163" sqref="D163:G167"/>
    </sheetView>
  </sheetViews>
  <sheetFormatPr baseColWidth="10" defaultColWidth="11.5546875" defaultRowHeight="14.4" x14ac:dyDescent="0.3"/>
  <cols>
    <col min="1" max="1" width="11.5546875" style="643"/>
    <col min="2" max="2" width="39.33203125" style="643" customWidth="1"/>
    <col min="3" max="3" width="3.33203125" style="643" customWidth="1"/>
    <col min="4" max="4" width="46.5546875" style="643" customWidth="1"/>
    <col min="5" max="16384" width="11.5546875" style="643"/>
  </cols>
  <sheetData>
    <row r="2" spans="2:5" ht="19.8" x14ac:dyDescent="0.4">
      <c r="B2" s="707" t="s">
        <v>580</v>
      </c>
      <c r="C2" s="707"/>
      <c r="D2" s="707"/>
      <c r="E2" s="707"/>
    </row>
    <row r="4" spans="2:5" x14ac:dyDescent="0.3">
      <c r="B4" s="693" t="s">
        <v>579</v>
      </c>
    </row>
    <row r="6" spans="2:5" x14ac:dyDescent="0.3">
      <c r="B6" s="643" t="s">
        <v>578</v>
      </c>
      <c r="C6" s="643" t="s">
        <v>550</v>
      </c>
      <c r="D6" s="643" t="s">
        <v>577</v>
      </c>
    </row>
    <row r="7" spans="2:5" x14ac:dyDescent="0.3">
      <c r="B7" s="643" t="s">
        <v>576</v>
      </c>
      <c r="C7" s="643" t="s">
        <v>550</v>
      </c>
      <c r="D7" s="643" t="s">
        <v>575</v>
      </c>
    </row>
    <row r="8" spans="2:5" x14ac:dyDescent="0.3">
      <c r="B8" s="643" t="s">
        <v>574</v>
      </c>
      <c r="C8" s="643" t="s">
        <v>550</v>
      </c>
      <c r="D8" s="643" t="s">
        <v>573</v>
      </c>
    </row>
    <row r="9" spans="2:5" x14ac:dyDescent="0.3">
      <c r="B9" s="643" t="s">
        <v>572</v>
      </c>
      <c r="C9" s="643" t="s">
        <v>550</v>
      </c>
      <c r="D9" s="643" t="s">
        <v>562</v>
      </c>
    </row>
    <row r="10" spans="2:5" x14ac:dyDescent="0.3">
      <c r="B10" s="643" t="s">
        <v>571</v>
      </c>
      <c r="C10" s="643" t="s">
        <v>550</v>
      </c>
      <c r="D10" s="643" t="s">
        <v>570</v>
      </c>
    </row>
    <row r="11" spans="2:5" x14ac:dyDescent="0.3">
      <c r="B11" s="643" t="s">
        <v>569</v>
      </c>
      <c r="C11" s="643" t="s">
        <v>550</v>
      </c>
      <c r="D11" s="643" t="s">
        <v>568</v>
      </c>
    </row>
    <row r="12" spans="2:5" x14ac:dyDescent="0.3">
      <c r="B12" s="643" t="s">
        <v>567</v>
      </c>
      <c r="C12" s="643" t="s">
        <v>550</v>
      </c>
      <c r="D12" s="692" t="s">
        <v>566</v>
      </c>
    </row>
    <row r="13" spans="2:5" x14ac:dyDescent="0.3">
      <c r="B13" s="643" t="s">
        <v>565</v>
      </c>
      <c r="C13" s="643" t="s">
        <v>550</v>
      </c>
      <c r="D13" s="692" t="s">
        <v>564</v>
      </c>
    </row>
    <row r="14" spans="2:5" x14ac:dyDescent="0.3">
      <c r="B14" s="643" t="s">
        <v>563</v>
      </c>
      <c r="C14" s="643" t="s">
        <v>550</v>
      </c>
      <c r="D14" s="643" t="s">
        <v>562</v>
      </c>
    </row>
    <row r="16" spans="2:5" x14ac:dyDescent="0.3">
      <c r="B16" s="6" t="s">
        <v>561</v>
      </c>
    </row>
    <row r="18" spans="1:4" x14ac:dyDescent="0.3">
      <c r="B18" s="643" t="s">
        <v>560</v>
      </c>
      <c r="C18" s="643" t="s">
        <v>550</v>
      </c>
      <c r="D18" s="691">
        <v>39638</v>
      </c>
    </row>
    <row r="19" spans="1:4" x14ac:dyDescent="0.3">
      <c r="B19" s="643" t="s">
        <v>559</v>
      </c>
      <c r="C19" s="643" t="s">
        <v>550</v>
      </c>
      <c r="D19" s="690">
        <v>590</v>
      </c>
    </row>
    <row r="20" spans="1:4" x14ac:dyDescent="0.3">
      <c r="B20" s="643" t="s">
        <v>558</v>
      </c>
      <c r="C20" s="643" t="s">
        <v>550</v>
      </c>
      <c r="D20" s="690" t="s">
        <v>557</v>
      </c>
    </row>
    <row r="21" spans="1:4" x14ac:dyDescent="0.3">
      <c r="B21" s="643" t="s">
        <v>556</v>
      </c>
      <c r="C21" s="643" t="s">
        <v>550</v>
      </c>
      <c r="D21" s="691">
        <v>41204</v>
      </c>
    </row>
    <row r="22" spans="1:4" x14ac:dyDescent="0.3">
      <c r="B22" s="643" t="s">
        <v>555</v>
      </c>
      <c r="C22" s="643" t="s">
        <v>550</v>
      </c>
      <c r="D22" s="691">
        <v>41348</v>
      </c>
    </row>
    <row r="23" spans="1:4" x14ac:dyDescent="0.3">
      <c r="B23" s="643" t="s">
        <v>554</v>
      </c>
      <c r="C23" s="643" t="s">
        <v>550</v>
      </c>
      <c r="D23" s="691">
        <v>42292</v>
      </c>
    </row>
    <row r="24" spans="1:4" x14ac:dyDescent="0.3">
      <c r="B24" s="643" t="s">
        <v>553</v>
      </c>
      <c r="C24" s="643" t="s">
        <v>550</v>
      </c>
      <c r="D24" s="690">
        <v>245</v>
      </c>
    </row>
    <row r="25" spans="1:4" x14ac:dyDescent="0.3">
      <c r="A25" s="643" t="s">
        <v>552</v>
      </c>
      <c r="B25" s="643" t="s">
        <v>551</v>
      </c>
      <c r="C25" s="643" t="s">
        <v>550</v>
      </c>
      <c r="D25" s="690">
        <v>245</v>
      </c>
    </row>
    <row r="26" spans="1:4" x14ac:dyDescent="0.3">
      <c r="B26" s="643" t="s">
        <v>551</v>
      </c>
      <c r="C26" s="643" t="s">
        <v>550</v>
      </c>
      <c r="D26" s="690">
        <v>1</v>
      </c>
    </row>
    <row r="28" spans="1:4" x14ac:dyDescent="0.3">
      <c r="B28" s="6" t="s">
        <v>549</v>
      </c>
    </row>
    <row r="29" spans="1:4" x14ac:dyDescent="0.3">
      <c r="B29" s="6"/>
    </row>
    <row r="30" spans="1:4" x14ac:dyDescent="0.3">
      <c r="B30" s="6"/>
    </row>
    <row r="31" spans="1:4" x14ac:dyDescent="0.3">
      <c r="B31" s="6"/>
    </row>
    <row r="32" spans="1:4" x14ac:dyDescent="0.3">
      <c r="B32" s="6"/>
    </row>
    <row r="33" spans="2:2" x14ac:dyDescent="0.3">
      <c r="B33" s="6"/>
    </row>
    <row r="34" spans="2:2" x14ac:dyDescent="0.3">
      <c r="B34" s="6"/>
    </row>
    <row r="35" spans="2:2" x14ac:dyDescent="0.3">
      <c r="B35" s="6"/>
    </row>
    <row r="36" spans="2:2" x14ac:dyDescent="0.3">
      <c r="B36" s="6"/>
    </row>
    <row r="37" spans="2:2" x14ac:dyDescent="0.3">
      <c r="B37" s="6"/>
    </row>
    <row r="38" spans="2:2" x14ac:dyDescent="0.3">
      <c r="B38" s="6"/>
    </row>
    <row r="39" spans="2:2" x14ac:dyDescent="0.3">
      <c r="B39" s="6"/>
    </row>
    <row r="40" spans="2:2" x14ac:dyDescent="0.3">
      <c r="B40" s="6"/>
    </row>
    <row r="42" spans="2:2" x14ac:dyDescent="0.3">
      <c r="B42" s="6" t="s">
        <v>548</v>
      </c>
    </row>
    <row r="44" spans="2:2" x14ac:dyDescent="0.3">
      <c r="B44" s="643" t="s">
        <v>547</v>
      </c>
    </row>
    <row r="45" spans="2:2" x14ac:dyDescent="0.3">
      <c r="B45" s="643" t="s">
        <v>546</v>
      </c>
    </row>
    <row r="46" spans="2:2" x14ac:dyDescent="0.3">
      <c r="B46" s="643" t="s">
        <v>545</v>
      </c>
    </row>
    <row r="47" spans="2:2" x14ac:dyDescent="0.3">
      <c r="B47" s="643" t="s">
        <v>544</v>
      </c>
    </row>
    <row r="48" spans="2:2" x14ac:dyDescent="0.3">
      <c r="B48" s="643" t="s">
        <v>543</v>
      </c>
    </row>
    <row r="50" spans="2:2" x14ac:dyDescent="0.3">
      <c r="B50" s="689" t="s">
        <v>677</v>
      </c>
    </row>
    <row r="76" spans="2:2" x14ac:dyDescent="0.3">
      <c r="B76" s="689" t="s">
        <v>542</v>
      </c>
    </row>
    <row r="102" spans="2:4" x14ac:dyDescent="0.3">
      <c r="B102" s="6" t="s">
        <v>541</v>
      </c>
      <c r="C102" s="689"/>
    </row>
    <row r="104" spans="2:4" x14ac:dyDescent="0.3">
      <c r="B104" s="643" t="s">
        <v>540</v>
      </c>
      <c r="D104" s="688"/>
    </row>
    <row r="105" spans="2:4" x14ac:dyDescent="0.3">
      <c r="B105" s="643" t="s">
        <v>539</v>
      </c>
    </row>
    <row r="107" spans="2:4" x14ac:dyDescent="0.3">
      <c r="B107" s="6" t="s">
        <v>538</v>
      </c>
    </row>
    <row r="109" spans="2:4" x14ac:dyDescent="0.3">
      <c r="B109" s="643" t="s">
        <v>537</v>
      </c>
    </row>
    <row r="111" spans="2:4" x14ac:dyDescent="0.3">
      <c r="B111" s="6" t="s">
        <v>663</v>
      </c>
    </row>
    <row r="163" spans="4:7" x14ac:dyDescent="0.3">
      <c r="D163" s="708" t="s">
        <v>676</v>
      </c>
      <c r="E163" s="708"/>
      <c r="F163" s="708"/>
      <c r="G163" s="708"/>
    </row>
    <row r="164" spans="4:7" x14ac:dyDescent="0.3">
      <c r="D164" s="708"/>
      <c r="E164" s="708"/>
      <c r="F164" s="708"/>
      <c r="G164" s="708"/>
    </row>
    <row r="165" spans="4:7" x14ac:dyDescent="0.3">
      <c r="D165" s="708"/>
      <c r="E165" s="708"/>
      <c r="F165" s="708"/>
      <c r="G165" s="708"/>
    </row>
    <row r="166" spans="4:7" x14ac:dyDescent="0.3">
      <c r="D166" s="708"/>
      <c r="E166" s="708"/>
      <c r="F166" s="708"/>
      <c r="G166" s="708"/>
    </row>
    <row r="167" spans="4:7" x14ac:dyDescent="0.3">
      <c r="D167" s="708"/>
      <c r="E167" s="708"/>
      <c r="F167" s="708"/>
      <c r="G167" s="708"/>
    </row>
  </sheetData>
  <mergeCells count="2">
    <mergeCell ref="B2:E2"/>
    <mergeCell ref="D163:G167"/>
  </mergeCells>
  <hyperlinks>
    <hyperlink ref="D12" r:id="rId1" xr:uid="{9ED3B372-A5AF-41C4-BA5C-2BB799B7E00E}"/>
    <hyperlink ref="D13" r:id="rId2" xr:uid="{0E995443-A2C3-4228-B8F5-29DADD928CA5}"/>
  </hyperlinks>
  <pageMargins left="0.7" right="0.7" top="0.75" bottom="0.75" header="0.3" footer="0.3"/>
  <pageSetup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x14ac:dyDescent="0.3"/>
  <cols>
    <col min="2" max="2" width="25.33203125" style="643" customWidth="1"/>
    <col min="3" max="3" width="34.33203125" customWidth="1"/>
    <col min="4" max="4" width="12.44140625" style="688" hidden="1" customWidth="1"/>
    <col min="5" max="5" width="16.6640625" style="694" hidden="1" customWidth="1"/>
    <col min="6" max="6" width="14.33203125" style="688" hidden="1" customWidth="1"/>
    <col min="7" max="8" width="0" style="694" hidden="1" customWidth="1"/>
    <col min="9" max="9" width="11.5546875" style="688"/>
  </cols>
  <sheetData>
    <row r="2" spans="2:9" ht="18" x14ac:dyDescent="0.35">
      <c r="B2" s="710" t="s">
        <v>581</v>
      </c>
      <c r="C2" s="710"/>
      <c r="D2" s="710"/>
      <c r="E2" s="710"/>
      <c r="F2" s="710"/>
      <c r="G2" s="710"/>
      <c r="H2" s="710"/>
      <c r="I2" s="710"/>
    </row>
    <row r="3" spans="2:9" ht="43.95" customHeight="1" x14ac:dyDescent="0.3">
      <c r="B3" s="695" t="s">
        <v>662</v>
      </c>
      <c r="C3" s="695" t="s">
        <v>614</v>
      </c>
      <c r="D3" s="695" t="s">
        <v>615</v>
      </c>
      <c r="E3" s="696" t="s">
        <v>616</v>
      </c>
      <c r="F3" s="695" t="s">
        <v>651</v>
      </c>
      <c r="G3" s="696" t="s">
        <v>653</v>
      </c>
      <c r="H3" s="696" t="s">
        <v>617</v>
      </c>
      <c r="I3" s="695" t="s">
        <v>650</v>
      </c>
    </row>
    <row r="4" spans="2:9" x14ac:dyDescent="0.3">
      <c r="B4" s="709" t="s">
        <v>654</v>
      </c>
      <c r="C4" s="697" t="s">
        <v>582</v>
      </c>
      <c r="D4" s="698" t="s">
        <v>618</v>
      </c>
      <c r="E4" s="699">
        <v>21600</v>
      </c>
      <c r="F4" s="698" t="s">
        <v>652</v>
      </c>
      <c r="G4" s="699">
        <v>90784</v>
      </c>
      <c r="H4" s="699">
        <v>100000</v>
      </c>
      <c r="I4" s="700">
        <v>5.3999999999999999E-2</v>
      </c>
    </row>
    <row r="5" spans="2:9" x14ac:dyDescent="0.3">
      <c r="B5" s="709"/>
      <c r="C5" s="697" t="s">
        <v>583</v>
      </c>
      <c r="D5" s="698" t="s">
        <v>619</v>
      </c>
      <c r="E5" s="699">
        <v>1910</v>
      </c>
      <c r="F5" s="698" t="s">
        <v>652</v>
      </c>
      <c r="G5" s="699">
        <v>9254</v>
      </c>
      <c r="H5" s="699">
        <v>100000</v>
      </c>
      <c r="I5" s="700">
        <v>4.7999999999999996E-3</v>
      </c>
    </row>
    <row r="6" spans="2:9" x14ac:dyDescent="0.3">
      <c r="B6" s="709"/>
      <c r="C6" s="697" t="s">
        <v>584</v>
      </c>
      <c r="D6" s="698" t="s">
        <v>620</v>
      </c>
      <c r="E6" s="699">
        <v>1716</v>
      </c>
      <c r="F6" s="698" t="s">
        <v>652</v>
      </c>
      <c r="G6" s="699">
        <v>4084</v>
      </c>
      <c r="H6" s="699">
        <v>100000</v>
      </c>
      <c r="I6" s="700">
        <v>4.3E-3</v>
      </c>
    </row>
    <row r="7" spans="2:9" x14ac:dyDescent="0.3">
      <c r="B7" s="709"/>
      <c r="C7" s="697" t="s">
        <v>585</v>
      </c>
      <c r="D7" s="698" t="s">
        <v>621</v>
      </c>
      <c r="E7" s="699">
        <v>2384</v>
      </c>
      <c r="F7" s="698" t="s">
        <v>652</v>
      </c>
      <c r="G7" s="699">
        <v>4068</v>
      </c>
      <c r="H7" s="699">
        <v>100000</v>
      </c>
      <c r="I7" s="700">
        <v>6.0000000000000001E-3</v>
      </c>
    </row>
    <row r="8" spans="2:9" x14ac:dyDescent="0.3">
      <c r="B8" s="709"/>
      <c r="C8" s="697" t="s">
        <v>586</v>
      </c>
      <c r="D8" s="698" t="s">
        <v>622</v>
      </c>
      <c r="E8" s="699">
        <v>24323</v>
      </c>
      <c r="F8" s="698" t="s">
        <v>652</v>
      </c>
      <c r="G8" s="699">
        <v>102227</v>
      </c>
      <c r="H8" s="699">
        <v>100000</v>
      </c>
      <c r="I8" s="700">
        <v>6.08E-2</v>
      </c>
    </row>
    <row r="9" spans="2:9" x14ac:dyDescent="0.3">
      <c r="B9" s="709"/>
      <c r="C9" s="697" t="s">
        <v>587</v>
      </c>
      <c r="D9" s="698" t="s">
        <v>623</v>
      </c>
      <c r="E9" s="699">
        <v>421</v>
      </c>
      <c r="F9" s="698" t="s">
        <v>652</v>
      </c>
      <c r="G9" s="699">
        <v>1769</v>
      </c>
      <c r="H9" s="699">
        <v>100000</v>
      </c>
      <c r="I9" s="700">
        <v>1.1000000000000001E-3</v>
      </c>
    </row>
    <row r="10" spans="2:9" x14ac:dyDescent="0.3">
      <c r="B10" s="709"/>
      <c r="C10" s="697" t="s">
        <v>588</v>
      </c>
      <c r="D10" s="698" t="s">
        <v>624</v>
      </c>
      <c r="E10" s="699">
        <v>9509</v>
      </c>
      <c r="F10" s="698" t="s">
        <v>652</v>
      </c>
      <c r="G10" s="699">
        <v>41753</v>
      </c>
      <c r="H10" s="699">
        <v>100000</v>
      </c>
      <c r="I10" s="700">
        <v>2.3800000000000002E-2</v>
      </c>
    </row>
    <row r="11" spans="2:9" x14ac:dyDescent="0.3">
      <c r="B11" s="709"/>
      <c r="C11" s="697" t="s">
        <v>589</v>
      </c>
      <c r="D11" s="698" t="s">
        <v>625</v>
      </c>
      <c r="E11" s="699">
        <v>7126</v>
      </c>
      <c r="F11" s="698" t="s">
        <v>652</v>
      </c>
      <c r="G11" s="699">
        <v>30298</v>
      </c>
      <c r="H11" s="699">
        <v>100000</v>
      </c>
      <c r="I11" s="700">
        <v>1.78E-2</v>
      </c>
    </row>
    <row r="12" spans="2:9" x14ac:dyDescent="0.3">
      <c r="B12" s="709"/>
      <c r="C12" s="697" t="s">
        <v>590</v>
      </c>
      <c r="D12" s="698" t="s">
        <v>626</v>
      </c>
      <c r="E12" s="699">
        <v>3530</v>
      </c>
      <c r="F12" s="698" t="s">
        <v>652</v>
      </c>
      <c r="G12" s="699">
        <v>10950</v>
      </c>
      <c r="H12" s="699">
        <v>100000</v>
      </c>
      <c r="I12" s="700">
        <v>8.8000000000000005E-3</v>
      </c>
    </row>
    <row r="13" spans="2:9" x14ac:dyDescent="0.3">
      <c r="B13" s="709"/>
      <c r="C13" s="697" t="s">
        <v>591</v>
      </c>
      <c r="D13" s="698" t="s">
        <v>627</v>
      </c>
      <c r="E13" s="699">
        <v>450</v>
      </c>
      <c r="F13" s="698" t="s">
        <v>652</v>
      </c>
      <c r="G13" s="699">
        <v>450</v>
      </c>
      <c r="H13" s="699">
        <v>100000</v>
      </c>
      <c r="I13" s="700">
        <v>1.1000000000000001E-3</v>
      </c>
    </row>
    <row r="14" spans="2:9" x14ac:dyDescent="0.3">
      <c r="B14" s="709"/>
      <c r="C14" s="697" t="s">
        <v>592</v>
      </c>
      <c r="D14" s="698" t="s">
        <v>628</v>
      </c>
      <c r="E14" s="699">
        <v>15833</v>
      </c>
      <c r="F14" s="698" t="s">
        <v>652</v>
      </c>
      <c r="G14" s="699">
        <v>66549</v>
      </c>
      <c r="H14" s="699">
        <v>100000</v>
      </c>
      <c r="I14" s="700">
        <v>3.9600000000000003E-2</v>
      </c>
    </row>
    <row r="15" spans="2:9" x14ac:dyDescent="0.3">
      <c r="B15" s="709"/>
      <c r="C15" s="697" t="s">
        <v>593</v>
      </c>
      <c r="D15" s="698" t="s">
        <v>629</v>
      </c>
      <c r="E15" s="699">
        <v>3130</v>
      </c>
      <c r="F15" s="698" t="s">
        <v>652</v>
      </c>
      <c r="G15" s="699">
        <v>9014</v>
      </c>
      <c r="H15" s="699">
        <v>100000</v>
      </c>
      <c r="I15" s="700">
        <v>7.7999999999999996E-3</v>
      </c>
    </row>
    <row r="16" spans="2:9" x14ac:dyDescent="0.3">
      <c r="B16" s="709"/>
      <c r="C16" s="697" t="s">
        <v>594</v>
      </c>
      <c r="D16" s="698" t="s">
        <v>630</v>
      </c>
      <c r="E16" s="699">
        <v>3049</v>
      </c>
      <c r="F16" s="698" t="s">
        <v>652</v>
      </c>
      <c r="G16" s="699">
        <v>8089</v>
      </c>
      <c r="H16" s="699">
        <v>100000</v>
      </c>
      <c r="I16" s="700">
        <v>7.6E-3</v>
      </c>
    </row>
    <row r="17" spans="2:9" x14ac:dyDescent="0.3">
      <c r="B17" s="709"/>
      <c r="C17" s="697" t="s">
        <v>595</v>
      </c>
      <c r="D17" s="698" t="s">
        <v>631</v>
      </c>
      <c r="E17" s="699">
        <v>7300</v>
      </c>
      <c r="F17" s="698" t="s">
        <v>652</v>
      </c>
      <c r="G17" s="699">
        <v>30680</v>
      </c>
      <c r="H17" s="699">
        <v>100000</v>
      </c>
      <c r="I17" s="700">
        <v>1.83E-2</v>
      </c>
    </row>
    <row r="18" spans="2:9" x14ac:dyDescent="0.3">
      <c r="B18" s="709"/>
      <c r="C18" s="697" t="s">
        <v>596</v>
      </c>
      <c r="D18" s="698" t="s">
        <v>632</v>
      </c>
      <c r="E18" s="699">
        <v>1133</v>
      </c>
      <c r="F18" s="698" t="s">
        <v>652</v>
      </c>
      <c r="G18" s="699">
        <v>4973</v>
      </c>
      <c r="H18" s="699">
        <v>100000</v>
      </c>
      <c r="I18" s="700">
        <v>2.8E-3</v>
      </c>
    </row>
    <row r="19" spans="2:9" x14ac:dyDescent="0.3">
      <c r="B19" s="709"/>
      <c r="C19" s="697" t="s">
        <v>597</v>
      </c>
      <c r="D19" s="698" t="s">
        <v>633</v>
      </c>
      <c r="E19" s="699">
        <v>29012</v>
      </c>
      <c r="F19" s="698" t="s">
        <v>652</v>
      </c>
      <c r="G19" s="699">
        <v>121940</v>
      </c>
      <c r="H19" s="699">
        <v>100000</v>
      </c>
      <c r="I19" s="700">
        <v>7.2499999999999995E-2</v>
      </c>
    </row>
    <row r="20" spans="2:9" x14ac:dyDescent="0.3">
      <c r="B20" s="709"/>
      <c r="C20" s="697" t="s">
        <v>598</v>
      </c>
      <c r="D20" s="698" t="s">
        <v>634</v>
      </c>
      <c r="E20" s="699">
        <v>28188</v>
      </c>
      <c r="F20" s="698" t="s">
        <v>652</v>
      </c>
      <c r="G20" s="699">
        <v>123776</v>
      </c>
      <c r="H20" s="699">
        <v>100000</v>
      </c>
      <c r="I20" s="700">
        <v>7.0499999999999993E-2</v>
      </c>
    </row>
    <row r="21" spans="2:9" x14ac:dyDescent="0.3">
      <c r="B21" s="709"/>
      <c r="C21" s="697" t="s">
        <v>599</v>
      </c>
      <c r="D21" s="698" t="s">
        <v>635</v>
      </c>
      <c r="E21" s="699">
        <v>2946</v>
      </c>
      <c r="F21" s="698" t="s">
        <v>652</v>
      </c>
      <c r="G21" s="699">
        <v>7398</v>
      </c>
      <c r="H21" s="699">
        <v>100000</v>
      </c>
      <c r="I21" s="700">
        <v>7.4000000000000003E-3</v>
      </c>
    </row>
    <row r="22" spans="2:9" x14ac:dyDescent="0.3">
      <c r="B22" s="709"/>
      <c r="C22" s="697" t="s">
        <v>600</v>
      </c>
      <c r="D22" s="698" t="s">
        <v>636</v>
      </c>
      <c r="E22" s="699">
        <v>205012</v>
      </c>
      <c r="F22" s="698" t="s">
        <v>652</v>
      </c>
      <c r="G22" s="699">
        <v>876872</v>
      </c>
      <c r="H22" s="699">
        <v>100000</v>
      </c>
      <c r="I22" s="700">
        <v>0.51249999999999996</v>
      </c>
    </row>
    <row r="23" spans="2:9" x14ac:dyDescent="0.3">
      <c r="B23" s="709"/>
      <c r="C23" s="697" t="s">
        <v>601</v>
      </c>
      <c r="D23" s="698" t="s">
        <v>637</v>
      </c>
      <c r="E23" s="699">
        <v>8122</v>
      </c>
      <c r="F23" s="698" t="s">
        <v>652</v>
      </c>
      <c r="G23" s="699">
        <v>31086</v>
      </c>
      <c r="H23" s="699">
        <v>100000</v>
      </c>
      <c r="I23" s="700">
        <v>2.0299999999999999E-2</v>
      </c>
    </row>
    <row r="24" spans="2:9" x14ac:dyDescent="0.3">
      <c r="B24" s="709"/>
      <c r="C24" s="697" t="s">
        <v>602</v>
      </c>
      <c r="D24" s="698" t="s">
        <v>638</v>
      </c>
      <c r="E24" s="699">
        <v>5382</v>
      </c>
      <c r="F24" s="698" t="s">
        <v>652</v>
      </c>
      <c r="G24" s="699">
        <v>23634</v>
      </c>
      <c r="H24" s="699">
        <v>100000</v>
      </c>
      <c r="I24" s="700">
        <v>1.35E-2</v>
      </c>
    </row>
    <row r="25" spans="2:9" x14ac:dyDescent="0.3">
      <c r="B25" s="709"/>
      <c r="C25" s="697" t="s">
        <v>603</v>
      </c>
      <c r="D25" s="698" t="s">
        <v>639</v>
      </c>
      <c r="E25" s="699">
        <v>2500</v>
      </c>
      <c r="F25" s="698" t="s">
        <v>652</v>
      </c>
      <c r="G25" s="699">
        <v>2500</v>
      </c>
      <c r="H25" s="699">
        <v>100000</v>
      </c>
      <c r="I25" s="700">
        <v>6.3E-3</v>
      </c>
    </row>
    <row r="26" spans="2:9" x14ac:dyDescent="0.3">
      <c r="B26" s="709"/>
      <c r="C26" s="697" t="s">
        <v>604</v>
      </c>
      <c r="D26" s="698" t="s">
        <v>640</v>
      </c>
      <c r="E26" s="699">
        <v>2600</v>
      </c>
      <c r="F26" s="698" t="s">
        <v>652</v>
      </c>
      <c r="G26" s="699">
        <v>2600</v>
      </c>
      <c r="H26" s="699">
        <v>100000</v>
      </c>
      <c r="I26" s="700">
        <v>6.4999999999999997E-3</v>
      </c>
    </row>
    <row r="27" spans="2:9" x14ac:dyDescent="0.3">
      <c r="B27" s="709"/>
      <c r="C27" s="697" t="s">
        <v>605</v>
      </c>
      <c r="D27" s="698" t="s">
        <v>641</v>
      </c>
      <c r="E27" s="699">
        <v>3572</v>
      </c>
      <c r="F27" s="698" t="s">
        <v>652</v>
      </c>
      <c r="G27" s="699">
        <v>6536</v>
      </c>
      <c r="H27" s="699">
        <v>100000</v>
      </c>
      <c r="I27" s="700">
        <v>8.8999999999999999E-3</v>
      </c>
    </row>
    <row r="28" spans="2:9" x14ac:dyDescent="0.3">
      <c r="B28" s="709"/>
      <c r="C28" s="697" t="s">
        <v>606</v>
      </c>
      <c r="D28" s="698" t="s">
        <v>642</v>
      </c>
      <c r="E28" s="699">
        <v>2850</v>
      </c>
      <c r="F28" s="698" t="s">
        <v>652</v>
      </c>
      <c r="G28" s="699">
        <v>3850</v>
      </c>
      <c r="H28" s="699">
        <v>100000</v>
      </c>
      <c r="I28" s="700">
        <v>7.1000000000000004E-3</v>
      </c>
    </row>
    <row r="29" spans="2:9" x14ac:dyDescent="0.3">
      <c r="B29" s="709"/>
      <c r="C29" s="697" t="s">
        <v>607</v>
      </c>
      <c r="D29" s="698" t="s">
        <v>643</v>
      </c>
      <c r="E29" s="699">
        <v>4197</v>
      </c>
      <c r="F29" s="698" t="s">
        <v>652</v>
      </c>
      <c r="G29" s="699">
        <v>20985</v>
      </c>
      <c r="H29" s="699">
        <v>100000</v>
      </c>
      <c r="I29" s="700">
        <v>1.0500000000000001E-2</v>
      </c>
    </row>
    <row r="30" spans="2:9" x14ac:dyDescent="0.3">
      <c r="B30" s="709"/>
      <c r="C30" s="697" t="s">
        <v>608</v>
      </c>
      <c r="D30" s="698" t="s">
        <v>644</v>
      </c>
      <c r="E30" s="699">
        <v>300</v>
      </c>
      <c r="F30" s="698" t="s">
        <v>652</v>
      </c>
      <c r="G30" s="699">
        <v>1500</v>
      </c>
      <c r="H30" s="699">
        <v>100000</v>
      </c>
      <c r="I30" s="700">
        <v>6.9999999999999999E-4</v>
      </c>
    </row>
    <row r="31" spans="2:9" x14ac:dyDescent="0.3">
      <c r="B31" s="709"/>
      <c r="C31" s="697" t="s">
        <v>609</v>
      </c>
      <c r="D31" s="698" t="s">
        <v>645</v>
      </c>
      <c r="E31" s="699">
        <v>1250</v>
      </c>
      <c r="F31" s="698" t="s">
        <v>652</v>
      </c>
      <c r="G31" s="699">
        <v>1726</v>
      </c>
      <c r="H31" s="699">
        <v>100000</v>
      </c>
      <c r="I31" s="700">
        <v>3.0999999999999999E-3</v>
      </c>
    </row>
    <row r="32" spans="2:9" x14ac:dyDescent="0.3">
      <c r="B32" s="709"/>
      <c r="C32" s="697" t="s">
        <v>610</v>
      </c>
      <c r="D32" s="698" t="s">
        <v>646</v>
      </c>
      <c r="E32" s="699">
        <v>300</v>
      </c>
      <c r="F32" s="698" t="s">
        <v>652</v>
      </c>
      <c r="G32" s="699">
        <v>300</v>
      </c>
      <c r="H32" s="699">
        <v>100000</v>
      </c>
      <c r="I32" s="700">
        <v>6.9999999999999999E-4</v>
      </c>
    </row>
    <row r="33" spans="2:9" x14ac:dyDescent="0.3">
      <c r="B33" s="709"/>
      <c r="C33" s="697" t="s">
        <v>611</v>
      </c>
      <c r="D33" s="698" t="s">
        <v>647</v>
      </c>
      <c r="E33" s="699">
        <v>300</v>
      </c>
      <c r="F33" s="698" t="s">
        <v>652</v>
      </c>
      <c r="G33" s="699">
        <v>300</v>
      </c>
      <c r="H33" s="699">
        <v>100000</v>
      </c>
      <c r="I33" s="700">
        <v>6.9999999999999999E-4</v>
      </c>
    </row>
    <row r="34" spans="2:9" x14ac:dyDescent="0.3">
      <c r="B34" s="709"/>
      <c r="C34" s="697" t="s">
        <v>612</v>
      </c>
      <c r="D34" s="698" t="s">
        <v>648</v>
      </c>
      <c r="E34" s="699">
        <v>50</v>
      </c>
      <c r="F34" s="698" t="s">
        <v>652</v>
      </c>
      <c r="G34" s="699">
        <v>50</v>
      </c>
      <c r="H34" s="699">
        <v>100000</v>
      </c>
      <c r="I34" s="700">
        <v>1E-4</v>
      </c>
    </row>
    <row r="35" spans="2:9" x14ac:dyDescent="0.3">
      <c r="B35" s="709"/>
      <c r="C35" s="697" t="s">
        <v>613</v>
      </c>
      <c r="D35" s="698" t="s">
        <v>649</v>
      </c>
      <c r="E35" s="699">
        <v>5</v>
      </c>
      <c r="F35" s="698" t="s">
        <v>652</v>
      </c>
      <c r="G35" s="699">
        <v>5</v>
      </c>
      <c r="H35" s="699">
        <v>100000</v>
      </c>
      <c r="I35" s="700">
        <v>1E-4</v>
      </c>
    </row>
    <row r="36" spans="2:9" s="643" customFormat="1" x14ac:dyDescent="0.3"/>
    <row r="37" spans="2:9" ht="36" x14ac:dyDescent="0.3">
      <c r="B37" s="695" t="s">
        <v>662</v>
      </c>
      <c r="C37" s="695" t="s">
        <v>614</v>
      </c>
      <c r="D37" s="695" t="s">
        <v>615</v>
      </c>
      <c r="E37" s="696" t="s">
        <v>616</v>
      </c>
      <c r="F37" s="695" t="s">
        <v>651</v>
      </c>
      <c r="G37" s="696" t="s">
        <v>653</v>
      </c>
      <c r="H37" s="696" t="s">
        <v>617</v>
      </c>
      <c r="I37" s="695" t="s">
        <v>650</v>
      </c>
    </row>
    <row r="38" spans="2:9" x14ac:dyDescent="0.3">
      <c r="B38" s="709" t="s">
        <v>600</v>
      </c>
      <c r="C38" s="697" t="s">
        <v>655</v>
      </c>
      <c r="D38" s="698" t="s">
        <v>659</v>
      </c>
      <c r="E38" s="699">
        <v>21471</v>
      </c>
      <c r="F38" s="698" t="s">
        <v>652</v>
      </c>
      <c r="G38" s="699">
        <v>21471</v>
      </c>
      <c r="H38" s="699">
        <v>500000</v>
      </c>
      <c r="I38" s="700">
        <v>0.7157</v>
      </c>
    </row>
    <row r="39" spans="2:9" x14ac:dyDescent="0.3">
      <c r="B39" s="709"/>
      <c r="C39" s="697" t="s">
        <v>656</v>
      </c>
      <c r="D39" s="698">
        <v>1753023</v>
      </c>
      <c r="E39" s="699">
        <v>7359</v>
      </c>
      <c r="F39" s="698" t="s">
        <v>652</v>
      </c>
      <c r="G39" s="699">
        <v>7359</v>
      </c>
      <c r="H39" s="699">
        <v>500000</v>
      </c>
      <c r="I39" s="700">
        <v>0.24529999999999999</v>
      </c>
    </row>
    <row r="40" spans="2:9" x14ac:dyDescent="0.3">
      <c r="B40" s="709"/>
      <c r="C40" s="697" t="s">
        <v>657</v>
      </c>
      <c r="D40" s="698" t="s">
        <v>660</v>
      </c>
      <c r="E40" s="699">
        <v>585</v>
      </c>
      <c r="F40" s="698" t="s">
        <v>652</v>
      </c>
      <c r="G40" s="699">
        <v>585</v>
      </c>
      <c r="H40" s="699">
        <v>500000</v>
      </c>
      <c r="I40" s="700">
        <v>1.95E-2</v>
      </c>
    </row>
    <row r="41" spans="2:9" x14ac:dyDescent="0.3">
      <c r="B41" s="709"/>
      <c r="C41" s="697" t="s">
        <v>658</v>
      </c>
      <c r="D41" s="698" t="s">
        <v>661</v>
      </c>
      <c r="E41" s="699">
        <v>585</v>
      </c>
      <c r="F41" s="698" t="s">
        <v>652</v>
      </c>
      <c r="G41" s="699">
        <v>585</v>
      </c>
      <c r="H41" s="699">
        <v>500000</v>
      </c>
      <c r="I41" s="700">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72"/>
  <sheetViews>
    <sheetView showGridLines="0" zoomScale="80" zoomScaleNormal="80" workbookViewId="0">
      <selection activeCell="D49" sqref="D49"/>
    </sheetView>
  </sheetViews>
  <sheetFormatPr baseColWidth="10" defaultRowHeight="15.6" x14ac:dyDescent="0.3"/>
  <cols>
    <col min="1" max="1" width="49.33203125" style="158" customWidth="1"/>
    <col min="2" max="3" width="16.6640625" style="4" customWidth="1"/>
    <col min="4" max="4" width="45.6640625" style="158" customWidth="1"/>
    <col min="5" max="6" width="16.6640625" style="4" customWidth="1"/>
    <col min="7" max="7" width="2.44140625" customWidth="1"/>
    <col min="8" max="10" width="14.5546875" bestFit="1" customWidth="1"/>
  </cols>
  <sheetData>
    <row r="2" spans="1:10" ht="53.25" customHeight="1" x14ac:dyDescent="0.3">
      <c r="A2" s="711" t="s">
        <v>455</v>
      </c>
      <c r="B2" s="711"/>
      <c r="C2" s="711"/>
      <c r="D2" s="711"/>
      <c r="E2" s="711"/>
      <c r="F2" s="711"/>
      <c r="G2" s="2"/>
      <c r="H2" s="1"/>
      <c r="I2" s="1"/>
    </row>
    <row r="3" spans="1:10" ht="6.75" customHeight="1" x14ac:dyDescent="0.3">
      <c r="G3" s="3"/>
    </row>
    <row r="4" spans="1:10" s="7" customFormat="1" ht="32.25" customHeight="1" x14ac:dyDescent="0.3">
      <c r="A4" s="159" t="s">
        <v>0</v>
      </c>
      <c r="B4" s="130">
        <v>44196</v>
      </c>
      <c r="C4" s="130">
        <v>43830</v>
      </c>
      <c r="D4" s="159" t="s">
        <v>8</v>
      </c>
      <c r="E4" s="130">
        <v>44196</v>
      </c>
      <c r="F4" s="130">
        <v>43830</v>
      </c>
      <c r="G4" s="4"/>
    </row>
    <row r="5" spans="1:10" s="164" customFormat="1" x14ac:dyDescent="0.3">
      <c r="A5" s="157" t="s">
        <v>1</v>
      </c>
      <c r="B5" s="123"/>
      <c r="C5" s="123"/>
      <c r="D5" s="157" t="s">
        <v>246</v>
      </c>
      <c r="E5" s="123"/>
      <c r="F5" s="123"/>
      <c r="G5" s="158"/>
    </row>
    <row r="6" spans="1:10" s="7" customFormat="1" x14ac:dyDescent="0.3">
      <c r="A6" s="157" t="s">
        <v>129</v>
      </c>
      <c r="B6" s="390">
        <f>+B7+B8</f>
        <v>26582098471</v>
      </c>
      <c r="C6" s="390">
        <f>+C7+C8</f>
        <v>9216119470</v>
      </c>
      <c r="D6" s="157" t="s">
        <v>504</v>
      </c>
      <c r="E6" s="390">
        <f>+E8+E7</f>
        <v>99366550</v>
      </c>
      <c r="F6" s="126">
        <f>+F7+F8</f>
        <v>29209612</v>
      </c>
      <c r="G6" s="4"/>
      <c r="H6" s="8"/>
    </row>
    <row r="7" spans="1:10" s="7" customFormat="1" x14ac:dyDescent="0.3">
      <c r="A7" s="160" t="s">
        <v>499</v>
      </c>
      <c r="B7" s="394">
        <f>+Notas!E83</f>
        <v>1504759</v>
      </c>
      <c r="C7" s="124">
        <v>1000000</v>
      </c>
      <c r="D7" s="162" t="s">
        <v>423</v>
      </c>
      <c r="E7" s="647">
        <f>+Notas!C289</f>
        <v>77189006</v>
      </c>
      <c r="F7" s="124">
        <v>29209612</v>
      </c>
      <c r="G7" s="4"/>
    </row>
    <row r="8" spans="1:10" s="7" customFormat="1" x14ac:dyDescent="0.3">
      <c r="A8" s="161" t="s">
        <v>498</v>
      </c>
      <c r="B8" s="624">
        <f>+Notas!E125</f>
        <v>26580593712</v>
      </c>
      <c r="C8" s="167">
        <v>9215119470</v>
      </c>
      <c r="D8" s="160" t="s">
        <v>424</v>
      </c>
      <c r="E8" s="647">
        <f>+Notas!C296</f>
        <v>22177544</v>
      </c>
      <c r="F8" s="124">
        <v>0</v>
      </c>
      <c r="G8" s="4"/>
      <c r="I8" s="8"/>
      <c r="J8" s="8"/>
    </row>
    <row r="9" spans="1:10" s="14" customFormat="1" x14ac:dyDescent="0.3">
      <c r="A9" s="160"/>
      <c r="B9" s="124"/>
      <c r="C9" s="124"/>
      <c r="D9" s="160"/>
      <c r="E9" s="647"/>
      <c r="F9" s="124"/>
      <c r="G9" s="129"/>
      <c r="J9" s="686"/>
    </row>
    <row r="10" spans="1:10" s="7" customFormat="1" x14ac:dyDescent="0.3">
      <c r="A10" s="157" t="s">
        <v>497</v>
      </c>
      <c r="B10" s="390">
        <f>+B11+B12+B13</f>
        <v>36594319762.950798</v>
      </c>
      <c r="C10" s="390">
        <f>+C11+C12+C13</f>
        <v>35152392636.539803</v>
      </c>
      <c r="D10" s="157" t="s">
        <v>503</v>
      </c>
      <c r="E10" s="390">
        <f>+SUM(E11:E13)</f>
        <v>14829822905</v>
      </c>
      <c r="F10" s="126">
        <f>+F11+F12+F13</f>
        <v>0</v>
      </c>
      <c r="G10" s="4"/>
      <c r="J10" s="646"/>
    </row>
    <row r="11" spans="1:10" s="7" customFormat="1" x14ac:dyDescent="0.3">
      <c r="A11" s="162" t="s">
        <v>4</v>
      </c>
      <c r="B11" s="124">
        <f>+Notas!G148+Notas!G149</f>
        <v>11297923377</v>
      </c>
      <c r="C11" s="124">
        <v>19560799449</v>
      </c>
      <c r="D11" s="162" t="s">
        <v>502</v>
      </c>
      <c r="E11" s="647">
        <f>+Notas!C276</f>
        <v>11281326341</v>
      </c>
      <c r="F11" s="124">
        <v>0</v>
      </c>
      <c r="G11" s="4"/>
    </row>
    <row r="12" spans="1:10" s="7" customFormat="1" x14ac:dyDescent="0.3">
      <c r="A12" s="162" t="s">
        <v>3</v>
      </c>
      <c r="B12" s="124">
        <f>+Notas!G135+Notas!G136+Notas!G137+Notas!G138+Notas!G139+Notas!G140+Notas!G141+Notas!G142+Notas!G143+Notas!G144+Notas!G145+Notas!G146+Notas!G147+((SUM(Notas!G151:G152)*6891.96))-228</f>
        <v>25432717645.950798</v>
      </c>
      <c r="C12" s="124">
        <v>15727914447.539803</v>
      </c>
      <c r="D12" s="7" t="s">
        <v>501</v>
      </c>
      <c r="E12" s="647">
        <f>3548098545+398019</f>
        <v>3548496564</v>
      </c>
      <c r="F12" s="124">
        <v>0</v>
      </c>
      <c r="G12" s="4"/>
    </row>
    <row r="13" spans="1:10" s="7" customFormat="1" x14ac:dyDescent="0.3">
      <c r="A13" s="162" t="s">
        <v>496</v>
      </c>
      <c r="B13" s="124">
        <f>-Notas!F363</f>
        <v>-136321260</v>
      </c>
      <c r="C13" s="124">
        <v>-136321260</v>
      </c>
      <c r="D13" s="7" t="s">
        <v>507</v>
      </c>
      <c r="E13" s="647">
        <v>0</v>
      </c>
      <c r="F13" s="124">
        <v>0</v>
      </c>
      <c r="G13" s="4"/>
    </row>
    <row r="14" spans="1:10" s="7" customFormat="1" x14ac:dyDescent="0.3">
      <c r="A14" s="160"/>
      <c r="B14" s="124"/>
      <c r="C14" s="124"/>
      <c r="E14" s="647"/>
      <c r="F14" s="124"/>
      <c r="G14" s="4"/>
    </row>
    <row r="15" spans="1:10" s="7" customFormat="1" ht="15.75" customHeight="1" x14ac:dyDescent="0.3">
      <c r="A15" s="157" t="s">
        <v>336</v>
      </c>
      <c r="B15" s="390">
        <f>+B16</f>
        <v>225298613</v>
      </c>
      <c r="C15" s="390">
        <f>+C16</f>
        <v>195717985</v>
      </c>
      <c r="D15" s="157" t="s">
        <v>506</v>
      </c>
      <c r="E15" s="390">
        <f>+E16+E17+E18</f>
        <v>85794744</v>
      </c>
      <c r="F15" s="126">
        <f>+F16+F17+F18</f>
        <v>882562672</v>
      </c>
      <c r="G15" s="4"/>
      <c r="H15" s="8"/>
    </row>
    <row r="16" spans="1:10" s="7" customFormat="1" x14ac:dyDescent="0.3">
      <c r="A16" s="614" t="s">
        <v>495</v>
      </c>
      <c r="B16" s="394">
        <f>+Notas!C197</f>
        <v>225298613</v>
      </c>
      <c r="C16" s="124">
        <v>195717985</v>
      </c>
      <c r="D16" s="162" t="s">
        <v>247</v>
      </c>
      <c r="E16" s="647">
        <v>0</v>
      </c>
      <c r="F16" s="124">
        <v>853165781</v>
      </c>
      <c r="G16" s="4"/>
    </row>
    <row r="17" spans="1:10" s="7" customFormat="1" x14ac:dyDescent="0.3">
      <c r="A17" s="160"/>
      <c r="B17" s="124"/>
      <c r="C17" s="124"/>
      <c r="D17" s="162" t="s">
        <v>258</v>
      </c>
      <c r="E17" s="647">
        <v>73605105</v>
      </c>
      <c r="F17" s="127">
        <v>29396891</v>
      </c>
      <c r="G17" s="4"/>
    </row>
    <row r="18" spans="1:10" s="7" customFormat="1" x14ac:dyDescent="0.3">
      <c r="A18" s="157" t="s">
        <v>339</v>
      </c>
      <c r="B18" s="126">
        <f>+B19</f>
        <v>2533626779</v>
      </c>
      <c r="C18" s="126">
        <f>+C19</f>
        <v>919392010</v>
      </c>
      <c r="D18" t="s">
        <v>508</v>
      </c>
      <c r="E18" s="647">
        <v>12189639</v>
      </c>
      <c r="F18" s="124">
        <v>0</v>
      </c>
      <c r="G18" s="4"/>
      <c r="H18" s="8"/>
    </row>
    <row r="19" spans="1:10" s="7" customFormat="1" x14ac:dyDescent="0.3">
      <c r="A19" s="162" t="s">
        <v>494</v>
      </c>
      <c r="B19" s="647">
        <f>+Notas!C270</f>
        <v>2533626779</v>
      </c>
      <c r="C19" s="124">
        <v>919392010</v>
      </c>
      <c r="D19" s="160"/>
      <c r="E19" s="647"/>
      <c r="F19" s="124"/>
      <c r="G19" s="4"/>
      <c r="H19" s="8"/>
    </row>
    <row r="20" spans="1:10" s="7" customFormat="1" x14ac:dyDescent="0.3">
      <c r="A20" s="160"/>
      <c r="B20" s="124"/>
      <c r="C20" s="124"/>
      <c r="D20" s="157" t="s">
        <v>505</v>
      </c>
      <c r="E20" s="390">
        <f>+E21</f>
        <v>1057035818</v>
      </c>
      <c r="F20" s="126">
        <f>+F21</f>
        <v>1732453771</v>
      </c>
      <c r="G20" s="4"/>
    </row>
    <row r="21" spans="1:10" s="7" customFormat="1" x14ac:dyDescent="0.3">
      <c r="A21" s="157" t="s">
        <v>5</v>
      </c>
      <c r="B21" s="126">
        <f>+B18+B15+B10+B6</f>
        <v>65935343625.950798</v>
      </c>
      <c r="C21" s="126">
        <f>+C6+C10+C15+C18</f>
        <v>45483622101.539803</v>
      </c>
      <c r="D21" s="160" t="s">
        <v>425</v>
      </c>
      <c r="E21" s="647">
        <f>+Notas!C325</f>
        <v>1057035818</v>
      </c>
      <c r="F21" s="124">
        <v>1732453771</v>
      </c>
      <c r="G21" s="4"/>
      <c r="H21" s="8"/>
      <c r="I21" s="8"/>
    </row>
    <row r="22" spans="1:10" s="7" customFormat="1" x14ac:dyDescent="0.3">
      <c r="A22" s="160"/>
      <c r="B22" s="124"/>
      <c r="C22" s="124"/>
      <c r="D22" s="157" t="s">
        <v>248</v>
      </c>
      <c r="E22" s="390">
        <f>+E6+E10+E15+E20</f>
        <v>16072020017</v>
      </c>
      <c r="F22" s="126">
        <f>+F20+F15+F10+F6</f>
        <v>2644226055</v>
      </c>
      <c r="G22" s="4"/>
    </row>
    <row r="23" spans="1:10" s="7" customFormat="1" x14ac:dyDescent="0.3">
      <c r="A23" s="157" t="s">
        <v>6</v>
      </c>
      <c r="B23" s="124"/>
      <c r="C23" s="124"/>
      <c r="D23" s="162"/>
      <c r="E23" s="648"/>
      <c r="F23" s="123"/>
      <c r="G23" s="4"/>
      <c r="H23" s="8"/>
    </row>
    <row r="24" spans="1:10" s="7" customFormat="1" x14ac:dyDescent="0.3">
      <c r="A24" s="157" t="s">
        <v>152</v>
      </c>
      <c r="B24" s="126">
        <f>+B26</f>
        <v>851000000</v>
      </c>
      <c r="C24" s="126">
        <f>+C26+C27</f>
        <v>369547169</v>
      </c>
      <c r="D24" s="157" t="s">
        <v>249</v>
      </c>
      <c r="E24" s="126">
        <f>+E22</f>
        <v>16072020017</v>
      </c>
      <c r="F24" s="126">
        <f>+F22</f>
        <v>2644226055</v>
      </c>
      <c r="G24" s="4"/>
      <c r="H24" s="204"/>
      <c r="I24" s="204"/>
      <c r="J24" s="8"/>
    </row>
    <row r="25" spans="1:10" s="7" customFormat="1" x14ac:dyDescent="0.3">
      <c r="A25" s="160"/>
      <c r="B25" s="124"/>
      <c r="C25" s="124"/>
      <c r="D25" s="160"/>
      <c r="E25" s="160"/>
      <c r="F25" s="160"/>
      <c r="G25" s="4"/>
      <c r="H25" s="203"/>
      <c r="I25" s="204"/>
    </row>
    <row r="26" spans="1:10" s="7" customFormat="1" x14ac:dyDescent="0.3">
      <c r="A26" s="162" t="s">
        <v>493</v>
      </c>
      <c r="B26" s="647">
        <f>+Notas!E186</f>
        <v>851000000</v>
      </c>
      <c r="C26" s="124">
        <v>369547169</v>
      </c>
      <c r="D26" s="157" t="s">
        <v>426</v>
      </c>
      <c r="E26" s="124">
        <f>+Notas!F357</f>
        <v>52009425866.709686</v>
      </c>
      <c r="F26" s="124">
        <v>44120034019</v>
      </c>
      <c r="G26" s="4"/>
      <c r="H26" s="203"/>
      <c r="I26" s="203"/>
    </row>
    <row r="27" spans="1:10" s="7" customFormat="1" x14ac:dyDescent="0.3">
      <c r="A27" s="162" t="s">
        <v>337</v>
      </c>
      <c r="B27" s="124">
        <v>0</v>
      </c>
      <c r="C27" s="124">
        <v>0</v>
      </c>
      <c r="D27" s="157" t="s">
        <v>250</v>
      </c>
      <c r="E27" s="126">
        <f>+E26</f>
        <v>52009425866.709686</v>
      </c>
      <c r="F27" s="126">
        <f>+F26</f>
        <v>44120034019</v>
      </c>
      <c r="G27" s="4"/>
      <c r="H27" s="203"/>
      <c r="I27" s="203"/>
    </row>
    <row r="28" spans="1:10" s="7" customFormat="1" x14ac:dyDescent="0.3">
      <c r="A28" s="160"/>
      <c r="B28" s="124"/>
      <c r="C28" s="124"/>
      <c r="D28" s="157"/>
      <c r="E28" s="124"/>
      <c r="F28" s="124"/>
      <c r="G28" s="4"/>
    </row>
    <row r="29" spans="1:10" s="7" customFormat="1" x14ac:dyDescent="0.3">
      <c r="A29" s="157" t="s">
        <v>338</v>
      </c>
      <c r="B29" s="126">
        <f>+B30+B31</f>
        <v>1204369107.7588911</v>
      </c>
      <c r="C29" s="126">
        <f>+C30+C31</f>
        <v>552500035.81187725</v>
      </c>
      <c r="D29" s="157"/>
      <c r="E29" s="124"/>
      <c r="F29" s="124"/>
      <c r="G29" s="4"/>
      <c r="H29" s="646"/>
      <c r="I29" s="8"/>
    </row>
    <row r="30" spans="1:10" s="7" customFormat="1" x14ac:dyDescent="0.3">
      <c r="A30" s="160" t="s">
        <v>489</v>
      </c>
      <c r="B30" s="124">
        <f>+Notas!G229</f>
        <v>1546783650.7588911</v>
      </c>
      <c r="C30" s="124">
        <v>788758772.46993375</v>
      </c>
      <c r="D30" s="157"/>
      <c r="E30" s="124"/>
      <c r="F30" s="124"/>
      <c r="G30" s="4"/>
      <c r="I30" s="646"/>
    </row>
    <row r="31" spans="1:10" s="7" customFormat="1" x14ac:dyDescent="0.3">
      <c r="A31" s="160" t="s">
        <v>490</v>
      </c>
      <c r="B31" s="124">
        <f>-Notas!G238</f>
        <v>-342414543</v>
      </c>
      <c r="C31" s="124">
        <v>-236258736.65805647</v>
      </c>
      <c r="D31" s="157"/>
      <c r="E31" s="124"/>
      <c r="F31" s="124"/>
      <c r="G31" s="4"/>
      <c r="I31" s="646"/>
    </row>
    <row r="32" spans="1:10" s="7" customFormat="1" x14ac:dyDescent="0.3">
      <c r="A32" s="160"/>
      <c r="B32" s="124"/>
      <c r="C32" s="124"/>
      <c r="D32" s="157"/>
      <c r="E32" s="124"/>
      <c r="F32" s="124"/>
      <c r="G32" s="4"/>
      <c r="I32" s="646"/>
    </row>
    <row r="33" spans="1:10" s="7" customFormat="1" x14ac:dyDescent="0.3">
      <c r="A33" s="157" t="s">
        <v>359</v>
      </c>
      <c r="B33" s="126">
        <f>+B34+B35</f>
        <v>90733150</v>
      </c>
      <c r="C33" s="126">
        <f>+C34+C35</f>
        <v>358590768</v>
      </c>
      <c r="D33" s="160"/>
      <c r="E33" s="124"/>
      <c r="F33" s="124"/>
      <c r="G33" s="125"/>
    </row>
    <row r="34" spans="1:10" s="7" customFormat="1" x14ac:dyDescent="0.3">
      <c r="A34" s="160" t="s">
        <v>491</v>
      </c>
      <c r="B34" s="647">
        <f>+Notas!F254</f>
        <v>59660155</v>
      </c>
      <c r="C34" s="124">
        <v>327517773</v>
      </c>
      <c r="D34" s="160"/>
      <c r="E34" s="124"/>
      <c r="F34" s="124"/>
      <c r="G34" s="125"/>
      <c r="H34" s="8"/>
    </row>
    <row r="35" spans="1:10" s="7" customFormat="1" x14ac:dyDescent="0.3">
      <c r="A35" s="160" t="s">
        <v>492</v>
      </c>
      <c r="B35" s="647">
        <f>+Notas!F247</f>
        <v>31072995</v>
      </c>
      <c r="C35" s="124">
        <v>31072995</v>
      </c>
      <c r="D35" s="160"/>
      <c r="E35" s="124"/>
      <c r="F35" s="124"/>
      <c r="G35" s="125"/>
      <c r="H35" s="8"/>
    </row>
    <row r="36" spans="1:10" s="7" customFormat="1" x14ac:dyDescent="0.3">
      <c r="A36" s="157" t="s">
        <v>7</v>
      </c>
      <c r="B36" s="126">
        <f>+B33+B29+B24</f>
        <v>2146102257.7588911</v>
      </c>
      <c r="C36" s="126">
        <f>+C24+C29+C33</f>
        <v>1280637972.8118773</v>
      </c>
      <c r="D36" s="160"/>
      <c r="E36" s="124"/>
      <c r="F36" s="124"/>
      <c r="G36" s="125"/>
    </row>
    <row r="37" spans="1:10" s="7" customFormat="1" x14ac:dyDescent="0.3">
      <c r="A37" s="157"/>
      <c r="B37" s="126"/>
      <c r="C37" s="126"/>
      <c r="D37" s="157"/>
      <c r="E37" s="124"/>
      <c r="F37" s="124"/>
      <c r="G37" s="125"/>
    </row>
    <row r="38" spans="1:10" s="7" customFormat="1" x14ac:dyDescent="0.3">
      <c r="A38" s="157"/>
      <c r="B38" s="126"/>
      <c r="C38" s="126"/>
      <c r="D38" s="157"/>
      <c r="E38" s="124"/>
      <c r="F38" s="124"/>
      <c r="G38" s="4"/>
      <c r="I38" s="8"/>
    </row>
    <row r="39" spans="1:10" s="7" customFormat="1" x14ac:dyDescent="0.3">
      <c r="A39" s="163" t="s">
        <v>68</v>
      </c>
      <c r="B39" s="128">
        <f>+B36+B21</f>
        <v>68081445883.709686</v>
      </c>
      <c r="C39" s="128">
        <f>+C36+C21</f>
        <v>46764260074.351677</v>
      </c>
      <c r="D39" s="163" t="s">
        <v>10</v>
      </c>
      <c r="E39" s="128">
        <f>+E27+E24</f>
        <v>68081445883.709686</v>
      </c>
      <c r="F39" s="128">
        <f>+F22+F27</f>
        <v>46764260074</v>
      </c>
      <c r="G39" s="4"/>
      <c r="H39" s="646"/>
      <c r="I39" s="8"/>
      <c r="J39" s="646"/>
    </row>
    <row r="40" spans="1:10" s="7" customFormat="1" x14ac:dyDescent="0.3">
      <c r="A40" s="164" t="s">
        <v>427</v>
      </c>
      <c r="D40" s="164"/>
      <c r="E40" s="8"/>
      <c r="F40" s="8"/>
      <c r="G40" s="4"/>
      <c r="I40" s="8"/>
    </row>
    <row r="41" spans="1:10" s="7" customFormat="1" x14ac:dyDescent="0.3">
      <c r="A41" s="164"/>
      <c r="B41" s="282"/>
      <c r="C41" s="282"/>
      <c r="D41" s="164"/>
      <c r="F41" s="8"/>
      <c r="G41" s="4"/>
      <c r="H41" s="8"/>
      <c r="I41" s="8"/>
    </row>
    <row r="42" spans="1:10" x14ac:dyDescent="0.3">
      <c r="A42" s="270"/>
      <c r="B42" s="271"/>
      <c r="C42" s="271"/>
      <c r="D42" s="270"/>
      <c r="E42" s="271"/>
      <c r="F42" s="271"/>
      <c r="G42" s="3"/>
    </row>
    <row r="43" spans="1:10" x14ac:dyDescent="0.3">
      <c r="A43" s="270"/>
      <c r="B43" s="271"/>
      <c r="C43" s="271"/>
      <c r="D43" s="270"/>
      <c r="E43" s="271"/>
      <c r="F43" s="271"/>
      <c r="G43" s="3"/>
    </row>
    <row r="44" spans="1:10" s="151" customFormat="1" x14ac:dyDescent="0.3">
      <c r="A44" s="273"/>
      <c r="B44" s="271"/>
      <c r="C44" s="271"/>
      <c r="D44" s="273"/>
      <c r="E44" s="271"/>
      <c r="F44" s="271"/>
      <c r="G44" s="272"/>
    </row>
    <row r="45" spans="1:10" s="151" customFormat="1" x14ac:dyDescent="0.3">
      <c r="A45" s="274"/>
      <c r="B45" s="271"/>
      <c r="C45" s="271"/>
      <c r="D45" s="274"/>
      <c r="E45" s="271"/>
      <c r="F45" s="271"/>
      <c r="G45" s="272"/>
    </row>
    <row r="46" spans="1:10" s="151" customFormat="1" x14ac:dyDescent="0.3">
      <c r="A46" s="270"/>
      <c r="B46" s="271"/>
      <c r="C46" s="271"/>
      <c r="D46" s="270"/>
      <c r="E46" s="271"/>
      <c r="F46" s="271"/>
      <c r="G46" s="272"/>
    </row>
    <row r="47" spans="1:10" s="151" customFormat="1" x14ac:dyDescent="0.3">
      <c r="A47" s="270"/>
      <c r="B47" s="271"/>
      <c r="C47" s="271"/>
      <c r="D47" s="270"/>
      <c r="E47" s="271"/>
      <c r="F47" s="271"/>
      <c r="G47" s="272"/>
    </row>
    <row r="48" spans="1:10" s="151" customFormat="1" x14ac:dyDescent="0.3">
      <c r="A48" s="270"/>
      <c r="B48" s="271"/>
      <c r="C48" s="271"/>
      <c r="D48" s="270"/>
      <c r="E48" s="271"/>
      <c r="F48" s="271"/>
      <c r="G48" s="272"/>
    </row>
    <row r="49" spans="1:7" s="151" customFormat="1" x14ac:dyDescent="0.3">
      <c r="A49" s="270"/>
      <c r="B49" s="271"/>
      <c r="C49" s="271"/>
      <c r="D49" s="270"/>
      <c r="E49" s="271"/>
      <c r="F49" s="271"/>
      <c r="G49" s="272"/>
    </row>
    <row r="50" spans="1:7" s="151" customFormat="1" x14ac:dyDescent="0.3">
      <c r="A50" s="270"/>
      <c r="B50" s="271"/>
      <c r="C50" s="271"/>
      <c r="D50" s="270"/>
      <c r="E50" s="271"/>
      <c r="F50" s="271"/>
      <c r="G50" s="272"/>
    </row>
    <row r="51" spans="1:7" s="151" customFormat="1" x14ac:dyDescent="0.3">
      <c r="A51" s="270"/>
      <c r="B51" s="271"/>
      <c r="C51" s="271"/>
      <c r="D51" s="270"/>
      <c r="E51" s="271"/>
      <c r="F51" s="271"/>
      <c r="G51" s="272"/>
    </row>
    <row r="52" spans="1:7" s="151" customFormat="1" ht="14.4" x14ac:dyDescent="0.3">
      <c r="A52" s="708" t="s">
        <v>676</v>
      </c>
      <c r="B52" s="708"/>
      <c r="C52" s="708"/>
      <c r="D52" s="708"/>
      <c r="E52" s="271"/>
      <c r="F52" s="271"/>
      <c r="G52" s="272"/>
    </row>
    <row r="53" spans="1:7" s="151" customFormat="1" ht="14.4" x14ac:dyDescent="0.3">
      <c r="A53" s="708"/>
      <c r="B53" s="708"/>
      <c r="C53" s="708"/>
      <c r="D53" s="708"/>
      <c r="E53" s="271"/>
      <c r="F53" s="271"/>
      <c r="G53" s="272"/>
    </row>
    <row r="54" spans="1:7" s="151" customFormat="1" ht="14.4" x14ac:dyDescent="0.3">
      <c r="A54" s="708"/>
      <c r="B54" s="708"/>
      <c r="C54" s="708"/>
      <c r="D54" s="708"/>
      <c r="E54" s="4"/>
      <c r="F54" s="4"/>
      <c r="G54" s="272"/>
    </row>
    <row r="55" spans="1:7" s="151" customFormat="1" ht="14.4" x14ac:dyDescent="0.3">
      <c r="A55" s="708"/>
      <c r="B55" s="708"/>
      <c r="C55" s="708"/>
      <c r="D55" s="708"/>
      <c r="E55" s="4"/>
      <c r="F55" s="4"/>
      <c r="G55" s="272"/>
    </row>
    <row r="56" spans="1:7" ht="14.4" x14ac:dyDescent="0.3">
      <c r="A56" s="708"/>
      <c r="B56" s="708"/>
      <c r="C56" s="708"/>
      <c r="D56" s="708"/>
      <c r="G56" s="3"/>
    </row>
    <row r="57" spans="1:7" x14ac:dyDescent="0.3">
      <c r="G57" s="3"/>
    </row>
    <row r="58" spans="1:7" x14ac:dyDescent="0.3">
      <c r="G58" s="4"/>
    </row>
    <row r="59" spans="1:7" x14ac:dyDescent="0.3">
      <c r="G59" s="4"/>
    </row>
    <row r="60" spans="1:7" x14ac:dyDescent="0.3">
      <c r="G60" s="4"/>
    </row>
    <row r="61" spans="1:7" x14ac:dyDescent="0.3">
      <c r="G61" s="4"/>
    </row>
    <row r="62" spans="1:7" x14ac:dyDescent="0.3">
      <c r="G62" s="4"/>
    </row>
    <row r="63" spans="1:7" x14ac:dyDescent="0.3">
      <c r="G63" s="4"/>
    </row>
    <row r="64" spans="1:7" x14ac:dyDescent="0.3">
      <c r="G64" s="4"/>
    </row>
    <row r="65" spans="7:7" x14ac:dyDescent="0.3">
      <c r="G65" s="4"/>
    </row>
    <row r="66" spans="7:7" x14ac:dyDescent="0.3">
      <c r="G66" s="4"/>
    </row>
    <row r="67" spans="7:7" x14ac:dyDescent="0.3">
      <c r="G67" s="4"/>
    </row>
    <row r="68" spans="7:7" x14ac:dyDescent="0.3">
      <c r="G68" s="4"/>
    </row>
    <row r="69" spans="7:7" x14ac:dyDescent="0.3">
      <c r="G69" s="4"/>
    </row>
    <row r="70" spans="7:7" x14ac:dyDescent="0.3">
      <c r="G70" s="4"/>
    </row>
    <row r="71" spans="7:7" x14ac:dyDescent="0.3">
      <c r="G71" s="4"/>
    </row>
    <row r="72" spans="7:7" x14ac:dyDescent="0.3">
      <c r="G72" s="4"/>
    </row>
  </sheetData>
  <mergeCells count="2">
    <mergeCell ref="A2:F2"/>
    <mergeCell ref="A52:D56"/>
  </mergeCells>
  <pageMargins left="0.24" right="0.25" top="0.43307086614173229" bottom="0.47244094488188981"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64"/>
  <sheetViews>
    <sheetView showGridLines="0" zoomScale="90" zoomScaleNormal="90" workbookViewId="0">
      <selection activeCell="A2" sqref="A2:C2"/>
    </sheetView>
  </sheetViews>
  <sheetFormatPr baseColWidth="10" defaultRowHeight="14.4" x14ac:dyDescent="0.3"/>
  <cols>
    <col min="1" max="1" width="73.5546875" bestFit="1" customWidth="1"/>
    <col min="2" max="2" width="17" customWidth="1"/>
    <col min="3" max="3" width="16" customWidth="1"/>
    <col min="4" max="4" width="15.109375" style="151" bestFit="1" customWidth="1"/>
    <col min="5" max="5" width="15.33203125" style="151" bestFit="1" customWidth="1"/>
    <col min="6" max="6" width="13.33203125" style="151" bestFit="1" customWidth="1"/>
  </cols>
  <sheetData>
    <row r="2" spans="1:3" ht="61.5" customHeight="1" x14ac:dyDescent="0.3">
      <c r="A2" s="711" t="s">
        <v>456</v>
      </c>
      <c r="B2" s="711"/>
      <c r="C2" s="711"/>
    </row>
    <row r="3" spans="1:3" ht="30" customHeight="1" x14ac:dyDescent="0.3">
      <c r="A3" s="13" t="s">
        <v>93</v>
      </c>
      <c r="B3" s="130">
        <v>44196</v>
      </c>
      <c r="C3" s="130">
        <v>43830</v>
      </c>
    </row>
    <row r="4" spans="1:3" x14ac:dyDescent="0.3">
      <c r="A4" s="9" t="s">
        <v>11</v>
      </c>
      <c r="B4" s="10">
        <f>+B8+B9</f>
        <v>18275677806</v>
      </c>
      <c r="C4" s="10">
        <v>13525418929</v>
      </c>
    </row>
    <row r="5" spans="1:3" ht="14.25" customHeight="1" x14ac:dyDescent="0.3">
      <c r="A5" s="11" t="s">
        <v>345</v>
      </c>
      <c r="B5" s="10"/>
      <c r="C5" s="10"/>
    </row>
    <row r="6" spans="1:3" x14ac:dyDescent="0.3">
      <c r="A6" s="15" t="s">
        <v>344</v>
      </c>
      <c r="B6" s="395"/>
      <c r="C6" s="395"/>
    </row>
    <row r="7" spans="1:3" x14ac:dyDescent="0.3">
      <c r="A7" s="15" t="s">
        <v>346</v>
      </c>
      <c r="B7" s="395"/>
      <c r="C7" s="395"/>
    </row>
    <row r="8" spans="1:3" x14ac:dyDescent="0.3">
      <c r="A8" s="12" t="s">
        <v>514</v>
      </c>
      <c r="B8" s="277">
        <f>+Notas!C371</f>
        <v>1737237898</v>
      </c>
      <c r="C8" s="277">
        <f>+Notas!D371</f>
        <v>1319592064</v>
      </c>
    </row>
    <row r="9" spans="1:3" x14ac:dyDescent="0.3">
      <c r="A9" s="12" t="s">
        <v>513</v>
      </c>
      <c r="B9" s="392">
        <f>+Notas!C381</f>
        <v>16538439908</v>
      </c>
      <c r="C9" s="392">
        <v>12205826865</v>
      </c>
    </row>
    <row r="10" spans="1:3" x14ac:dyDescent="0.3">
      <c r="A10" s="338" t="s">
        <v>12</v>
      </c>
      <c r="B10" s="395">
        <f>+B11+B12</f>
        <v>234112448</v>
      </c>
      <c r="C10" s="395">
        <f>+C11+C12</f>
        <v>274037650</v>
      </c>
    </row>
    <row r="11" spans="1:3" x14ac:dyDescent="0.3">
      <c r="A11" s="276" t="s">
        <v>347</v>
      </c>
      <c r="B11" s="392">
        <v>158577825</v>
      </c>
      <c r="C11" s="392">
        <v>104882673</v>
      </c>
    </row>
    <row r="12" spans="1:3" x14ac:dyDescent="0.3">
      <c r="A12" s="278" t="s">
        <v>526</v>
      </c>
      <c r="B12" s="392">
        <f>+Notas!C400</f>
        <v>75534623</v>
      </c>
      <c r="C12" s="392">
        <v>169154977</v>
      </c>
    </row>
    <row r="13" spans="1:3" x14ac:dyDescent="0.3">
      <c r="A13" s="340" t="s">
        <v>13</v>
      </c>
      <c r="B13" s="396">
        <f>+B4-B10</f>
        <v>18041565358</v>
      </c>
      <c r="C13" s="396">
        <f>+C4-C10</f>
        <v>13251381279</v>
      </c>
    </row>
    <row r="14" spans="1:3" x14ac:dyDescent="0.3">
      <c r="A14" s="340" t="s">
        <v>342</v>
      </c>
      <c r="B14" s="396">
        <f>+B15+B16</f>
        <v>128184433</v>
      </c>
      <c r="C14" s="396">
        <f>+C15+C16</f>
        <v>471828790</v>
      </c>
    </row>
    <row r="15" spans="1:3" x14ac:dyDescent="0.3">
      <c r="A15" s="276" t="s">
        <v>14</v>
      </c>
      <c r="B15" s="392">
        <v>0</v>
      </c>
      <c r="C15" s="392">
        <v>4220728</v>
      </c>
    </row>
    <row r="16" spans="1:3" x14ac:dyDescent="0.3">
      <c r="A16" s="278" t="s">
        <v>380</v>
      </c>
      <c r="B16" s="392">
        <f>+Notas!C407</f>
        <v>128184433</v>
      </c>
      <c r="C16" s="392">
        <f>+Notas!D407</f>
        <v>467608062</v>
      </c>
    </row>
    <row r="17" spans="1:4" x14ac:dyDescent="0.3">
      <c r="A17" s="340" t="s">
        <v>341</v>
      </c>
      <c r="B17" s="396">
        <f>+B18+B19+B20+B21+B22+B24+B25+B23</f>
        <v>6671857206</v>
      </c>
      <c r="C17" s="396">
        <f>+C18+C19+C20+C21+C22+C24+C25+C23</f>
        <v>5041305296</v>
      </c>
    </row>
    <row r="18" spans="1:4" x14ac:dyDescent="0.3">
      <c r="A18" s="276" t="s">
        <v>343</v>
      </c>
      <c r="B18" s="277">
        <v>126273051</v>
      </c>
      <c r="C18" s="392">
        <v>124877195</v>
      </c>
    </row>
    <row r="19" spans="1:4" x14ac:dyDescent="0.3">
      <c r="A19" s="342" t="s">
        <v>15</v>
      </c>
      <c r="B19" s="277">
        <v>972727</v>
      </c>
      <c r="C19" s="392">
        <v>6632728</v>
      </c>
    </row>
    <row r="20" spans="1:4" x14ac:dyDescent="0.3">
      <c r="A20" s="276" t="s">
        <v>16</v>
      </c>
      <c r="B20" s="277">
        <v>282301977</v>
      </c>
      <c r="C20" s="392">
        <v>180489216</v>
      </c>
    </row>
    <row r="21" spans="1:4" x14ac:dyDescent="0.3">
      <c r="A21" s="276" t="s">
        <v>17</v>
      </c>
      <c r="B21" s="392">
        <v>86353923</v>
      </c>
      <c r="C21" s="392">
        <v>104588167</v>
      </c>
    </row>
    <row r="22" spans="1:4" x14ac:dyDescent="0.3">
      <c r="A22" s="276" t="s">
        <v>18</v>
      </c>
      <c r="B22" s="392">
        <v>13088788</v>
      </c>
      <c r="C22" s="392">
        <v>8369517</v>
      </c>
    </row>
    <row r="23" spans="1:4" x14ac:dyDescent="0.3">
      <c r="A23" s="276" t="s">
        <v>19</v>
      </c>
      <c r="B23" s="277">
        <v>0</v>
      </c>
      <c r="C23" s="277">
        <v>2518000</v>
      </c>
      <c r="D23" s="441"/>
    </row>
    <row r="24" spans="1:4" x14ac:dyDescent="0.3">
      <c r="A24" s="276" t="s">
        <v>20</v>
      </c>
      <c r="B24" s="277">
        <v>19299120</v>
      </c>
      <c r="C24" s="277">
        <v>17077690</v>
      </c>
    </row>
    <row r="25" spans="1:4" x14ac:dyDescent="0.3">
      <c r="A25" s="278" t="s">
        <v>379</v>
      </c>
      <c r="B25" s="392">
        <f>+Notas!C447</f>
        <v>6143567620</v>
      </c>
      <c r="C25" s="392">
        <f>+Notas!D447</f>
        <v>4596752783</v>
      </c>
    </row>
    <row r="26" spans="1:4" x14ac:dyDescent="0.3">
      <c r="A26" s="340" t="s">
        <v>21</v>
      </c>
      <c r="B26" s="341">
        <f>+B13-B14-B17</f>
        <v>11241523719</v>
      </c>
      <c r="C26" s="341">
        <f>+C13-C14-C17</f>
        <v>7738247193</v>
      </c>
    </row>
    <row r="27" spans="1:4" x14ac:dyDescent="0.3">
      <c r="A27" s="338" t="s">
        <v>22</v>
      </c>
      <c r="B27" s="339">
        <f>+B28-B29</f>
        <v>-7412891</v>
      </c>
      <c r="C27" s="339">
        <f>+C28-C29</f>
        <v>-3356971</v>
      </c>
    </row>
    <row r="28" spans="1:4" x14ac:dyDescent="0.3">
      <c r="A28" s="276" t="s">
        <v>527</v>
      </c>
      <c r="B28" s="277">
        <f>+Notas!C456</f>
        <v>17280350</v>
      </c>
      <c r="C28" s="277">
        <f>+Notas!D456</f>
        <v>24138311</v>
      </c>
    </row>
    <row r="29" spans="1:4" x14ac:dyDescent="0.3">
      <c r="A29" s="278" t="s">
        <v>348</v>
      </c>
      <c r="B29" s="277">
        <f>+Notas!C458</f>
        <v>24693241</v>
      </c>
      <c r="C29" s="277">
        <f>+Notas!D458</f>
        <v>27495282</v>
      </c>
    </row>
    <row r="30" spans="1:4" ht="14.25" customHeight="1" x14ac:dyDescent="0.3">
      <c r="A30" s="338" t="s">
        <v>23</v>
      </c>
      <c r="B30" s="279"/>
      <c r="C30" s="279"/>
    </row>
    <row r="31" spans="1:4" x14ac:dyDescent="0.3">
      <c r="A31" s="340" t="s">
        <v>24</v>
      </c>
      <c r="B31" s="341">
        <f>+B32+B33</f>
        <v>2284598674</v>
      </c>
      <c r="C31" s="341">
        <f>+C32+C33</f>
        <v>1899795304</v>
      </c>
    </row>
    <row r="32" spans="1:4" x14ac:dyDescent="0.3">
      <c r="A32" s="278" t="s">
        <v>363</v>
      </c>
      <c r="B32" s="277">
        <f>+Notas!C467</f>
        <v>1840571381</v>
      </c>
      <c r="C32" s="277">
        <v>1368639096</v>
      </c>
    </row>
    <row r="33" spans="1:4" x14ac:dyDescent="0.3">
      <c r="A33" s="278" t="s">
        <v>25</v>
      </c>
      <c r="B33" s="277">
        <v>444027293</v>
      </c>
      <c r="C33" s="277">
        <v>531156208</v>
      </c>
    </row>
    <row r="34" spans="1:4" x14ac:dyDescent="0.3">
      <c r="A34" s="340" t="s">
        <v>26</v>
      </c>
      <c r="B34" s="341">
        <f>+B35+B36</f>
        <v>-1324073443</v>
      </c>
      <c r="C34" s="341">
        <f>+C35+C36</f>
        <v>-46900527</v>
      </c>
    </row>
    <row r="35" spans="1:4" x14ac:dyDescent="0.3">
      <c r="A35" s="278" t="s">
        <v>364</v>
      </c>
      <c r="B35" s="277">
        <f>-Notas!C474</f>
        <v>-1324073443</v>
      </c>
      <c r="C35" s="277">
        <f>-Notas!D474</f>
        <v>-46900527</v>
      </c>
    </row>
    <row r="36" spans="1:4" x14ac:dyDescent="0.3">
      <c r="A36" s="276" t="s">
        <v>25</v>
      </c>
      <c r="B36" s="392">
        <v>0</v>
      </c>
      <c r="C36" s="277">
        <v>0</v>
      </c>
      <c r="D36" s="441"/>
    </row>
    <row r="37" spans="1:4" x14ac:dyDescent="0.3">
      <c r="A37" s="340" t="s">
        <v>27</v>
      </c>
      <c r="B37" s="341">
        <f>B38</f>
        <v>0</v>
      </c>
      <c r="C37" s="341">
        <f>C38</f>
        <v>75767202</v>
      </c>
    </row>
    <row r="38" spans="1:4" x14ac:dyDescent="0.3">
      <c r="A38" s="276" t="s">
        <v>673</v>
      </c>
      <c r="B38" s="277">
        <v>0</v>
      </c>
      <c r="C38" s="277">
        <v>75767202</v>
      </c>
    </row>
    <row r="39" spans="1:4" x14ac:dyDescent="0.3">
      <c r="A39" s="340" t="s">
        <v>28</v>
      </c>
      <c r="B39" s="341">
        <v>0</v>
      </c>
      <c r="C39" s="341">
        <v>0</v>
      </c>
    </row>
    <row r="40" spans="1:4" x14ac:dyDescent="0.3">
      <c r="A40" s="276" t="s">
        <v>29</v>
      </c>
      <c r="B40" s="277">
        <v>0</v>
      </c>
      <c r="C40" s="277">
        <v>0</v>
      </c>
    </row>
    <row r="41" spans="1:4" x14ac:dyDescent="0.3">
      <c r="A41" s="276" t="s">
        <v>30</v>
      </c>
      <c r="B41" s="277">
        <v>0</v>
      </c>
      <c r="C41" s="277">
        <v>0</v>
      </c>
    </row>
    <row r="42" spans="1:4" x14ac:dyDescent="0.3">
      <c r="A42" s="340" t="s">
        <v>31</v>
      </c>
      <c r="B42" s="341">
        <f>+B26+B27+B31+B34+B37</f>
        <v>12194636059</v>
      </c>
      <c r="C42" s="341">
        <f>+C26+C27+C31+C34+C37</f>
        <v>9663552201</v>
      </c>
    </row>
    <row r="43" spans="1:4" x14ac:dyDescent="0.3">
      <c r="A43" s="340" t="s">
        <v>32</v>
      </c>
      <c r="B43" s="277">
        <v>685565440</v>
      </c>
      <c r="C43" s="277">
        <v>853165781</v>
      </c>
    </row>
    <row r="44" spans="1:4" x14ac:dyDescent="0.3">
      <c r="A44" s="340" t="s">
        <v>33</v>
      </c>
      <c r="B44" s="343">
        <f>+B42-B43</f>
        <v>11509070619</v>
      </c>
      <c r="C44" s="343">
        <f>+C42-C43</f>
        <v>8810386420</v>
      </c>
    </row>
    <row r="45" spans="1:4" ht="15.6" x14ac:dyDescent="0.3">
      <c r="A45" s="164" t="s">
        <v>427</v>
      </c>
      <c r="B45" s="5"/>
      <c r="C45" s="5"/>
    </row>
    <row r="46" spans="1:4" x14ac:dyDescent="0.3">
      <c r="B46" s="5"/>
      <c r="C46" s="5"/>
    </row>
    <row r="47" spans="1:4" x14ac:dyDescent="0.3">
      <c r="A47" s="98"/>
      <c r="B47" s="5"/>
      <c r="C47" s="151"/>
    </row>
    <row r="48" spans="1:4" x14ac:dyDescent="0.3">
      <c r="A48" s="98"/>
      <c r="B48" s="5"/>
      <c r="C48" s="151"/>
    </row>
    <row r="49" spans="2:6" x14ac:dyDescent="0.3">
      <c r="B49" s="5"/>
      <c r="C49" s="151"/>
    </row>
    <row r="50" spans="2:6" x14ac:dyDescent="0.3">
      <c r="C50" s="5"/>
    </row>
    <row r="52" spans="2:6" x14ac:dyDescent="0.3">
      <c r="B52" s="5"/>
    </row>
    <row r="60" spans="2:6" x14ac:dyDescent="0.3">
      <c r="C60" s="708" t="s">
        <v>676</v>
      </c>
      <c r="D60" s="708"/>
      <c r="E60" s="708"/>
      <c r="F60" s="708"/>
    </row>
    <row r="61" spans="2:6" x14ac:dyDescent="0.3">
      <c r="C61" s="708"/>
      <c r="D61" s="708"/>
      <c r="E61" s="708"/>
      <c r="F61" s="708"/>
    </row>
    <row r="62" spans="2:6" x14ac:dyDescent="0.3">
      <c r="C62" s="708"/>
      <c r="D62" s="708"/>
      <c r="E62" s="708"/>
      <c r="F62" s="708"/>
    </row>
    <row r="63" spans="2:6" x14ac:dyDescent="0.3">
      <c r="C63" s="708"/>
      <c r="D63" s="708"/>
      <c r="E63" s="708"/>
      <c r="F63" s="708"/>
    </row>
    <row r="64" spans="2:6" x14ac:dyDescent="0.3">
      <c r="C64" s="708"/>
      <c r="D64" s="708"/>
      <c r="E64" s="708"/>
      <c r="F64" s="708"/>
    </row>
  </sheetData>
  <mergeCells count="2">
    <mergeCell ref="A2:C2"/>
    <mergeCell ref="C60:F64"/>
  </mergeCells>
  <pageMargins left="0.9" right="0.70866141732283472" top="0.56999999999999995" bottom="0.74803149606299213" header="0.31496062992125984" footer="0.31496062992125984"/>
  <pageSetup paperSize="9" scale="7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A2:J55"/>
  <sheetViews>
    <sheetView showGridLines="0" zoomScale="85" zoomScaleNormal="85" workbookViewId="0">
      <selection activeCell="L39" sqref="L39"/>
    </sheetView>
  </sheetViews>
  <sheetFormatPr baseColWidth="10" defaultColWidth="11.5546875" defaultRowHeight="14.4" x14ac:dyDescent="0.3"/>
  <cols>
    <col min="1" max="1" width="85.44140625" style="643" customWidth="1"/>
    <col min="2" max="2" width="22.6640625" style="643" customWidth="1"/>
    <col min="3" max="3" width="23.33203125" style="643" customWidth="1"/>
    <col min="4" max="4" width="11.5546875" style="643"/>
    <col min="5" max="5" width="2.44140625" style="643" customWidth="1"/>
    <col min="6" max="6" width="11.5546875" style="643"/>
    <col min="7" max="7" width="27.33203125" style="643" hidden="1" customWidth="1"/>
    <col min="8" max="8" width="23.88671875" style="439" hidden="1" customWidth="1"/>
    <col min="9" max="10" width="13.5546875" style="643" hidden="1" customWidth="1"/>
    <col min="11" max="11" width="0" style="643" hidden="1" customWidth="1"/>
    <col min="12" max="16384" width="11.5546875" style="643"/>
  </cols>
  <sheetData>
    <row r="2" spans="1:9" ht="59.25" customHeight="1" x14ac:dyDescent="0.3">
      <c r="A2" s="711" t="s">
        <v>532</v>
      </c>
      <c r="B2" s="711"/>
      <c r="C2" s="711"/>
    </row>
    <row r="3" spans="1:9" x14ac:dyDescent="0.3">
      <c r="A3" s="4"/>
      <c r="B3" s="4"/>
      <c r="C3" s="4"/>
    </row>
    <row r="4" spans="1:9" ht="30" customHeight="1" x14ac:dyDescent="0.3">
      <c r="A4" s="113"/>
      <c r="B4" s="662">
        <v>44196</v>
      </c>
      <c r="C4" s="662">
        <v>43830</v>
      </c>
      <c r="G4" s="643" t="s">
        <v>402</v>
      </c>
      <c r="H4" s="439">
        <f>+'[1]Balance General'!C15</f>
        <v>114620494</v>
      </c>
    </row>
    <row r="5" spans="1:9" x14ac:dyDescent="0.3">
      <c r="A5" s="663" t="s">
        <v>34</v>
      </c>
      <c r="B5" s="664"/>
      <c r="C5" s="664"/>
      <c r="G5" s="643" t="s">
        <v>403</v>
      </c>
      <c r="H5" s="439">
        <f>+'[1]Estado de Resultados'!B4</f>
        <v>13525418929</v>
      </c>
    </row>
    <row r="6" spans="1:9" x14ac:dyDescent="0.3">
      <c r="A6" s="665" t="s">
        <v>35</v>
      </c>
      <c r="B6" s="666">
        <f>('Balance General'!C16+'Estado de Resultados'!$B$8+'Estado de Resultados'!$B$9+'Estado de Resultados'!$B$28+'Estado de Resultados'!$B$32)-'Balance General'!B16-B22-Notas!C319</f>
        <v>18324024722</v>
      </c>
      <c r="C6" s="667">
        <v>12124729374</v>
      </c>
    </row>
    <row r="7" spans="1:9" x14ac:dyDescent="0.3">
      <c r="A7" s="664" t="s">
        <v>36</v>
      </c>
      <c r="B7" s="668">
        <f>(-'Balance General'!F17-Notas!C412-Notas!C413-Notas!C414-Notas!C416-Notas!C417-Notas!C418-Notas!C419)+Notas!C320+Notas!C322</f>
        <v>-3688106253</v>
      </c>
      <c r="C7" s="669">
        <v>-1288409958</v>
      </c>
    </row>
    <row r="8" spans="1:9" x14ac:dyDescent="0.3">
      <c r="A8" s="664" t="s">
        <v>37</v>
      </c>
      <c r="B8" s="669">
        <f>(-'Balance General'!F6-'Estado de Resultados'!$B$11-'Estado de Resultados'!$B$12-'Estado de Resultados'!$B$16-'Estado de Resultados'!$B$19-'Estado de Resultados'!$B$20-'Estado de Resultados'!$B$21-'Estado de Resultados'!$B$22-'Estado de Resultados'!$B$24-'Estado de Resultados'!$B$25-'Estado de Resultados'!$B$29)+'Estado de Resultados'!$E$6-B7+Notas!C324+Notas!C323-('Balance General'!C33-'Balance General'!B33)-Notas!C268-Notas!D263-'Balance General'!E18-Notas!D265</f>
        <v>-3618707528</v>
      </c>
      <c r="C8" s="670">
        <v>-2353059565</v>
      </c>
    </row>
    <row r="9" spans="1:9" ht="24" customHeight="1" x14ac:dyDescent="0.3">
      <c r="A9" s="113" t="s">
        <v>38</v>
      </c>
      <c r="B9" s="344">
        <f>SUM(B6:B8)</f>
        <v>11017210941</v>
      </c>
      <c r="C9" s="344">
        <v>8483259851</v>
      </c>
      <c r="G9" s="643" t="s">
        <v>404</v>
      </c>
      <c r="H9" s="439">
        <f>+'[1]Balance General'!B15</f>
        <v>195717985</v>
      </c>
    </row>
    <row r="10" spans="1:9" x14ac:dyDescent="0.3">
      <c r="A10" s="671" t="s">
        <v>39</v>
      </c>
      <c r="B10" s="667"/>
      <c r="C10" s="667"/>
      <c r="H10" s="439">
        <f>+H4+H5-H9</f>
        <v>13444321438</v>
      </c>
    </row>
    <row r="11" spans="1:9" x14ac:dyDescent="0.3">
      <c r="A11" s="664" t="s">
        <v>40</v>
      </c>
      <c r="B11" s="667">
        <v>0</v>
      </c>
      <c r="C11" s="667">
        <v>0</v>
      </c>
    </row>
    <row r="12" spans="1:9" x14ac:dyDescent="0.3">
      <c r="A12" s="671" t="s">
        <v>41</v>
      </c>
      <c r="B12" s="667"/>
      <c r="C12" s="667"/>
    </row>
    <row r="13" spans="1:9" x14ac:dyDescent="0.3">
      <c r="A13" s="672" t="s">
        <v>42</v>
      </c>
      <c r="B13" s="666">
        <v>-29435393</v>
      </c>
      <c r="C13" s="667">
        <v>-44462163</v>
      </c>
    </row>
    <row r="14" spans="1:9" x14ac:dyDescent="0.3">
      <c r="A14" s="671" t="s">
        <v>43</v>
      </c>
      <c r="B14" s="673">
        <f>SUM(B9:B13)</f>
        <v>10987775548</v>
      </c>
      <c r="C14" s="673">
        <v>8438797688</v>
      </c>
      <c r="G14" s="712" t="s">
        <v>93</v>
      </c>
      <c r="H14" s="713" t="s">
        <v>185</v>
      </c>
      <c r="I14" s="713"/>
    </row>
    <row r="15" spans="1:9" x14ac:dyDescent="0.3">
      <c r="A15" s="664" t="s">
        <v>44</v>
      </c>
      <c r="B15" s="666">
        <f>(-'Balance General'!F16-'Estado de Resultados'!$B$43)+'Balance General'!E16+(Notas!D264-Notas!C264)</f>
        <v>-915835143</v>
      </c>
      <c r="C15" s="667">
        <v>-1031505344</v>
      </c>
      <c r="G15" s="712"/>
      <c r="H15" s="381">
        <v>43830</v>
      </c>
      <c r="I15" s="381">
        <v>43465</v>
      </c>
    </row>
    <row r="16" spans="1:9" x14ac:dyDescent="0.3">
      <c r="A16" s="117" t="s">
        <v>45</v>
      </c>
      <c r="B16" s="118">
        <f>+B14+B15</f>
        <v>10071940405</v>
      </c>
      <c r="C16" s="118">
        <v>7407292344</v>
      </c>
      <c r="G16" s="251" t="s">
        <v>191</v>
      </c>
      <c r="H16" s="114"/>
      <c r="I16" s="114"/>
    </row>
    <row r="17" spans="1:10" x14ac:dyDescent="0.3">
      <c r="A17" s="663" t="s">
        <v>52</v>
      </c>
      <c r="B17" s="667"/>
      <c r="C17" s="667"/>
      <c r="G17" s="251" t="s">
        <v>267</v>
      </c>
      <c r="H17" s="114">
        <v>22071042</v>
      </c>
      <c r="I17" s="114"/>
    </row>
    <row r="18" spans="1:10" x14ac:dyDescent="0.3">
      <c r="A18" s="664" t="s">
        <v>46</v>
      </c>
      <c r="B18" s="666">
        <v>0</v>
      </c>
      <c r="C18" s="667">
        <v>0</v>
      </c>
      <c r="G18" s="251" t="s">
        <v>256</v>
      </c>
      <c r="H18" s="114">
        <f>790947060+9999</f>
        <v>790957059</v>
      </c>
      <c r="I18" s="114">
        <v>572469818</v>
      </c>
      <c r="J18" s="644">
        <f>+H18+H17-I18</f>
        <v>240558283</v>
      </c>
    </row>
    <row r="19" spans="1:10" x14ac:dyDescent="0.3">
      <c r="A19" s="664" t="s">
        <v>47</v>
      </c>
      <c r="B19" s="666">
        <f>-'Balance General'!B10+'Balance General'!C10-Notas!C269</f>
        <v>-3775027126.4109955</v>
      </c>
      <c r="C19" s="667">
        <v>-16803009764.539803</v>
      </c>
      <c r="G19" s="251" t="s">
        <v>309</v>
      </c>
      <c r="H19" s="114">
        <f>9999+94536607</f>
        <v>94546606</v>
      </c>
      <c r="I19" s="114">
        <v>49183455</v>
      </c>
      <c r="J19" s="644">
        <f>+I19-H19</f>
        <v>-45363151</v>
      </c>
    </row>
    <row r="20" spans="1:10" x14ac:dyDescent="0.3">
      <c r="A20" s="664" t="s">
        <v>48</v>
      </c>
      <c r="B20" s="666">
        <f>(-'Balance General'!B30+'Balance General'!C30)</f>
        <v>-758024878.28895736</v>
      </c>
      <c r="C20" s="667">
        <v>-376372503</v>
      </c>
      <c r="G20" s="251" t="s">
        <v>268</v>
      </c>
      <c r="H20" s="114"/>
      <c r="I20" s="114">
        <v>5222547</v>
      </c>
    </row>
    <row r="21" spans="1:10" s="465" customFormat="1" x14ac:dyDescent="0.3">
      <c r="A21" s="664" t="s">
        <v>533</v>
      </c>
      <c r="B21" s="666">
        <v>-4200000000</v>
      </c>
      <c r="C21" s="678">
        <v>0</v>
      </c>
      <c r="G21" s="679" t="s">
        <v>281</v>
      </c>
      <c r="H21" s="680"/>
      <c r="I21" s="680">
        <v>0</v>
      </c>
    </row>
    <row r="22" spans="1:10" x14ac:dyDescent="0.3">
      <c r="A22" s="664" t="s">
        <v>49</v>
      </c>
      <c r="B22" s="666">
        <f>+Notas!C370</f>
        <v>1737237898</v>
      </c>
      <c r="C22" s="667">
        <v>1319592064</v>
      </c>
      <c r="G22" s="251" t="s">
        <v>282</v>
      </c>
      <c r="H22" s="114"/>
      <c r="I22" s="114">
        <v>0</v>
      </c>
    </row>
    <row r="23" spans="1:10" x14ac:dyDescent="0.3">
      <c r="A23" s="117" t="s">
        <v>50</v>
      </c>
      <c r="B23" s="118">
        <f>SUM(B17:B22)</f>
        <v>-6995814106.6999531</v>
      </c>
      <c r="C23" s="118">
        <v>-15859790203.539803</v>
      </c>
      <c r="G23" s="635" t="s">
        <v>94</v>
      </c>
      <c r="H23" s="268">
        <f>SUM(H16:H22)</f>
        <v>907574707</v>
      </c>
      <c r="I23" s="268">
        <f>SUM(I17:I22)</f>
        <v>626875820</v>
      </c>
    </row>
    <row r="24" spans="1:10" x14ac:dyDescent="0.3">
      <c r="A24" s="663" t="s">
        <v>51</v>
      </c>
      <c r="B24" s="667"/>
      <c r="C24" s="667"/>
    </row>
    <row r="25" spans="1:10" hidden="1" x14ac:dyDescent="0.3">
      <c r="A25" s="674" t="s">
        <v>53</v>
      </c>
      <c r="B25" s="675">
        <v>0</v>
      </c>
      <c r="C25" s="675">
        <v>0</v>
      </c>
    </row>
    <row r="26" spans="1:10" x14ac:dyDescent="0.3">
      <c r="A26" s="664" t="s">
        <v>54</v>
      </c>
      <c r="B26" s="666">
        <f>11086418000+'Balance General'!E12</f>
        <v>14634914564</v>
      </c>
      <c r="C26" s="666">
        <v>0</v>
      </c>
    </row>
    <row r="27" spans="1:10" x14ac:dyDescent="0.3">
      <c r="A27" s="664" t="s">
        <v>55</v>
      </c>
      <c r="B27" s="666">
        <f>'Estado de Resultados'!$B$35-Notas!C321</f>
        <v>-1233116220</v>
      </c>
      <c r="C27" s="666">
        <v>-46900527</v>
      </c>
    </row>
    <row r="28" spans="1:10" x14ac:dyDescent="0.3">
      <c r="A28" s="117" t="s">
        <v>56</v>
      </c>
      <c r="B28" s="118">
        <f>SUM(B24:B27)</f>
        <v>13401798344</v>
      </c>
      <c r="C28" s="118">
        <v>-46900527</v>
      </c>
    </row>
    <row r="29" spans="1:10" s="465" customFormat="1" ht="21" x14ac:dyDescent="0.4">
      <c r="A29" s="117" t="s">
        <v>265</v>
      </c>
      <c r="B29" s="676">
        <f>+'Estado de Resultados'!$B$33</f>
        <v>444027293</v>
      </c>
      <c r="C29" s="676">
        <v>531156208</v>
      </c>
      <c r="D29" s="464"/>
      <c r="H29" s="466"/>
    </row>
    <row r="30" spans="1:10" x14ac:dyDescent="0.3">
      <c r="A30" s="117" t="s">
        <v>57</v>
      </c>
      <c r="B30" s="118">
        <f>+B16+B23+B29+B28+B29</f>
        <v>17365979228.300049</v>
      </c>
      <c r="C30" s="118">
        <v>-7968242178.5398026</v>
      </c>
    </row>
    <row r="31" spans="1:10" x14ac:dyDescent="0.3">
      <c r="A31" s="117" t="s">
        <v>58</v>
      </c>
      <c r="B31" s="118">
        <f>+C32</f>
        <v>9216119470.4601974</v>
      </c>
      <c r="C31" s="118">
        <v>17184361649</v>
      </c>
      <c r="G31" s="643" t="s">
        <v>405</v>
      </c>
      <c r="H31" s="439">
        <f>-'[1]Balance General'!F6</f>
        <v>-36585379</v>
      </c>
    </row>
    <row r="32" spans="1:10" x14ac:dyDescent="0.3">
      <c r="A32" s="117" t="s">
        <v>59</v>
      </c>
      <c r="B32" s="118">
        <f>+B30+B31</f>
        <v>26582098698.760246</v>
      </c>
      <c r="C32" s="118">
        <v>9216119470.4601974</v>
      </c>
      <c r="G32" s="643" t="s">
        <v>406</v>
      </c>
      <c r="H32" s="439">
        <f>(('[1]Estado de Resultados'!B4+'[1]Estado de Resultados'!B33+'[1]Estado de Resultados'!B38+'[1]Estado de Resultados'!B28)-'[1]Estado de Resultados'!B42)*-1</f>
        <v>-4492928449</v>
      </c>
    </row>
    <row r="33" spans="1:8" x14ac:dyDescent="0.3">
      <c r="A33" s="465" t="str">
        <f>'[1]Estado de Resultados'!A45</f>
        <v>Las notas que se acompañan forman parte integrante de los Estados Financieros.</v>
      </c>
      <c r="G33" s="643" t="s">
        <v>407</v>
      </c>
      <c r="H33" s="439">
        <f>+'[1]Balance General'!E6</f>
        <v>29209612</v>
      </c>
    </row>
    <row r="34" spans="1:8" ht="24.75" customHeight="1" x14ac:dyDescent="0.3">
      <c r="B34" s="644"/>
      <c r="H34" s="439">
        <f>SUM(H31:H33)</f>
        <v>-4500304216</v>
      </c>
    </row>
    <row r="36" spans="1:8" x14ac:dyDescent="0.3">
      <c r="G36" s="643" t="s">
        <v>414</v>
      </c>
      <c r="H36" s="439">
        <v>-690101369</v>
      </c>
    </row>
    <row r="37" spans="1:8" x14ac:dyDescent="0.3">
      <c r="G37" s="643" t="s">
        <v>408</v>
      </c>
      <c r="H37" s="439">
        <f>-'[1]Balance General'!F12</f>
        <v>-20514227</v>
      </c>
    </row>
    <row r="38" spans="1:8" x14ac:dyDescent="0.3">
      <c r="G38" s="643" t="s">
        <v>409</v>
      </c>
      <c r="H38" s="439">
        <f>-[1]Notas!C410-[1]Notas!C412-[1]Notas!C413-[1]Notas!C414-[1]Notas!C415-[1]Notas!C409----[1]Notas!C420-[1]Notas!C421-[1]Notas!C422-[1]Notas!C433</f>
        <v>-3375050161</v>
      </c>
    </row>
    <row r="39" spans="1:8" x14ac:dyDescent="0.3">
      <c r="G39" s="643" t="s">
        <v>410</v>
      </c>
      <c r="H39" s="439">
        <f>+'[1]Balance General'!E12+[1]Notas!C319</f>
        <v>866811302</v>
      </c>
    </row>
    <row r="40" spans="1:8" x14ac:dyDescent="0.3">
      <c r="H40" s="439">
        <f>SUM(H36:H39)</f>
        <v>-3218854455</v>
      </c>
    </row>
    <row r="42" spans="1:8" x14ac:dyDescent="0.3">
      <c r="G42" s="643" t="s">
        <v>411</v>
      </c>
      <c r="H42" s="439">
        <f>-'[1]Balance General'!F11</f>
        <v>-790947061</v>
      </c>
    </row>
    <row r="43" spans="1:8" x14ac:dyDescent="0.3">
      <c r="G43" s="643" t="s">
        <v>412</v>
      </c>
      <c r="H43" s="439">
        <f>-'[1]Estado de Resultados'!B43</f>
        <v>-853165781</v>
      </c>
    </row>
    <row r="44" spans="1:8" x14ac:dyDescent="0.3">
      <c r="G44" s="643" t="s">
        <v>413</v>
      </c>
      <c r="H44" s="439">
        <f>+'[1]Balance General'!E11</f>
        <v>853165781</v>
      </c>
    </row>
    <row r="45" spans="1:8" x14ac:dyDescent="0.3">
      <c r="H45" s="439">
        <f>SUM(H42:H44)</f>
        <v>-790947061</v>
      </c>
    </row>
    <row r="47" spans="1:8" x14ac:dyDescent="0.3">
      <c r="A47" s="708" t="s">
        <v>676</v>
      </c>
      <c r="B47" s="708"/>
      <c r="C47" s="708"/>
      <c r="D47" s="708"/>
    </row>
    <row r="48" spans="1:8" x14ac:dyDescent="0.3">
      <c r="A48" s="708"/>
      <c r="B48" s="708"/>
      <c r="C48" s="708"/>
      <c r="D48" s="708"/>
      <c r="G48" s="643" t="s">
        <v>415</v>
      </c>
      <c r="H48" s="439">
        <v>-29281846</v>
      </c>
    </row>
    <row r="49" spans="1:8" x14ac:dyDescent="0.3">
      <c r="A49" s="708"/>
      <c r="B49" s="708"/>
      <c r="C49" s="708"/>
      <c r="D49" s="708"/>
      <c r="G49" s="643" t="s">
        <v>416</v>
      </c>
      <c r="H49" s="439">
        <v>102193461</v>
      </c>
    </row>
    <row r="50" spans="1:8" x14ac:dyDescent="0.3">
      <c r="A50" s="708"/>
      <c r="B50" s="708"/>
      <c r="C50" s="708"/>
      <c r="D50" s="708"/>
      <c r="H50" s="439">
        <f>SUM(H48:H49)</f>
        <v>72911615</v>
      </c>
    </row>
    <row r="51" spans="1:8" x14ac:dyDescent="0.3">
      <c r="A51" s="708"/>
      <c r="B51" s="708"/>
      <c r="C51" s="708"/>
      <c r="D51" s="708"/>
    </row>
    <row r="54" spans="1:8" x14ac:dyDescent="0.3">
      <c r="G54" s="677" t="s">
        <v>418</v>
      </c>
      <c r="H54" s="439">
        <v>0</v>
      </c>
    </row>
    <row r="55" spans="1:8" x14ac:dyDescent="0.3">
      <c r="G55" s="677" t="s">
        <v>417</v>
      </c>
      <c r="H55" s="225">
        <f>790564860+781039</f>
        <v>791345899</v>
      </c>
    </row>
  </sheetData>
  <mergeCells count="4">
    <mergeCell ref="A2:C2"/>
    <mergeCell ref="G14:G15"/>
    <mergeCell ref="H14:I14"/>
    <mergeCell ref="A47:D51"/>
  </mergeCells>
  <pageMargins left="0.34" right="0.25"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33"/>
  <sheetViews>
    <sheetView showGridLines="0" zoomScale="85" zoomScaleNormal="85" workbookViewId="0">
      <selection activeCell="J14" sqref="J14"/>
    </sheetView>
  </sheetViews>
  <sheetFormatPr baseColWidth="10" defaultColWidth="11.33203125" defaultRowHeight="14.4" x14ac:dyDescent="0.3"/>
  <cols>
    <col min="1" max="1" width="2.6640625" style="48" customWidth="1"/>
    <col min="2" max="2" width="36.33203125" style="48" customWidth="1"/>
    <col min="3" max="3" width="11.6640625" style="48" customWidth="1"/>
    <col min="4" max="4" width="13.6640625" style="48" bestFit="1" customWidth="1"/>
    <col min="5" max="5" width="12.109375" style="48" customWidth="1"/>
    <col min="6" max="6" width="14.33203125" style="48" customWidth="1"/>
    <col min="7" max="7" width="14.109375" style="48" bestFit="1" customWidth="1"/>
    <col min="8" max="8" width="15.109375" style="48" bestFit="1" customWidth="1"/>
    <col min="9" max="9" width="14" style="48" customWidth="1"/>
    <col min="10" max="10" width="13.6640625" style="48" customWidth="1"/>
    <col min="11" max="11" width="14.6640625" style="48" customWidth="1"/>
    <col min="12" max="12" width="13.88671875" style="48" customWidth="1"/>
    <col min="13" max="13" width="14.33203125" style="48" customWidth="1"/>
    <col min="14" max="14" width="15.5546875" style="48" customWidth="1"/>
    <col min="15" max="15" width="2.6640625" style="48" customWidth="1"/>
    <col min="16" max="16384" width="11.33203125" style="48"/>
  </cols>
  <sheetData>
    <row r="2" spans="2:14" ht="18.75" customHeight="1" x14ac:dyDescent="0.3">
      <c r="B2" s="711" t="s">
        <v>253</v>
      </c>
      <c r="C2" s="711"/>
      <c r="D2" s="711"/>
      <c r="E2" s="711"/>
      <c r="F2" s="711"/>
      <c r="G2" s="711"/>
      <c r="H2" s="711"/>
      <c r="I2" s="711"/>
      <c r="J2" s="711"/>
      <c r="K2" s="711"/>
      <c r="L2" s="711"/>
      <c r="M2" s="711"/>
      <c r="N2" s="711"/>
    </row>
    <row r="3" spans="2:14" ht="21.75" customHeight="1" x14ac:dyDescent="0.3">
      <c r="B3" s="711" t="s">
        <v>470</v>
      </c>
      <c r="C3" s="711"/>
      <c r="D3" s="711"/>
      <c r="E3" s="711"/>
      <c r="F3" s="711"/>
      <c r="G3" s="711"/>
      <c r="H3" s="711"/>
      <c r="I3" s="711"/>
      <c r="J3" s="711"/>
      <c r="K3" s="711"/>
      <c r="L3" s="711"/>
      <c r="M3" s="711"/>
      <c r="N3" s="711"/>
    </row>
    <row r="4" spans="2:14" ht="21.75" customHeight="1" x14ac:dyDescent="0.3">
      <c r="B4" s="714" t="s">
        <v>351</v>
      </c>
      <c r="C4" s="714"/>
      <c r="D4" s="714"/>
      <c r="E4" s="714"/>
      <c r="F4" s="714"/>
      <c r="G4" s="714"/>
      <c r="H4" s="714"/>
      <c r="I4" s="714"/>
      <c r="J4" s="714"/>
      <c r="K4" s="714"/>
      <c r="L4" s="714"/>
      <c r="M4" s="714"/>
      <c r="N4" s="714"/>
    </row>
    <row r="5" spans="2:14" ht="15" customHeight="1" x14ac:dyDescent="0.3">
      <c r="B5" s="715" t="s">
        <v>60</v>
      </c>
      <c r="C5" s="717" t="s">
        <v>61</v>
      </c>
      <c r="D5" s="718"/>
      <c r="E5" s="718"/>
      <c r="F5" s="719"/>
      <c r="G5" s="717" t="s">
        <v>64</v>
      </c>
      <c r="H5" s="718"/>
      <c r="I5" s="718"/>
      <c r="J5" s="719"/>
      <c r="K5" s="720" t="s">
        <v>251</v>
      </c>
      <c r="L5" s="720"/>
      <c r="M5" s="720" t="s">
        <v>9</v>
      </c>
      <c r="N5" s="720"/>
    </row>
    <row r="6" spans="2:14" x14ac:dyDescent="0.3">
      <c r="B6" s="716"/>
      <c r="C6" s="391" t="s">
        <v>262</v>
      </c>
      <c r="D6" s="391" t="s">
        <v>62</v>
      </c>
      <c r="E6" s="391" t="s">
        <v>349</v>
      </c>
      <c r="F6" s="391" t="s">
        <v>63</v>
      </c>
      <c r="G6" s="391" t="s">
        <v>65</v>
      </c>
      <c r="H6" s="391" t="s">
        <v>66</v>
      </c>
      <c r="I6" s="391" t="s">
        <v>350</v>
      </c>
      <c r="J6" s="391" t="s">
        <v>352</v>
      </c>
      <c r="K6" s="391" t="s">
        <v>252</v>
      </c>
      <c r="L6" s="391" t="s">
        <v>67</v>
      </c>
      <c r="M6" s="346">
        <v>44196</v>
      </c>
      <c r="N6" s="346">
        <v>43830</v>
      </c>
    </row>
    <row r="7" spans="2:14" ht="15" customHeight="1" x14ac:dyDescent="0.3">
      <c r="B7" s="345" t="s">
        <v>530</v>
      </c>
      <c r="C7" s="99">
        <v>0</v>
      </c>
      <c r="D7" s="49">
        <v>0</v>
      </c>
      <c r="E7" s="49">
        <v>100000</v>
      </c>
      <c r="F7" s="49">
        <v>22000000000</v>
      </c>
      <c r="G7" s="49">
        <v>1043266173</v>
      </c>
      <c r="H7" s="49">
        <v>12200185955</v>
      </c>
      <c r="I7" s="49">
        <v>35747498</v>
      </c>
      <c r="J7" s="49">
        <f>+Notas!C350</f>
        <v>30347973</v>
      </c>
      <c r="K7" s="49">
        <v>0</v>
      </c>
      <c r="L7" s="100">
        <f>+Notas!C356</f>
        <v>8810386420</v>
      </c>
      <c r="M7" s="460">
        <v>44120034019</v>
      </c>
      <c r="N7" s="461">
        <v>35302046258</v>
      </c>
    </row>
    <row r="8" spans="2:14" x14ac:dyDescent="0.3">
      <c r="B8" s="345" t="s">
        <v>529</v>
      </c>
      <c r="C8" s="99">
        <v>0</v>
      </c>
      <c r="D8" s="49">
        <v>0</v>
      </c>
      <c r="E8" s="49">
        <v>0</v>
      </c>
      <c r="F8" s="49">
        <v>0</v>
      </c>
      <c r="G8" s="49">
        <v>0</v>
      </c>
      <c r="H8" s="49">
        <v>0</v>
      </c>
      <c r="I8" s="49">
        <v>583646292</v>
      </c>
      <c r="J8" s="49">
        <v>0</v>
      </c>
      <c r="K8" s="49">
        <v>0</v>
      </c>
      <c r="L8" s="50">
        <v>0</v>
      </c>
      <c r="M8" s="460">
        <v>583646292</v>
      </c>
      <c r="N8" s="661">
        <v>0</v>
      </c>
    </row>
    <row r="9" spans="2:14" x14ac:dyDescent="0.3">
      <c r="B9" s="345" t="s">
        <v>217</v>
      </c>
      <c r="C9" s="99">
        <v>0</v>
      </c>
      <c r="D9" s="49">
        <v>0</v>
      </c>
      <c r="E9" s="49">
        <v>0</v>
      </c>
      <c r="F9" s="49">
        <v>0</v>
      </c>
      <c r="G9" s="49">
        <v>440519321</v>
      </c>
      <c r="H9" s="49">
        <v>0</v>
      </c>
      <c r="I9" s="49">
        <v>0</v>
      </c>
      <c r="J9" s="49">
        <v>0</v>
      </c>
      <c r="K9" s="49">
        <v>0</v>
      </c>
      <c r="L9" s="100">
        <v>-440519321</v>
      </c>
      <c r="M9" s="460">
        <f>SUM(C9:L9)</f>
        <v>0</v>
      </c>
      <c r="N9" s="460">
        <v>0</v>
      </c>
    </row>
    <row r="10" spans="2:14" ht="15" customHeight="1" x14ac:dyDescent="0.3">
      <c r="B10" s="348" t="s">
        <v>218</v>
      </c>
      <c r="C10" s="99">
        <v>0</v>
      </c>
      <c r="D10" s="49">
        <v>0</v>
      </c>
      <c r="E10" s="49">
        <v>0</v>
      </c>
      <c r="F10" s="49">
        <v>0</v>
      </c>
      <c r="G10" s="50">
        <v>0</v>
      </c>
      <c r="H10" s="49">
        <v>4169867099</v>
      </c>
      <c r="I10" s="49">
        <v>0</v>
      </c>
      <c r="J10" s="50">
        <v>0</v>
      </c>
      <c r="K10" s="50">
        <v>0</v>
      </c>
      <c r="L10" s="100">
        <f>-H10</f>
        <v>-4169867099</v>
      </c>
      <c r="M10" s="460">
        <f>SUM(C10:L10)</f>
        <v>0</v>
      </c>
      <c r="N10" s="463">
        <v>0</v>
      </c>
    </row>
    <row r="11" spans="2:14" s="643" customFormat="1" ht="15" customHeight="1" x14ac:dyDescent="0.3">
      <c r="B11" s="681" t="s">
        <v>534</v>
      </c>
      <c r="C11" s="99">
        <v>0</v>
      </c>
      <c r="D11" s="49">
        <v>0</v>
      </c>
      <c r="E11" s="49">
        <v>0</v>
      </c>
      <c r="F11" s="49">
        <v>0</v>
      </c>
      <c r="G11" s="49">
        <v>0</v>
      </c>
      <c r="H11" s="49">
        <v>0</v>
      </c>
      <c r="I11" s="49">
        <v>0</v>
      </c>
      <c r="J11" s="49">
        <v>0</v>
      </c>
      <c r="K11" s="682">
        <v>0</v>
      </c>
      <c r="L11" s="100">
        <v>-4200000000</v>
      </c>
      <c r="M11" s="460">
        <v>-4200000000</v>
      </c>
      <c r="N11" s="683">
        <v>0</v>
      </c>
    </row>
    <row r="12" spans="2:14" ht="15" customHeight="1" x14ac:dyDescent="0.3">
      <c r="B12" s="348" t="s">
        <v>422</v>
      </c>
      <c r="C12" s="99">
        <v>0</v>
      </c>
      <c r="D12" s="49">
        <v>0</v>
      </c>
      <c r="E12" s="49">
        <v>0</v>
      </c>
      <c r="F12" s="49">
        <v>0</v>
      </c>
      <c r="G12" s="49">
        <v>0</v>
      </c>
      <c r="H12" s="49">
        <v>0</v>
      </c>
      <c r="I12" s="49">
        <v>0</v>
      </c>
      <c r="J12" s="49">
        <v>-3325063</v>
      </c>
      <c r="K12" s="50">
        <v>0</v>
      </c>
      <c r="L12" s="50">
        <v>0</v>
      </c>
      <c r="M12" s="460">
        <v>-3325063</v>
      </c>
      <c r="N12" s="463">
        <v>7601341</v>
      </c>
    </row>
    <row r="13" spans="2:14" ht="15" customHeight="1" x14ac:dyDescent="0.3">
      <c r="B13" s="348" t="s">
        <v>531</v>
      </c>
      <c r="C13" s="99">
        <v>0</v>
      </c>
      <c r="D13" s="50">
        <v>0</v>
      </c>
      <c r="E13" s="50">
        <v>0</v>
      </c>
      <c r="F13" s="50">
        <v>0</v>
      </c>
      <c r="G13" s="50">
        <v>0</v>
      </c>
      <c r="H13" s="50">
        <v>0</v>
      </c>
      <c r="I13" s="50">
        <v>0</v>
      </c>
      <c r="J13" s="50">
        <v>0</v>
      </c>
      <c r="K13" s="50">
        <v>0</v>
      </c>
      <c r="L13" s="101">
        <v>11509070619</v>
      </c>
      <c r="M13" s="460">
        <v>11509070619</v>
      </c>
      <c r="N13" s="462">
        <v>8810386420</v>
      </c>
    </row>
    <row r="14" spans="2:14" x14ac:dyDescent="0.3">
      <c r="B14" s="347" t="s">
        <v>260</v>
      </c>
      <c r="C14" s="51">
        <f t="shared" ref="C14:K14" si="0">SUM(C7:C13)</f>
        <v>0</v>
      </c>
      <c r="D14" s="51">
        <f t="shared" si="0"/>
        <v>0</v>
      </c>
      <c r="E14" s="51">
        <f t="shared" si="0"/>
        <v>100000</v>
      </c>
      <c r="F14" s="51">
        <f t="shared" si="0"/>
        <v>22000000000</v>
      </c>
      <c r="G14" s="51">
        <f t="shared" si="0"/>
        <v>1483785494</v>
      </c>
      <c r="H14" s="51">
        <f t="shared" si="0"/>
        <v>16370053054</v>
      </c>
      <c r="I14" s="51">
        <f t="shared" si="0"/>
        <v>619393790</v>
      </c>
      <c r="J14" s="51">
        <f t="shared" si="0"/>
        <v>27022910</v>
      </c>
      <c r="K14" s="51">
        <f t="shared" si="0"/>
        <v>0</v>
      </c>
      <c r="L14" s="51">
        <f t="shared" ref="L14" si="1">SUM(L7:L13)</f>
        <v>11509070619</v>
      </c>
      <c r="M14" s="51">
        <f>SUM(M7:M13)</f>
        <v>52009425867</v>
      </c>
      <c r="N14" s="389">
        <v>0</v>
      </c>
    </row>
    <row r="15" spans="2:14" x14ac:dyDescent="0.3">
      <c r="B15" s="347" t="s">
        <v>261</v>
      </c>
      <c r="C15" s="51">
        <v>0</v>
      </c>
      <c r="D15" s="51">
        <v>0</v>
      </c>
      <c r="E15" s="51">
        <v>100000</v>
      </c>
      <c r="F15" s="51">
        <v>22000000000</v>
      </c>
      <c r="G15" s="51">
        <v>1043266173</v>
      </c>
      <c r="H15" s="51">
        <v>12200185955</v>
      </c>
      <c r="I15" s="51">
        <v>35747498</v>
      </c>
      <c r="J15" s="51">
        <v>30347973</v>
      </c>
      <c r="K15" s="51">
        <f>+K7</f>
        <v>0</v>
      </c>
      <c r="L15" s="51">
        <v>8810386420</v>
      </c>
      <c r="M15" s="51">
        <v>0</v>
      </c>
      <c r="N15" s="51">
        <f>SUM(N7:N13)</f>
        <v>44120034019</v>
      </c>
    </row>
    <row r="17" spans="2:13" ht="15.6" x14ac:dyDescent="0.3">
      <c r="B17" s="164" t="s">
        <v>427</v>
      </c>
      <c r="K17" s="5"/>
      <c r="L17" s="644"/>
    </row>
    <row r="18" spans="2:13" ht="15.6" x14ac:dyDescent="0.3">
      <c r="B18" s="164"/>
      <c r="K18" s="5"/>
      <c r="L18" s="643"/>
    </row>
    <row r="19" spans="2:13" s="401" customFormat="1" ht="15.6" x14ac:dyDescent="0.3">
      <c r="B19" s="404"/>
      <c r="G19" s="405">
        <v>1043266173</v>
      </c>
      <c r="H19" s="405">
        <v>12200185955</v>
      </c>
      <c r="K19" s="400"/>
    </row>
    <row r="20" spans="2:13" x14ac:dyDescent="0.3">
      <c r="J20" s="5"/>
      <c r="M20" s="5"/>
    </row>
    <row r="27" spans="2:13" x14ac:dyDescent="0.3">
      <c r="H27" s="5"/>
      <c r="I27" s="5"/>
    </row>
    <row r="29" spans="2:13" x14ac:dyDescent="0.3">
      <c r="J29" s="708" t="s">
        <v>676</v>
      </c>
      <c r="K29" s="708"/>
      <c r="L29" s="708"/>
      <c r="M29" s="708"/>
    </row>
    <row r="30" spans="2:13" x14ac:dyDescent="0.3">
      <c r="J30" s="708"/>
      <c r="K30" s="708"/>
      <c r="L30" s="708"/>
      <c r="M30" s="708"/>
    </row>
    <row r="31" spans="2:13" x14ac:dyDescent="0.3">
      <c r="J31" s="708"/>
      <c r="K31" s="708"/>
      <c r="L31" s="708"/>
      <c r="M31" s="708"/>
    </row>
    <row r="32" spans="2:13" x14ac:dyDescent="0.3">
      <c r="J32" s="708"/>
      <c r="K32" s="708"/>
      <c r="L32" s="708"/>
      <c r="M32" s="708"/>
    </row>
    <row r="33" spans="10:13" x14ac:dyDescent="0.3">
      <c r="J33" s="708"/>
      <c r="K33" s="708"/>
      <c r="L33" s="708"/>
      <c r="M33" s="708"/>
    </row>
  </sheetData>
  <mergeCells count="9">
    <mergeCell ref="J29:M33"/>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63" orientation="landscape" r:id="rId1"/>
  <ignoredErrors>
    <ignoredError sqref="N15"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28"/>
  <sheetViews>
    <sheetView showGridLines="0" zoomScaleNormal="100" workbookViewId="0">
      <selection activeCell="B6" sqref="B6:E6"/>
    </sheetView>
  </sheetViews>
  <sheetFormatPr baseColWidth="10" defaultColWidth="11.33203125" defaultRowHeight="14.4" x14ac:dyDescent="0.3"/>
  <cols>
    <col min="1" max="1" width="11.33203125" style="7" customWidth="1"/>
    <col min="2" max="2" width="43.5546875" style="7" customWidth="1"/>
    <col min="3" max="3" width="23" style="7" customWidth="1"/>
    <col min="4" max="4" width="24.6640625" style="7" customWidth="1"/>
    <col min="5" max="5" width="18.33203125" style="282" customWidth="1"/>
    <col min="6" max="6" width="18.109375" style="282" customWidth="1"/>
    <col min="7" max="7" width="16.6640625" style="7" bestFit="1" customWidth="1"/>
    <col min="8" max="8" width="16.6640625" style="7" customWidth="1"/>
    <col min="9" max="9" width="15.88671875" style="7" bestFit="1" customWidth="1"/>
    <col min="10" max="10" width="18.33203125" style="7" customWidth="1"/>
    <col min="11" max="11" width="13.6640625" style="7" bestFit="1" customWidth="1"/>
    <col min="12" max="12" width="13.88671875" style="7" customWidth="1"/>
    <col min="13" max="13" width="13.6640625" style="7" bestFit="1" customWidth="1"/>
    <col min="14" max="16384" width="11.33203125" style="7"/>
  </cols>
  <sheetData>
    <row r="1" spans="2:5" s="483" customFormat="1" ht="25.5" customHeight="1" x14ac:dyDescent="0.3">
      <c r="B1" s="736" t="s">
        <v>433</v>
      </c>
      <c r="C1" s="736"/>
      <c r="D1" s="736"/>
      <c r="E1" s="736"/>
    </row>
    <row r="2" spans="2:5" s="483" customFormat="1" ht="24" customHeight="1" x14ac:dyDescent="0.3">
      <c r="B2" s="734" t="s">
        <v>434</v>
      </c>
      <c r="C2" s="734"/>
      <c r="D2" s="734"/>
      <c r="E2" s="734"/>
    </row>
    <row r="3" spans="2:5" s="483" customFormat="1" ht="25.5" customHeight="1" x14ac:dyDescent="0.3">
      <c r="B3" s="737" t="s">
        <v>675</v>
      </c>
      <c r="C3" s="737"/>
      <c r="D3" s="737"/>
      <c r="E3" s="737"/>
    </row>
    <row r="4" spans="2:5" s="483" customFormat="1" ht="18.75" customHeight="1" x14ac:dyDescent="0.3">
      <c r="B4" s="734" t="s">
        <v>448</v>
      </c>
      <c r="C4" s="734"/>
      <c r="D4" s="734"/>
      <c r="E4" s="734"/>
    </row>
    <row r="5" spans="2:5" s="483" customFormat="1" ht="24.75" customHeight="1" x14ac:dyDescent="0.3">
      <c r="B5" s="731" t="s">
        <v>435</v>
      </c>
      <c r="C5" s="731"/>
      <c r="D5" s="731"/>
      <c r="E5" s="731"/>
    </row>
    <row r="6" spans="2:5" s="480" customFormat="1" ht="198" customHeight="1" x14ac:dyDescent="0.3">
      <c r="B6" s="732" t="s">
        <v>674</v>
      </c>
      <c r="C6" s="732"/>
      <c r="D6" s="732"/>
      <c r="E6" s="732"/>
    </row>
    <row r="7" spans="2:5" s="480" customFormat="1" x14ac:dyDescent="0.3">
      <c r="B7" s="740" t="s">
        <v>432</v>
      </c>
      <c r="C7" s="740"/>
      <c r="D7" s="740"/>
      <c r="E7" s="740"/>
    </row>
    <row r="8" spans="2:5" s="480" customFormat="1" ht="38.25" customHeight="1" x14ac:dyDescent="0.3">
      <c r="B8" s="732" t="s">
        <v>431</v>
      </c>
      <c r="C8" s="732"/>
      <c r="D8" s="732"/>
      <c r="E8" s="732"/>
    </row>
    <row r="9" spans="2:5" s="480" customFormat="1" ht="13.5" customHeight="1" x14ac:dyDescent="0.3">
      <c r="B9" s="484"/>
      <c r="C9" s="484"/>
      <c r="D9" s="484"/>
      <c r="E9" s="484"/>
    </row>
    <row r="10" spans="2:5" s="480" customFormat="1" ht="15" customHeight="1" x14ac:dyDescent="0.3">
      <c r="B10" s="734" t="s">
        <v>449</v>
      </c>
      <c r="C10" s="734"/>
      <c r="D10" s="734"/>
      <c r="E10" s="734"/>
    </row>
    <row r="11" spans="2:5" s="485" customFormat="1" ht="18.75" customHeight="1" x14ac:dyDescent="0.3">
      <c r="B11" s="739" t="s">
        <v>430</v>
      </c>
      <c r="C11" s="739"/>
      <c r="D11" s="739"/>
      <c r="E11" s="739"/>
    </row>
    <row r="12" spans="2:5" s="480" customFormat="1" ht="36" customHeight="1" x14ac:dyDescent="0.3">
      <c r="B12" s="738" t="s">
        <v>678</v>
      </c>
      <c r="C12" s="738"/>
      <c r="D12" s="738"/>
      <c r="E12" s="738"/>
    </row>
    <row r="13" spans="2:5" s="485" customFormat="1" ht="18.75" customHeight="1" x14ac:dyDescent="0.3">
      <c r="B13" s="739" t="s">
        <v>429</v>
      </c>
      <c r="C13" s="739"/>
      <c r="D13" s="739"/>
      <c r="E13" s="739"/>
    </row>
    <row r="14" spans="2:5" s="480" customFormat="1" ht="85.2" customHeight="1" x14ac:dyDescent="0.3">
      <c r="B14" s="738" t="s">
        <v>682</v>
      </c>
      <c r="C14" s="738"/>
      <c r="D14" s="738"/>
      <c r="E14" s="738"/>
    </row>
    <row r="15" spans="2:5" s="485" customFormat="1" ht="18.75" customHeight="1" x14ac:dyDescent="0.3">
      <c r="B15" s="731" t="s">
        <v>445</v>
      </c>
      <c r="C15" s="731"/>
      <c r="D15" s="731"/>
      <c r="E15" s="731"/>
    </row>
    <row r="16" spans="2:5" s="480" customFormat="1" x14ac:dyDescent="0.3">
      <c r="B16" s="732" t="s">
        <v>444</v>
      </c>
      <c r="C16" s="732"/>
      <c r="D16" s="732"/>
      <c r="E16" s="732"/>
    </row>
    <row r="17" spans="2:6" s="485" customFormat="1" ht="18.75" customHeight="1" x14ac:dyDescent="0.3">
      <c r="B17" s="731" t="s">
        <v>443</v>
      </c>
      <c r="C17" s="731"/>
      <c r="D17" s="731"/>
      <c r="E17" s="731"/>
    </row>
    <row r="18" spans="2:6" s="480" customFormat="1" ht="32.25" customHeight="1" x14ac:dyDescent="0.3">
      <c r="B18" s="735" t="s">
        <v>442</v>
      </c>
      <c r="C18" s="735"/>
      <c r="D18" s="735"/>
      <c r="E18" s="735"/>
    </row>
    <row r="19" spans="2:6" s="485" customFormat="1" ht="18.75" customHeight="1" x14ac:dyDescent="0.3">
      <c r="B19" s="731" t="s">
        <v>454</v>
      </c>
      <c r="C19" s="731"/>
      <c r="D19" s="731"/>
      <c r="E19" s="731"/>
    </row>
    <row r="20" spans="2:6" s="480" customFormat="1" ht="54.75" customHeight="1" x14ac:dyDescent="0.3">
      <c r="B20" s="732" t="s">
        <v>679</v>
      </c>
      <c r="C20" s="732"/>
      <c r="D20" s="732"/>
      <c r="E20" s="732"/>
    </row>
    <row r="21" spans="2:6" s="485" customFormat="1" ht="18.75" customHeight="1" x14ac:dyDescent="0.3">
      <c r="B21" s="731" t="s">
        <v>441</v>
      </c>
      <c r="C21" s="731"/>
      <c r="D21" s="731"/>
      <c r="E21" s="731"/>
      <c r="F21" s="486"/>
    </row>
    <row r="22" spans="2:6" ht="40.5" customHeight="1" x14ac:dyDescent="0.3">
      <c r="B22" s="732" t="s">
        <v>680</v>
      </c>
      <c r="C22" s="732"/>
      <c r="D22" s="732"/>
      <c r="E22" s="732"/>
    </row>
    <row r="23" spans="2:6" s="485" customFormat="1" ht="19.5" customHeight="1" x14ac:dyDescent="0.3">
      <c r="B23" s="731" t="s">
        <v>440</v>
      </c>
      <c r="C23" s="731"/>
      <c r="D23" s="731"/>
      <c r="E23" s="731"/>
      <c r="F23" s="486"/>
    </row>
    <row r="24" spans="2:6" ht="19.5" customHeight="1" x14ac:dyDescent="0.3">
      <c r="B24" s="732" t="s">
        <v>439</v>
      </c>
      <c r="C24" s="732"/>
      <c r="D24" s="732"/>
      <c r="E24" s="732"/>
    </row>
    <row r="25" spans="2:6" s="485" customFormat="1" ht="19.5" customHeight="1" x14ac:dyDescent="0.3">
      <c r="B25" s="731" t="s">
        <v>438</v>
      </c>
      <c r="C25" s="731"/>
      <c r="D25" s="731"/>
      <c r="E25" s="731"/>
      <c r="F25" s="486"/>
    </row>
    <row r="26" spans="2:6" ht="19.5" customHeight="1" x14ac:dyDescent="0.3">
      <c r="B26" s="733" t="s">
        <v>437</v>
      </c>
      <c r="C26" s="733"/>
      <c r="D26" s="733"/>
      <c r="E26" s="733"/>
    </row>
    <row r="27" spans="2:6" ht="19.5" customHeight="1" x14ac:dyDescent="0.3">
      <c r="B27" s="481"/>
      <c r="C27" s="481"/>
      <c r="D27" s="481"/>
      <c r="E27" s="482"/>
    </row>
    <row r="28" spans="2:6" ht="15" customHeight="1" x14ac:dyDescent="0.3">
      <c r="B28" s="734" t="s">
        <v>450</v>
      </c>
      <c r="C28" s="734"/>
      <c r="D28" s="734"/>
      <c r="E28" s="734"/>
    </row>
    <row r="29" spans="2:6" ht="37.5" customHeight="1" x14ac:dyDescent="0.3">
      <c r="B29" s="733" t="s">
        <v>436</v>
      </c>
      <c r="C29" s="733"/>
      <c r="D29" s="733"/>
      <c r="E29" s="733"/>
    </row>
    <row r="31" spans="2:6" s="186" customFormat="1" ht="15.6" x14ac:dyDescent="0.3">
      <c r="B31" s="734" t="s">
        <v>451</v>
      </c>
      <c r="C31" s="734"/>
      <c r="D31" s="734"/>
      <c r="E31" s="734"/>
      <c r="F31" s="281"/>
    </row>
    <row r="32" spans="2:6" x14ac:dyDescent="0.3">
      <c r="B32" s="44"/>
    </row>
    <row r="33" spans="2:8" s="186" customFormat="1" ht="13.8" x14ac:dyDescent="0.25">
      <c r="B33" s="755" t="s">
        <v>452</v>
      </c>
      <c r="C33" s="755"/>
      <c r="E33" s="281"/>
      <c r="F33" s="281"/>
    </row>
    <row r="34" spans="2:8" ht="15" thickBot="1" x14ac:dyDescent="0.35"/>
    <row r="35" spans="2:8" ht="30" customHeight="1" x14ac:dyDescent="0.3">
      <c r="B35" s="418" t="s">
        <v>93</v>
      </c>
      <c r="C35" s="419">
        <v>44196</v>
      </c>
      <c r="D35" s="420">
        <v>43830</v>
      </c>
      <c r="E35" s="7"/>
    </row>
    <row r="36" spans="2:8" ht="18" customHeight="1" x14ac:dyDescent="0.3">
      <c r="B36" s="421" t="s">
        <v>107</v>
      </c>
      <c r="C36" s="417">
        <v>6891.96</v>
      </c>
      <c r="D36" s="425">
        <v>6442.33</v>
      </c>
      <c r="E36" s="7"/>
    </row>
    <row r="37" spans="2:8" ht="18" customHeight="1" thickBot="1" x14ac:dyDescent="0.35">
      <c r="B37" s="422" t="s">
        <v>108</v>
      </c>
      <c r="C37" s="423">
        <v>6941.65</v>
      </c>
      <c r="D37" s="426">
        <v>6463.95</v>
      </c>
      <c r="E37" s="7"/>
    </row>
    <row r="39" spans="2:8" s="186" customFormat="1" ht="13.8" x14ac:dyDescent="0.25">
      <c r="B39" s="756" t="s">
        <v>453</v>
      </c>
      <c r="C39" s="756"/>
      <c r="E39" s="281"/>
      <c r="F39" s="281"/>
    </row>
    <row r="40" spans="2:8" x14ac:dyDescent="0.3">
      <c r="B40" s="44"/>
    </row>
    <row r="41" spans="2:8" ht="15" customHeight="1" x14ac:dyDescent="0.3">
      <c r="B41" s="757" t="s">
        <v>294</v>
      </c>
      <c r="C41" s="757"/>
      <c r="D41" s="757"/>
    </row>
    <row r="42" spans="2:8" ht="23.25" customHeight="1" thickBot="1" x14ac:dyDescent="0.35"/>
    <row r="43" spans="2:8" ht="28.2" thickBot="1" x14ac:dyDescent="0.35">
      <c r="B43" s="551" t="s">
        <v>109</v>
      </c>
      <c r="C43" s="552" t="s">
        <v>127</v>
      </c>
      <c r="D43" s="552" t="s">
        <v>110</v>
      </c>
      <c r="E43" s="553" t="s">
        <v>457</v>
      </c>
      <c r="F43" s="553" t="s">
        <v>458</v>
      </c>
      <c r="G43" s="553" t="s">
        <v>384</v>
      </c>
      <c r="H43" s="554" t="s">
        <v>385</v>
      </c>
    </row>
    <row r="44" spans="2:8" x14ac:dyDescent="0.3">
      <c r="B44" s="561" t="s">
        <v>0</v>
      </c>
      <c r="C44" s="562"/>
      <c r="D44" s="562"/>
      <c r="E44" s="563"/>
      <c r="F44" s="563"/>
      <c r="G44" s="562"/>
      <c r="H44" s="564"/>
    </row>
    <row r="45" spans="2:8" x14ac:dyDescent="0.3">
      <c r="B45" s="565" t="s">
        <v>111</v>
      </c>
      <c r="C45" s="566"/>
      <c r="D45" s="566"/>
      <c r="E45" s="567"/>
      <c r="F45" s="567"/>
      <c r="G45" s="566"/>
      <c r="H45" s="568"/>
    </row>
    <row r="46" spans="2:8" x14ac:dyDescent="0.3">
      <c r="B46" s="569" t="s">
        <v>112</v>
      </c>
      <c r="C46" s="566"/>
      <c r="D46" s="566"/>
      <c r="E46" s="567"/>
      <c r="F46" s="567"/>
      <c r="G46" s="566"/>
      <c r="H46" s="568"/>
    </row>
    <row r="47" spans="2:8" x14ac:dyDescent="0.3">
      <c r="B47" s="555" t="s">
        <v>113</v>
      </c>
      <c r="C47" s="556" t="s">
        <v>114</v>
      </c>
      <c r="D47" s="557">
        <v>0</v>
      </c>
      <c r="E47" s="558">
        <f>+C36</f>
        <v>6891.96</v>
      </c>
      <c r="F47" s="535">
        <f>+D47*E47</f>
        <v>0</v>
      </c>
      <c r="G47" s="559">
        <v>6442.33</v>
      </c>
      <c r="H47" s="560">
        <v>0</v>
      </c>
    </row>
    <row r="48" spans="2:8" x14ac:dyDescent="0.3">
      <c r="B48" s="531" t="s">
        <v>115</v>
      </c>
      <c r="C48" s="532" t="s">
        <v>114</v>
      </c>
      <c r="D48" s="533">
        <v>1600.37</v>
      </c>
      <c r="E48" s="534">
        <f t="shared" ref="E48:E56" si="0">+E47</f>
        <v>6891.96</v>
      </c>
      <c r="F48" s="535">
        <f>+D48*E48</f>
        <v>11029686.0252</v>
      </c>
      <c r="G48" s="536">
        <f t="shared" ref="G48:G56" si="1">+G47</f>
        <v>6442.33</v>
      </c>
      <c r="H48" s="537">
        <v>66776361</v>
      </c>
    </row>
    <row r="49" spans="2:13" x14ac:dyDescent="0.3">
      <c r="B49" s="531" t="s">
        <v>115</v>
      </c>
      <c r="C49" s="532" t="s">
        <v>114</v>
      </c>
      <c r="D49" s="533">
        <v>605.1</v>
      </c>
      <c r="E49" s="534">
        <f t="shared" si="0"/>
        <v>6891.96</v>
      </c>
      <c r="F49" s="535">
        <f t="shared" ref="F49:F56" si="2">+D49*E49</f>
        <v>4170324.9960000003</v>
      </c>
      <c r="G49" s="536">
        <f t="shared" si="1"/>
        <v>6442.33</v>
      </c>
      <c r="H49" s="537">
        <v>4079808213</v>
      </c>
    </row>
    <row r="50" spans="2:13" x14ac:dyDescent="0.3">
      <c r="B50" s="531" t="s">
        <v>115</v>
      </c>
      <c r="C50" s="532" t="s">
        <v>114</v>
      </c>
      <c r="D50" s="533">
        <v>5322.94</v>
      </c>
      <c r="E50" s="534">
        <f t="shared" si="0"/>
        <v>6891.96</v>
      </c>
      <c r="F50" s="535">
        <f t="shared" si="2"/>
        <v>36685489.562399998</v>
      </c>
      <c r="G50" s="536">
        <f t="shared" si="1"/>
        <v>6442.33</v>
      </c>
      <c r="H50" s="537">
        <v>0</v>
      </c>
    </row>
    <row r="51" spans="2:13" x14ac:dyDescent="0.3">
      <c r="B51" s="531" t="s">
        <v>116</v>
      </c>
      <c r="C51" s="532" t="s">
        <v>114</v>
      </c>
      <c r="D51" s="533">
        <v>4945</v>
      </c>
      <c r="E51" s="534">
        <f>+E50</f>
        <v>6891.96</v>
      </c>
      <c r="F51" s="535">
        <f t="shared" si="2"/>
        <v>34080742.200000003</v>
      </c>
      <c r="G51" s="536">
        <f t="shared" si="1"/>
        <v>6442.33</v>
      </c>
      <c r="H51" s="537">
        <v>6443747</v>
      </c>
    </row>
    <row r="52" spans="2:13" x14ac:dyDescent="0.3">
      <c r="B52" s="531" t="s">
        <v>117</v>
      </c>
      <c r="C52" s="532" t="s">
        <v>114</v>
      </c>
      <c r="D52" s="533">
        <v>1000.22</v>
      </c>
      <c r="E52" s="534">
        <f t="shared" si="0"/>
        <v>6891.96</v>
      </c>
      <c r="F52" s="535">
        <f t="shared" si="2"/>
        <v>6893476.2312000003</v>
      </c>
      <c r="G52" s="536">
        <f t="shared" si="1"/>
        <v>6442.33</v>
      </c>
      <c r="H52" s="537">
        <v>32211650</v>
      </c>
    </row>
    <row r="53" spans="2:13" x14ac:dyDescent="0.3">
      <c r="B53" s="531" t="s">
        <v>368</v>
      </c>
      <c r="C53" s="532" t="s">
        <v>114</v>
      </c>
      <c r="D53" s="533">
        <f>100.37+1000</f>
        <v>1100.3699999999999</v>
      </c>
      <c r="E53" s="534">
        <f t="shared" si="0"/>
        <v>6891.96</v>
      </c>
      <c r="F53" s="535">
        <f t="shared" si="2"/>
        <v>7583706.0251999991</v>
      </c>
      <c r="G53" s="536">
        <f t="shared" si="1"/>
        <v>6442.33</v>
      </c>
      <c r="H53" s="537">
        <v>6445422</v>
      </c>
    </row>
    <row r="54" spans="2:13" x14ac:dyDescent="0.3">
      <c r="B54" s="531" t="s">
        <v>369</v>
      </c>
      <c r="C54" s="532" t="s">
        <v>114</v>
      </c>
      <c r="D54" s="533">
        <v>3000</v>
      </c>
      <c r="E54" s="534">
        <f t="shared" si="0"/>
        <v>6891.96</v>
      </c>
      <c r="F54" s="535">
        <f t="shared" si="2"/>
        <v>20675880</v>
      </c>
      <c r="G54" s="536">
        <f t="shared" si="1"/>
        <v>6442.33</v>
      </c>
      <c r="H54" s="537">
        <v>19326990</v>
      </c>
    </row>
    <row r="55" spans="2:13" x14ac:dyDescent="0.3">
      <c r="B55" s="531" t="s">
        <v>370</v>
      </c>
      <c r="C55" s="532" t="s">
        <v>114</v>
      </c>
      <c r="D55" s="533">
        <v>291.48</v>
      </c>
      <c r="E55" s="534">
        <f t="shared" si="0"/>
        <v>6891.96</v>
      </c>
      <c r="F55" s="535">
        <f t="shared" si="2"/>
        <v>2008868.5008</v>
      </c>
      <c r="G55" s="536">
        <f t="shared" si="1"/>
        <v>6442.33</v>
      </c>
      <c r="H55" s="537">
        <v>26542</v>
      </c>
    </row>
    <row r="56" spans="2:13" x14ac:dyDescent="0.3">
      <c r="B56" s="531" t="s">
        <v>386</v>
      </c>
      <c r="C56" s="532" t="s">
        <v>114</v>
      </c>
      <c r="D56" s="533">
        <v>0</v>
      </c>
      <c r="E56" s="534">
        <f t="shared" si="0"/>
        <v>6891.96</v>
      </c>
      <c r="F56" s="535">
        <f t="shared" si="2"/>
        <v>0</v>
      </c>
      <c r="G56" s="536">
        <f t="shared" si="1"/>
        <v>6442.33</v>
      </c>
      <c r="H56" s="570">
        <v>32179438</v>
      </c>
    </row>
    <row r="57" spans="2:13" x14ac:dyDescent="0.3">
      <c r="B57" s="571" t="s">
        <v>118</v>
      </c>
      <c r="C57" s="572"/>
      <c r="D57" s="573"/>
      <c r="E57" s="534"/>
      <c r="F57" s="573"/>
      <c r="G57" s="573"/>
      <c r="H57" s="570"/>
    </row>
    <row r="58" spans="2:13" x14ac:dyDescent="0.3">
      <c r="B58" s="531" t="s">
        <v>119</v>
      </c>
      <c r="C58" s="572" t="s">
        <v>114</v>
      </c>
      <c r="D58" s="574">
        <v>174.12</v>
      </c>
      <c r="E58" s="534">
        <f>+E56</f>
        <v>6891.96</v>
      </c>
      <c r="F58" s="535">
        <f>+D58*E58</f>
        <v>1200028.0752000001</v>
      </c>
      <c r="G58" s="574">
        <f>+G56</f>
        <v>6442.33</v>
      </c>
      <c r="H58" s="575">
        <v>195717985</v>
      </c>
      <c r="K58" s="181"/>
      <c r="L58" s="181"/>
      <c r="M58" s="136"/>
    </row>
    <row r="59" spans="2:13" x14ac:dyDescent="0.3">
      <c r="B59" s="571" t="s">
        <v>120</v>
      </c>
      <c r="C59" s="566"/>
      <c r="D59" s="573"/>
      <c r="E59" s="576"/>
      <c r="F59" s="567"/>
      <c r="G59" s="577"/>
      <c r="H59" s="568"/>
    </row>
    <row r="60" spans="2:13" x14ac:dyDescent="0.3">
      <c r="B60" s="531" t="s">
        <v>121</v>
      </c>
      <c r="C60" s="532" t="s">
        <v>114</v>
      </c>
      <c r="D60" s="574">
        <f>523160.52-2524.04</f>
        <v>520636.48000000004</v>
      </c>
      <c r="E60" s="534">
        <f>+E58</f>
        <v>6891.96</v>
      </c>
      <c r="F60" s="535">
        <f>+D60*E60</f>
        <v>3588205794.7008004</v>
      </c>
      <c r="G60" s="534">
        <f>+G58</f>
        <v>6442.33</v>
      </c>
      <c r="H60" s="575">
        <v>1953936463</v>
      </c>
      <c r="J60" s="115"/>
    </row>
    <row r="61" spans="2:13" x14ac:dyDescent="0.3">
      <c r="B61" s="531" t="s">
        <v>122</v>
      </c>
      <c r="C61" s="532" t="s">
        <v>114</v>
      </c>
      <c r="D61" s="578">
        <v>0</v>
      </c>
      <c r="E61" s="534">
        <f>+E60</f>
        <v>6891.96</v>
      </c>
      <c r="F61" s="535">
        <v>0</v>
      </c>
      <c r="G61" s="534">
        <f>+G60</f>
        <v>6442.33</v>
      </c>
      <c r="H61" s="537">
        <v>1161574712</v>
      </c>
      <c r="J61" s="116"/>
    </row>
    <row r="62" spans="2:13" s="136" customFormat="1" ht="15" thickBot="1" x14ac:dyDescent="0.35">
      <c r="B62" s="579" t="s">
        <v>68</v>
      </c>
      <c r="C62" s="580" t="s">
        <v>151</v>
      </c>
      <c r="D62" s="581">
        <f>SUM(D48:D61)</f>
        <v>538676.08000000007</v>
      </c>
      <c r="E62" s="582">
        <f>+E61</f>
        <v>6891.96</v>
      </c>
      <c r="F62" s="583">
        <f>SUM(F47:F61)</f>
        <v>3712533996.3168006</v>
      </c>
      <c r="G62" s="582">
        <f>+G61</f>
        <v>6442.33</v>
      </c>
      <c r="H62" s="584">
        <f>SUM(H47:H61)</f>
        <v>7554447523</v>
      </c>
      <c r="J62" s="180"/>
    </row>
    <row r="63" spans="2:13" s="191" customFormat="1" x14ac:dyDescent="0.3">
      <c r="B63" s="187"/>
      <c r="C63" s="188"/>
      <c r="D63" s="189"/>
      <c r="E63" s="283"/>
      <c r="F63" s="284"/>
      <c r="G63" s="189"/>
      <c r="H63" s="190"/>
      <c r="J63" s="192"/>
    </row>
    <row r="64" spans="2:13" s="136" customFormat="1" ht="15" thickBot="1" x14ac:dyDescent="0.35">
      <c r="B64" s="757" t="s">
        <v>293</v>
      </c>
      <c r="C64" s="757"/>
      <c r="D64" s="757"/>
      <c r="E64" s="176"/>
      <c r="F64" s="285"/>
      <c r="G64" s="146"/>
      <c r="H64" s="79"/>
      <c r="J64" s="180"/>
    </row>
    <row r="65" spans="2:10" ht="52.5" customHeight="1" thickBot="1" x14ac:dyDescent="0.35">
      <c r="B65" s="184" t="s">
        <v>109</v>
      </c>
      <c r="C65" s="183" t="s">
        <v>127</v>
      </c>
      <c r="D65" s="183" t="s">
        <v>110</v>
      </c>
      <c r="E65" s="289" t="s">
        <v>459</v>
      </c>
      <c r="F65" s="289" t="s">
        <v>460</v>
      </c>
      <c r="G65" s="289" t="s">
        <v>387</v>
      </c>
      <c r="H65" s="289" t="s">
        <v>385</v>
      </c>
    </row>
    <row r="66" spans="2:10" x14ac:dyDescent="0.3">
      <c r="B66" s="350" t="s">
        <v>123</v>
      </c>
      <c r="C66" s="351"/>
      <c r="D66" s="352"/>
      <c r="E66" s="353"/>
      <c r="F66" s="354"/>
      <c r="G66" s="353"/>
      <c r="H66" s="354"/>
    </row>
    <row r="67" spans="2:10" x14ac:dyDescent="0.3">
      <c r="B67" s="355" t="s">
        <v>124</v>
      </c>
      <c r="C67" s="356" t="s">
        <v>114</v>
      </c>
      <c r="D67" s="357">
        <v>703.01</v>
      </c>
      <c r="E67" s="359">
        <v>6941.65</v>
      </c>
      <c r="F67" s="427">
        <f>+D67*E67</f>
        <v>4880049.3664999995</v>
      </c>
      <c r="G67" s="359">
        <v>6463.95</v>
      </c>
      <c r="H67" s="358">
        <v>1687037</v>
      </c>
    </row>
    <row r="68" spans="2:10" x14ac:dyDescent="0.3">
      <c r="B68" s="585" t="s">
        <v>205</v>
      </c>
      <c r="C68" s="356" t="s">
        <v>114</v>
      </c>
      <c r="D68" s="357">
        <v>1599.39</v>
      </c>
      <c r="E68" s="359">
        <v>6941.65</v>
      </c>
      <c r="F68" s="427">
        <f>+D68*E68</f>
        <v>11102405.593499999</v>
      </c>
      <c r="G68" s="359">
        <f>+G67</f>
        <v>6463.95</v>
      </c>
      <c r="H68" s="358">
        <v>781039</v>
      </c>
    </row>
    <row r="69" spans="2:10" s="136" customFormat="1" x14ac:dyDescent="0.3">
      <c r="B69" s="590" t="s">
        <v>353</v>
      </c>
      <c r="C69" s="261" t="s">
        <v>151</v>
      </c>
      <c r="D69" s="586">
        <f>SUM(D67:D68)</f>
        <v>2302.4</v>
      </c>
      <c r="E69" s="587">
        <f>+E68</f>
        <v>6941.65</v>
      </c>
      <c r="F69" s="588">
        <f>SUM(F67:F68)</f>
        <v>15982454.959999999</v>
      </c>
      <c r="G69" s="587">
        <f>+G68</f>
        <v>6463.95</v>
      </c>
      <c r="H69" s="589">
        <f>SUM(H67:H68)</f>
        <v>2468076</v>
      </c>
      <c r="J69" s="180"/>
    </row>
    <row r="71" spans="2:10" x14ac:dyDescent="0.3">
      <c r="B71" s="185" t="s">
        <v>292</v>
      </c>
    </row>
    <row r="73" spans="2:10" ht="42.75" customHeight="1" x14ac:dyDescent="0.3">
      <c r="B73" s="182" t="s">
        <v>93</v>
      </c>
      <c r="C73" s="182" t="s">
        <v>457</v>
      </c>
      <c r="D73" s="182" t="s">
        <v>461</v>
      </c>
      <c r="E73" s="349" t="s">
        <v>384</v>
      </c>
      <c r="F73" s="349" t="s">
        <v>388</v>
      </c>
    </row>
    <row r="74" spans="2:10" ht="27.6" x14ac:dyDescent="0.3">
      <c r="B74" s="193" t="s">
        <v>125</v>
      </c>
      <c r="C74" s="591">
        <v>6891.96</v>
      </c>
      <c r="D74" s="360">
        <v>444027323</v>
      </c>
      <c r="E74" s="361">
        <v>6442.33</v>
      </c>
      <c r="F74" s="362">
        <v>531156929</v>
      </c>
    </row>
    <row r="75" spans="2:10" ht="27.6" x14ac:dyDescent="0.3">
      <c r="B75" s="194" t="s">
        <v>126</v>
      </c>
      <c r="C75" s="592">
        <v>6941.65</v>
      </c>
      <c r="D75" s="363">
        <v>0</v>
      </c>
      <c r="E75" s="364">
        <v>6463.95</v>
      </c>
      <c r="F75" s="365">
        <v>0</v>
      </c>
    </row>
    <row r="77" spans="2:10" s="166" customFormat="1" ht="15.6" x14ac:dyDescent="0.3">
      <c r="B77" s="165" t="s">
        <v>288</v>
      </c>
      <c r="E77" s="287"/>
      <c r="F77" s="287"/>
    </row>
    <row r="78" spans="2:10" ht="10.5" customHeight="1" x14ac:dyDescent="0.3"/>
    <row r="79" spans="2:10" s="164" customFormat="1" ht="21" customHeight="1" thickBot="1" x14ac:dyDescent="0.35">
      <c r="B79" s="195" t="s">
        <v>295</v>
      </c>
      <c r="C79" s="196"/>
      <c r="D79" s="196"/>
      <c r="E79" s="288"/>
      <c r="F79" s="288"/>
    </row>
    <row r="80" spans="2:10" ht="30" customHeight="1" thickBot="1" x14ac:dyDescent="0.35">
      <c r="B80" s="184" t="s">
        <v>109</v>
      </c>
      <c r="C80" s="183" t="s">
        <v>127</v>
      </c>
      <c r="D80" s="183" t="s">
        <v>128</v>
      </c>
      <c r="E80" s="289" t="s">
        <v>462</v>
      </c>
      <c r="F80" s="289" t="s">
        <v>389</v>
      </c>
    </row>
    <row r="81" spans="2:6" x14ac:dyDescent="0.3">
      <c r="B81" s="56" t="s">
        <v>2</v>
      </c>
      <c r="C81" s="134" t="s">
        <v>283</v>
      </c>
      <c r="D81" s="156">
        <v>0</v>
      </c>
      <c r="E81" s="467">
        <v>504759</v>
      </c>
      <c r="F81" s="150">
        <v>0</v>
      </c>
    </row>
    <row r="82" spans="2:6" x14ac:dyDescent="0.3">
      <c r="B82" s="94" t="s">
        <v>287</v>
      </c>
      <c r="C82" s="170" t="s">
        <v>283</v>
      </c>
      <c r="D82" s="171">
        <v>0</v>
      </c>
      <c r="E82" s="172">
        <v>1000000</v>
      </c>
      <c r="F82" s="172">
        <v>1000000</v>
      </c>
    </row>
    <row r="83" spans="2:6" s="136" customFormat="1" x14ac:dyDescent="0.3">
      <c r="B83" s="593" t="s">
        <v>289</v>
      </c>
      <c r="C83" s="594" t="s">
        <v>283</v>
      </c>
      <c r="D83" s="595">
        <v>0</v>
      </c>
      <c r="E83" s="596">
        <f>SUM(E81:E82)</f>
        <v>1504759</v>
      </c>
      <c r="F83" s="596">
        <f>SUM(F81:F82)</f>
        <v>1000000</v>
      </c>
    </row>
    <row r="84" spans="2:6" s="136" customFormat="1" x14ac:dyDescent="0.3">
      <c r="B84" s="173"/>
      <c r="C84" s="174"/>
      <c r="D84" s="175"/>
      <c r="E84" s="176"/>
      <c r="F84" s="176"/>
    </row>
    <row r="85" spans="2:6" s="166" customFormat="1" ht="21" customHeight="1" x14ac:dyDescent="0.25">
      <c r="B85" s="168" t="s">
        <v>296</v>
      </c>
      <c r="C85" s="169"/>
      <c r="D85" s="169"/>
      <c r="E85" s="290"/>
      <c r="F85" s="290"/>
    </row>
    <row r="86" spans="2:6" s="166" customFormat="1" ht="21" customHeight="1" x14ac:dyDescent="0.25">
      <c r="B86" s="177" t="s">
        <v>367</v>
      </c>
      <c r="C86" s="169"/>
      <c r="D86" s="169"/>
      <c r="E86" s="290"/>
      <c r="F86" s="290"/>
    </row>
    <row r="87" spans="2:6" ht="28.8" x14ac:dyDescent="0.3">
      <c r="B87" s="132" t="s">
        <v>109</v>
      </c>
      <c r="C87" s="132" t="s">
        <v>127</v>
      </c>
      <c r="D87" s="132" t="s">
        <v>128</v>
      </c>
      <c r="E87" s="291" t="s">
        <v>462</v>
      </c>
      <c r="F87" s="291" t="s">
        <v>389</v>
      </c>
    </row>
    <row r="88" spans="2:6" x14ac:dyDescent="0.3">
      <c r="B88" s="56" t="s">
        <v>130</v>
      </c>
      <c r="C88" s="134" t="s">
        <v>283</v>
      </c>
      <c r="D88" s="156">
        <v>0</v>
      </c>
      <c r="E88" s="150">
        <v>0</v>
      </c>
      <c r="F88" s="467">
        <v>6000000</v>
      </c>
    </row>
    <row r="89" spans="2:6" x14ac:dyDescent="0.3">
      <c r="B89" s="56" t="s">
        <v>131</v>
      </c>
      <c r="C89" s="134" t="s">
        <v>283</v>
      </c>
      <c r="D89" s="156">
        <v>0</v>
      </c>
      <c r="E89" s="408">
        <v>10775920</v>
      </c>
      <c r="F89" s="179">
        <v>10000000</v>
      </c>
    </row>
    <row r="90" spans="2:6" ht="15" customHeight="1" x14ac:dyDescent="0.3">
      <c r="B90" s="56" t="s">
        <v>279</v>
      </c>
      <c r="C90" s="142" t="s">
        <v>283</v>
      </c>
      <c r="D90" s="156">
        <v>0</v>
      </c>
      <c r="E90" s="149">
        <v>26350571555</v>
      </c>
      <c r="F90" s="149">
        <v>4044330198</v>
      </c>
    </row>
    <row r="91" spans="2:6" ht="15.6" x14ac:dyDescent="0.3">
      <c r="B91" s="56" t="s">
        <v>133</v>
      </c>
      <c r="C91" s="142" t="s">
        <v>283</v>
      </c>
      <c r="D91" s="156">
        <v>0</v>
      </c>
      <c r="E91" s="150">
        <v>3000000</v>
      </c>
      <c r="F91" s="150">
        <v>5384763</v>
      </c>
    </row>
    <row r="92" spans="2:6" ht="15.6" x14ac:dyDescent="0.3">
      <c r="B92" s="56" t="s">
        <v>134</v>
      </c>
      <c r="C92" s="142" t="s">
        <v>283</v>
      </c>
      <c r="D92" s="156">
        <v>0</v>
      </c>
      <c r="E92" s="150">
        <v>8055000</v>
      </c>
      <c r="F92" s="150">
        <v>15494998</v>
      </c>
    </row>
    <row r="93" spans="2:6" ht="15.6" x14ac:dyDescent="0.3">
      <c r="B93" s="56" t="s">
        <v>135</v>
      </c>
      <c r="C93" s="147" t="s">
        <v>283</v>
      </c>
      <c r="D93" s="156">
        <v>0</v>
      </c>
      <c r="E93" s="150">
        <v>5000000</v>
      </c>
      <c r="F93" s="150">
        <v>6425000</v>
      </c>
    </row>
    <row r="94" spans="2:6" ht="15.6" x14ac:dyDescent="0.3">
      <c r="B94" s="56" t="s">
        <v>375</v>
      </c>
      <c r="C94" s="147" t="s">
        <v>283</v>
      </c>
      <c r="D94" s="156">
        <v>0</v>
      </c>
      <c r="E94" s="467">
        <v>0</v>
      </c>
      <c r="F94" s="150">
        <v>0</v>
      </c>
    </row>
    <row r="95" spans="2:6" ht="15.6" x14ac:dyDescent="0.3">
      <c r="B95" s="56" t="s">
        <v>136</v>
      </c>
      <c r="C95" s="147" t="s">
        <v>283</v>
      </c>
      <c r="D95" s="156">
        <v>0</v>
      </c>
      <c r="E95" s="151">
        <v>500000</v>
      </c>
      <c r="F95" s="178">
        <v>130548</v>
      </c>
    </row>
    <row r="96" spans="2:6" ht="15.6" x14ac:dyDescent="0.3">
      <c r="B96" s="56" t="s">
        <v>137</v>
      </c>
      <c r="C96" s="147" t="s">
        <v>283</v>
      </c>
      <c r="D96" s="156">
        <v>0</v>
      </c>
      <c r="E96" s="150">
        <v>19090890</v>
      </c>
      <c r="F96" s="150">
        <v>19255890</v>
      </c>
    </row>
    <row r="97" spans="2:6" ht="15.6" x14ac:dyDescent="0.3">
      <c r="B97" s="92" t="s">
        <v>372</v>
      </c>
      <c r="C97" s="147" t="s">
        <v>283</v>
      </c>
      <c r="D97" s="155">
        <v>0</v>
      </c>
      <c r="E97" s="149">
        <v>0</v>
      </c>
      <c r="F97" s="149">
        <v>12289217</v>
      </c>
    </row>
    <row r="98" spans="2:6" ht="15.6" x14ac:dyDescent="0.3">
      <c r="B98" s="92" t="s">
        <v>373</v>
      </c>
      <c r="C98" s="147" t="s">
        <v>283</v>
      </c>
      <c r="D98" s="155">
        <v>0</v>
      </c>
      <c r="E98" s="149">
        <v>2923000</v>
      </c>
      <c r="F98" s="149">
        <v>6835000</v>
      </c>
    </row>
    <row r="99" spans="2:6" ht="15.6" x14ac:dyDescent="0.3">
      <c r="B99" s="92" t="s">
        <v>255</v>
      </c>
      <c r="C99" s="147" t="s">
        <v>283</v>
      </c>
      <c r="D99" s="155">
        <v>0</v>
      </c>
      <c r="E99" s="149">
        <v>203200</v>
      </c>
      <c r="F99" s="149">
        <v>7355252</v>
      </c>
    </row>
    <row r="100" spans="2:6" ht="15.6" x14ac:dyDescent="0.3">
      <c r="B100" s="92" t="s">
        <v>291</v>
      </c>
      <c r="C100" s="147" t="s">
        <v>283</v>
      </c>
      <c r="D100" s="155">
        <v>0</v>
      </c>
      <c r="E100" s="149">
        <v>0</v>
      </c>
      <c r="F100" s="149">
        <v>181758</v>
      </c>
    </row>
    <row r="101" spans="2:6" ht="15.6" x14ac:dyDescent="0.3">
      <c r="B101" s="406" t="s">
        <v>371</v>
      </c>
      <c r="C101" s="147" t="s">
        <v>283</v>
      </c>
      <c r="D101" s="155">
        <v>0</v>
      </c>
      <c r="E101" s="149">
        <v>5000000</v>
      </c>
      <c r="F101" s="468">
        <v>9800000</v>
      </c>
    </row>
    <row r="102" spans="2:6" ht="15" customHeight="1" x14ac:dyDescent="0.3">
      <c r="B102" s="56" t="s">
        <v>374</v>
      </c>
      <c r="C102" s="147" t="s">
        <v>283</v>
      </c>
      <c r="D102" s="155">
        <v>0</v>
      </c>
      <c r="E102" s="149">
        <v>20489702</v>
      </c>
      <c r="F102" s="469">
        <v>8574055</v>
      </c>
    </row>
    <row r="103" spans="2:6" ht="15" customHeight="1" x14ac:dyDescent="0.3">
      <c r="B103" s="56" t="s">
        <v>471</v>
      </c>
      <c r="C103" s="147" t="s">
        <v>283</v>
      </c>
      <c r="D103" s="155">
        <v>0</v>
      </c>
      <c r="E103" s="149">
        <v>55000</v>
      </c>
      <c r="F103" s="469">
        <v>0</v>
      </c>
    </row>
    <row r="104" spans="2:6" ht="15" customHeight="1" x14ac:dyDescent="0.3">
      <c r="B104" s="92" t="s">
        <v>391</v>
      </c>
      <c r="C104" s="147" t="s">
        <v>283</v>
      </c>
      <c r="D104" s="471">
        <v>0</v>
      </c>
      <c r="E104" s="149">
        <v>113359</v>
      </c>
      <c r="F104" s="612">
        <v>19311199</v>
      </c>
    </row>
    <row r="105" spans="2:6" ht="15" customHeight="1" x14ac:dyDescent="0.3">
      <c r="B105" s="56" t="s">
        <v>390</v>
      </c>
      <c r="C105" s="147" t="s">
        <v>283</v>
      </c>
      <c r="D105" s="474">
        <v>0</v>
      </c>
      <c r="E105" s="149">
        <v>0</v>
      </c>
      <c r="F105" s="149">
        <v>10000000</v>
      </c>
    </row>
    <row r="106" spans="2:6" ht="15" customHeight="1" x14ac:dyDescent="0.3">
      <c r="B106" s="56" t="s">
        <v>473</v>
      </c>
      <c r="C106" s="147" t="s">
        <v>283</v>
      </c>
      <c r="D106" s="474">
        <v>0</v>
      </c>
      <c r="E106" s="149">
        <v>220000</v>
      </c>
      <c r="F106" s="150">
        <v>300714000</v>
      </c>
    </row>
    <row r="107" spans="2:6" ht="15" customHeight="1" x14ac:dyDescent="0.3">
      <c r="B107" s="56" t="s">
        <v>474</v>
      </c>
      <c r="C107" s="147" t="s">
        <v>114</v>
      </c>
      <c r="D107" s="474">
        <v>100.37</v>
      </c>
      <c r="E107" s="150">
        <v>691746</v>
      </c>
      <c r="F107" s="149">
        <v>6445423</v>
      </c>
    </row>
    <row r="108" spans="2:6" ht="15.6" x14ac:dyDescent="0.3">
      <c r="B108" s="56" t="s">
        <v>139</v>
      </c>
      <c r="C108" s="147" t="s">
        <v>114</v>
      </c>
      <c r="D108" s="471">
        <v>0</v>
      </c>
      <c r="E108" s="150">
        <v>0</v>
      </c>
      <c r="F108" s="150">
        <v>34297032</v>
      </c>
    </row>
    <row r="109" spans="2:6" ht="15" customHeight="1" x14ac:dyDescent="0.3">
      <c r="B109" s="56" t="s">
        <v>278</v>
      </c>
      <c r="C109" s="147" t="s">
        <v>114</v>
      </c>
      <c r="D109" s="472">
        <v>605.1</v>
      </c>
      <c r="E109" s="149">
        <v>4170325</v>
      </c>
      <c r="F109" s="149">
        <v>4079808213</v>
      </c>
    </row>
    <row r="110" spans="2:6" ht="15.6" x14ac:dyDescent="0.3">
      <c r="B110" s="56" t="s">
        <v>140</v>
      </c>
      <c r="C110" s="147" t="s">
        <v>114</v>
      </c>
      <c r="D110" s="471">
        <v>1000.22</v>
      </c>
      <c r="E110" s="150">
        <v>6893476</v>
      </c>
      <c r="F110" s="150">
        <v>6443747</v>
      </c>
    </row>
    <row r="111" spans="2:6" ht="15.6" x14ac:dyDescent="0.3">
      <c r="B111" s="92" t="s">
        <v>135</v>
      </c>
      <c r="C111" s="147" t="s">
        <v>114</v>
      </c>
      <c r="D111" s="471">
        <v>4945</v>
      </c>
      <c r="E111" s="151">
        <v>34080742</v>
      </c>
      <c r="F111" s="178">
        <v>32211650</v>
      </c>
    </row>
    <row r="112" spans="2:6" ht="15.6" x14ac:dyDescent="0.3">
      <c r="B112" s="92" t="s">
        <v>365</v>
      </c>
      <c r="C112" s="147" t="s">
        <v>114</v>
      </c>
      <c r="D112" s="473">
        <v>291.48</v>
      </c>
      <c r="E112" s="149">
        <v>2008868</v>
      </c>
      <c r="F112" s="149">
        <v>26542</v>
      </c>
    </row>
    <row r="113" spans="2:9" ht="15.6" x14ac:dyDescent="0.3">
      <c r="B113" s="406" t="s">
        <v>376</v>
      </c>
      <c r="C113" s="147" t="s">
        <v>114</v>
      </c>
      <c r="D113" s="470">
        <v>3000</v>
      </c>
      <c r="E113" s="407">
        <v>20675880</v>
      </c>
      <c r="F113" s="407">
        <v>19326990</v>
      </c>
    </row>
    <row r="114" spans="2:9" ht="15" customHeight="1" x14ac:dyDescent="0.3">
      <c r="B114" s="56" t="s">
        <v>377</v>
      </c>
      <c r="C114" s="147" t="s">
        <v>114</v>
      </c>
      <c r="D114" s="472">
        <v>5322.94</v>
      </c>
      <c r="E114" s="149">
        <v>36685489</v>
      </c>
      <c r="F114" s="149">
        <v>32472371</v>
      </c>
    </row>
    <row r="115" spans="2:9" ht="15" customHeight="1" x14ac:dyDescent="0.3">
      <c r="B115" s="56" t="s">
        <v>392</v>
      </c>
      <c r="C115" s="147" t="s">
        <v>114</v>
      </c>
      <c r="D115" s="474">
        <v>0</v>
      </c>
      <c r="E115" s="154">
        <v>0</v>
      </c>
      <c r="F115" s="149">
        <v>32179438</v>
      </c>
      <c r="G115" s="203"/>
      <c r="H115" s="203"/>
    </row>
    <row r="116" spans="2:9" ht="15" customHeight="1" x14ac:dyDescent="0.3">
      <c r="B116" s="56" t="s">
        <v>475</v>
      </c>
      <c r="C116" s="147" t="s">
        <v>114</v>
      </c>
      <c r="D116" s="474">
        <v>1010.76</v>
      </c>
      <c r="E116" s="150">
        <v>6891960</v>
      </c>
      <c r="F116" s="149">
        <v>0</v>
      </c>
      <c r="G116" s="203"/>
      <c r="H116" s="203"/>
    </row>
    <row r="117" spans="2:9" ht="15" customHeight="1" x14ac:dyDescent="0.3">
      <c r="B117" s="138" t="s">
        <v>138</v>
      </c>
      <c r="C117" s="139" t="s">
        <v>114</v>
      </c>
      <c r="D117" s="93">
        <v>0</v>
      </c>
      <c r="E117" s="149">
        <v>0</v>
      </c>
      <c r="F117" s="152">
        <v>0</v>
      </c>
      <c r="G117" s="203"/>
      <c r="H117" s="203"/>
    </row>
    <row r="118" spans="2:9" ht="15" customHeight="1" x14ac:dyDescent="0.3">
      <c r="B118" s="135" t="s">
        <v>284</v>
      </c>
      <c r="C118" s="95"/>
      <c r="D118" s="393">
        <f>SUM(D88:D117)</f>
        <v>16275.87</v>
      </c>
      <c r="E118" s="153">
        <f>SUM(E88:E117)</f>
        <v>26538096112</v>
      </c>
      <c r="F118" s="153">
        <f>SUM(F88:F117)</f>
        <v>8725293284</v>
      </c>
    </row>
    <row r="119" spans="2:9" s="136" customFormat="1" ht="3.9" customHeight="1" x14ac:dyDescent="0.3">
      <c r="E119" s="292"/>
      <c r="F119" s="292"/>
    </row>
    <row r="120" spans="2:9" ht="15" customHeight="1" x14ac:dyDescent="0.3">
      <c r="B120" s="137" t="s">
        <v>285</v>
      </c>
      <c r="C120" s="95"/>
      <c r="D120" s="95"/>
      <c r="E120" s="153"/>
      <c r="F120" s="153"/>
    </row>
    <row r="121" spans="2:9" s="141" customFormat="1" ht="15" customHeight="1" x14ac:dyDescent="0.3">
      <c r="B121" s="56" t="s">
        <v>472</v>
      </c>
      <c r="C121" s="147" t="s">
        <v>114</v>
      </c>
      <c r="D121" s="471">
        <v>1600.37</v>
      </c>
      <c r="E121" s="150">
        <v>11029686</v>
      </c>
      <c r="F121" s="150">
        <v>6958</v>
      </c>
      <c r="G121" s="140"/>
    </row>
    <row r="122" spans="2:9" s="141" customFormat="1" ht="15" customHeight="1" x14ac:dyDescent="0.3">
      <c r="B122" s="138" t="s">
        <v>132</v>
      </c>
      <c r="C122" s="142" t="s">
        <v>283</v>
      </c>
      <c r="D122" s="148">
        <v>0</v>
      </c>
      <c r="E122" s="293">
        <v>31467914</v>
      </c>
      <c r="F122" s="293">
        <v>489819228</v>
      </c>
    </row>
    <row r="123" spans="2:9" ht="15" customHeight="1" x14ac:dyDescent="0.3">
      <c r="B123" s="135" t="s">
        <v>286</v>
      </c>
      <c r="C123" s="95"/>
      <c r="D123" s="143">
        <f>+D122+D121</f>
        <v>1600.37</v>
      </c>
      <c r="E123" s="153">
        <f>+E122+E121</f>
        <v>42497600</v>
      </c>
      <c r="F123" s="294">
        <f>+F122+F121</f>
        <v>489826186</v>
      </c>
    </row>
    <row r="124" spans="2:9" s="136" customFormat="1" ht="3.9" customHeight="1" x14ac:dyDescent="0.3">
      <c r="B124" s="88"/>
      <c r="C124" s="144"/>
      <c r="D124" s="145"/>
      <c r="E124" s="176"/>
      <c r="F124" s="295"/>
    </row>
    <row r="125" spans="2:9" ht="15" customHeight="1" x14ac:dyDescent="0.3">
      <c r="B125" s="135" t="s">
        <v>290</v>
      </c>
      <c r="C125" s="95"/>
      <c r="D125" s="143">
        <f>+D118</f>
        <v>16275.87</v>
      </c>
      <c r="E125" s="153">
        <f>+E118+E123</f>
        <v>26580593712</v>
      </c>
      <c r="F125" s="153">
        <f>+F118+F123</f>
        <v>9215119470</v>
      </c>
      <c r="G125" s="282"/>
      <c r="H125" s="97"/>
      <c r="I125" s="97">
        <f>+G125-H125</f>
        <v>0</v>
      </c>
    </row>
    <row r="126" spans="2:9" ht="3.75" customHeight="1" x14ac:dyDescent="0.3">
      <c r="B126" s="88"/>
      <c r="C126" s="144"/>
      <c r="D126" s="145"/>
      <c r="E126" s="176"/>
      <c r="F126" s="295"/>
      <c r="H126" s="97"/>
    </row>
    <row r="127" spans="2:9" x14ac:dyDescent="0.3">
      <c r="B127" s="135" t="s">
        <v>141</v>
      </c>
      <c r="C127" s="95"/>
      <c r="D127" s="143">
        <f>+D125</f>
        <v>16275.87</v>
      </c>
      <c r="E127" s="153">
        <f>+E125+E83</f>
        <v>26582098471</v>
      </c>
      <c r="F127" s="153">
        <f>+F125+F83</f>
        <v>9216119470</v>
      </c>
      <c r="G127" s="8"/>
    </row>
    <row r="128" spans="2:9" x14ac:dyDescent="0.3">
      <c r="G128" s="8"/>
    </row>
    <row r="129" spans="2:10" x14ac:dyDescent="0.3">
      <c r="B129" s="24" t="s">
        <v>142</v>
      </c>
    </row>
    <row r="131" spans="2:10" ht="18.899999999999999" customHeight="1" x14ac:dyDescent="0.3"/>
    <row r="132" spans="2:10" ht="29.7" customHeight="1" x14ac:dyDescent="0.3">
      <c r="B132" s="758" t="s">
        <v>143</v>
      </c>
      <c r="C132" s="758"/>
      <c r="D132" s="758"/>
      <c r="E132" s="758"/>
      <c r="F132" s="758"/>
      <c r="G132" s="758"/>
      <c r="H132" s="741" t="s">
        <v>536</v>
      </c>
      <c r="I132" s="741"/>
      <c r="J132" s="741"/>
    </row>
    <row r="133" spans="2:10" ht="28.8" x14ac:dyDescent="0.3">
      <c r="B133" s="112" t="s">
        <v>149</v>
      </c>
      <c r="C133" s="112" t="s">
        <v>144</v>
      </c>
      <c r="D133" s="112" t="s">
        <v>145</v>
      </c>
      <c r="E133" s="291" t="s">
        <v>146</v>
      </c>
      <c r="F133" s="291" t="s">
        <v>147</v>
      </c>
      <c r="G133" s="112" t="s">
        <v>159</v>
      </c>
      <c r="H133" s="112" t="s">
        <v>61</v>
      </c>
      <c r="I133" s="112" t="s">
        <v>148</v>
      </c>
      <c r="J133" s="112" t="s">
        <v>9</v>
      </c>
    </row>
    <row r="134" spans="2:10" ht="15.6" x14ac:dyDescent="0.3">
      <c r="B134" s="121" t="s">
        <v>120</v>
      </c>
      <c r="C134" s="120"/>
      <c r="D134" s="120"/>
      <c r="E134" s="296"/>
      <c r="F134" s="296"/>
      <c r="G134" s="120"/>
      <c r="H134" s="120"/>
      <c r="I134" s="120"/>
      <c r="J134" s="119"/>
    </row>
    <row r="135" spans="2:10" s="203" customFormat="1" ht="15" customHeight="1" x14ac:dyDescent="0.3">
      <c r="B135" s="428" t="s">
        <v>484</v>
      </c>
      <c r="C135" s="429" t="s">
        <v>283</v>
      </c>
      <c r="D135" s="430" t="s">
        <v>257</v>
      </c>
      <c r="E135" s="409">
        <v>58</v>
      </c>
      <c r="F135" s="410">
        <v>58000000</v>
      </c>
      <c r="G135" s="657">
        <v>66247690</v>
      </c>
      <c r="H135" s="431">
        <v>0</v>
      </c>
      <c r="I135" s="431">
        <v>0</v>
      </c>
      <c r="J135" s="431">
        <v>0</v>
      </c>
    </row>
    <row r="136" spans="2:10" s="203" customFormat="1" ht="15" customHeight="1" x14ac:dyDescent="0.3">
      <c r="B136" s="428" t="s">
        <v>484</v>
      </c>
      <c r="C136" s="429" t="s">
        <v>283</v>
      </c>
      <c r="D136" s="430" t="s">
        <v>257</v>
      </c>
      <c r="E136" s="409">
        <v>50</v>
      </c>
      <c r="F136" s="410">
        <v>50000000</v>
      </c>
      <c r="G136" s="657">
        <v>57110078</v>
      </c>
      <c r="H136" s="431">
        <v>0</v>
      </c>
      <c r="I136" s="431">
        <v>0</v>
      </c>
      <c r="J136" s="431">
        <v>0</v>
      </c>
    </row>
    <row r="137" spans="2:10" s="203" customFormat="1" ht="15" customHeight="1" x14ac:dyDescent="0.3">
      <c r="B137" s="428" t="s">
        <v>298</v>
      </c>
      <c r="C137" s="429" t="s">
        <v>283</v>
      </c>
      <c r="D137" s="430" t="s">
        <v>257</v>
      </c>
      <c r="E137" s="409">
        <v>495</v>
      </c>
      <c r="F137" s="410">
        <v>495000000</v>
      </c>
      <c r="G137" s="657">
        <f>522177534.25-54</f>
        <v>522177480.25</v>
      </c>
      <c r="H137" s="431">
        <v>2027503598537</v>
      </c>
      <c r="I137" s="431">
        <v>157080012090</v>
      </c>
      <c r="J137" s="431">
        <v>3129018210042</v>
      </c>
    </row>
    <row r="138" spans="2:10" s="203" customFormat="1" ht="15" customHeight="1" x14ac:dyDescent="0.3">
      <c r="B138" s="428" t="s">
        <v>298</v>
      </c>
      <c r="C138" s="429" t="s">
        <v>283</v>
      </c>
      <c r="D138" s="430" t="s">
        <v>257</v>
      </c>
      <c r="E138" s="409">
        <v>1731</v>
      </c>
      <c r="F138" s="410">
        <v>1731000000</v>
      </c>
      <c r="G138" s="657">
        <v>1892806956</v>
      </c>
      <c r="H138" s="431">
        <v>2027503598537</v>
      </c>
      <c r="I138" s="431">
        <v>157080012090</v>
      </c>
      <c r="J138" s="431">
        <v>3129018210042</v>
      </c>
    </row>
    <row r="139" spans="2:10" s="203" customFormat="1" ht="15" customHeight="1" x14ac:dyDescent="0.3">
      <c r="B139" s="428" t="s">
        <v>298</v>
      </c>
      <c r="C139" s="429" t="s">
        <v>283</v>
      </c>
      <c r="D139" s="430" t="s">
        <v>257</v>
      </c>
      <c r="E139" s="409">
        <v>3550</v>
      </c>
      <c r="F139" s="410">
        <v>3550000000</v>
      </c>
      <c r="G139" s="657">
        <v>3853844500</v>
      </c>
      <c r="H139" s="431">
        <v>2027503598537</v>
      </c>
      <c r="I139" s="431">
        <v>157080012090</v>
      </c>
      <c r="J139" s="431">
        <v>3129018210042</v>
      </c>
    </row>
    <row r="140" spans="2:10" s="203" customFormat="1" ht="15" customHeight="1" x14ac:dyDescent="0.3">
      <c r="B140" s="428" t="s">
        <v>298</v>
      </c>
      <c r="C140" s="429" t="s">
        <v>283</v>
      </c>
      <c r="D140" s="430" t="s">
        <v>257</v>
      </c>
      <c r="E140" s="409">
        <v>980</v>
      </c>
      <c r="F140" s="410">
        <v>980000000</v>
      </c>
      <c r="G140" s="657">
        <v>1056912360</v>
      </c>
      <c r="H140" s="431">
        <v>2027503598537</v>
      </c>
      <c r="I140" s="431">
        <v>157080012090</v>
      </c>
      <c r="J140" s="431">
        <v>3129018210042</v>
      </c>
    </row>
    <row r="141" spans="2:10" s="203" customFormat="1" ht="15" customHeight="1" x14ac:dyDescent="0.3">
      <c r="B141" s="428" t="s">
        <v>298</v>
      </c>
      <c r="C141" s="429" t="s">
        <v>283</v>
      </c>
      <c r="D141" s="430" t="s">
        <v>257</v>
      </c>
      <c r="E141" s="409">
        <v>535</v>
      </c>
      <c r="F141" s="410">
        <v>535000000</v>
      </c>
      <c r="G141" s="657">
        <v>610782215</v>
      </c>
      <c r="H141" s="431">
        <v>2027503598537</v>
      </c>
      <c r="I141" s="431">
        <v>157080012090</v>
      </c>
      <c r="J141" s="431">
        <v>3129018210042</v>
      </c>
    </row>
    <row r="142" spans="2:10" s="203" customFormat="1" ht="15" customHeight="1" x14ac:dyDescent="0.3">
      <c r="B142" s="428" t="s">
        <v>482</v>
      </c>
      <c r="C142" s="429" t="s">
        <v>283</v>
      </c>
      <c r="D142" s="430" t="s">
        <v>257</v>
      </c>
      <c r="E142" s="409">
        <v>6250</v>
      </c>
      <c r="F142" s="410">
        <v>6250000000</v>
      </c>
      <c r="G142" s="657">
        <v>6283907098</v>
      </c>
      <c r="H142" s="431" t="s">
        <v>535</v>
      </c>
      <c r="I142" s="431">
        <v>4070000000</v>
      </c>
      <c r="J142" s="687">
        <v>702785000000</v>
      </c>
    </row>
    <row r="143" spans="2:10" s="203" customFormat="1" ht="15" customHeight="1" x14ac:dyDescent="0.3">
      <c r="B143" s="428" t="s">
        <v>483</v>
      </c>
      <c r="C143" s="429" t="s">
        <v>283</v>
      </c>
      <c r="D143" s="430" t="s">
        <v>257</v>
      </c>
      <c r="E143" s="409">
        <v>4750</v>
      </c>
      <c r="F143" s="410">
        <v>4750000000</v>
      </c>
      <c r="G143" s="657">
        <v>4751201750</v>
      </c>
      <c r="H143" s="410">
        <v>168469000000</v>
      </c>
      <c r="I143" s="431">
        <v>65537000000</v>
      </c>
      <c r="J143" s="431">
        <v>661981000000</v>
      </c>
    </row>
    <row r="144" spans="2:10" s="203" customFormat="1" ht="15" customHeight="1" x14ac:dyDescent="0.3">
      <c r="B144" s="605" t="s">
        <v>479</v>
      </c>
      <c r="C144" s="429" t="s">
        <v>283</v>
      </c>
      <c r="D144" s="430" t="s">
        <v>150</v>
      </c>
      <c r="E144" s="409">
        <v>1</v>
      </c>
      <c r="F144" s="410">
        <v>70000000</v>
      </c>
      <c r="G144" s="657">
        <v>71217418</v>
      </c>
      <c r="H144" s="431">
        <v>360000000000</v>
      </c>
      <c r="I144" s="431">
        <v>45689222318</v>
      </c>
      <c r="J144" s="431">
        <v>805690559724</v>
      </c>
    </row>
    <row r="145" spans="2:13" s="203" customFormat="1" ht="15" customHeight="1" x14ac:dyDescent="0.3">
      <c r="B145" s="605" t="s">
        <v>478</v>
      </c>
      <c r="C145" s="429" t="s">
        <v>283</v>
      </c>
      <c r="D145" s="430" t="s">
        <v>150</v>
      </c>
      <c r="E145" s="409">
        <v>1</v>
      </c>
      <c r="F145" s="410">
        <v>621000000</v>
      </c>
      <c r="G145" s="657">
        <v>661792482</v>
      </c>
      <c r="H145" s="431">
        <v>0</v>
      </c>
      <c r="I145" s="431">
        <v>0</v>
      </c>
      <c r="J145" s="431">
        <v>0</v>
      </c>
    </row>
    <row r="146" spans="2:13" s="203" customFormat="1" ht="15" customHeight="1" x14ac:dyDescent="0.3">
      <c r="B146" s="605" t="s">
        <v>477</v>
      </c>
      <c r="C146" s="429" t="s">
        <v>283</v>
      </c>
      <c r="D146" s="430" t="s">
        <v>150</v>
      </c>
      <c r="E146" s="409">
        <v>1</v>
      </c>
      <c r="F146" s="410">
        <v>1000000000</v>
      </c>
      <c r="G146" s="657">
        <v>1000227632</v>
      </c>
      <c r="H146" s="431">
        <v>1151242860000</v>
      </c>
      <c r="I146" s="431">
        <v>9097941307</v>
      </c>
      <c r="J146" s="687">
        <v>1746064413254</v>
      </c>
    </row>
    <row r="147" spans="2:13" s="203" customFormat="1" ht="15" customHeight="1" x14ac:dyDescent="0.3">
      <c r="B147" s="605" t="s">
        <v>476</v>
      </c>
      <c r="C147" s="429" t="s">
        <v>283</v>
      </c>
      <c r="D147" s="430" t="s">
        <v>150</v>
      </c>
      <c r="E147" s="409">
        <v>10</v>
      </c>
      <c r="F147" s="410">
        <v>1000000000</v>
      </c>
      <c r="G147" s="657">
        <v>1016284420</v>
      </c>
      <c r="H147" s="431">
        <v>31546000000</v>
      </c>
      <c r="I147" s="431">
        <v>14242651190</v>
      </c>
      <c r="J147" s="431">
        <v>116649532349</v>
      </c>
    </row>
    <row r="148" spans="2:13" ht="15" customHeight="1" x14ac:dyDescent="0.3">
      <c r="B148" s="198" t="s">
        <v>298</v>
      </c>
      <c r="C148" s="197" t="s">
        <v>283</v>
      </c>
      <c r="D148" s="413" t="s">
        <v>300</v>
      </c>
      <c r="E148" s="409">
        <v>41838</v>
      </c>
      <c r="F148" s="410">
        <f>+E148*100000</f>
        <v>4183800000</v>
      </c>
      <c r="G148" s="658">
        <v>9878078503</v>
      </c>
      <c r="H148" s="431">
        <v>2027503598537</v>
      </c>
      <c r="I148" s="431">
        <v>157080012090</v>
      </c>
      <c r="J148" s="431">
        <v>3129018210042</v>
      </c>
    </row>
    <row r="149" spans="2:13" ht="15" customHeight="1" x14ac:dyDescent="0.3">
      <c r="B149" s="198" t="s">
        <v>366</v>
      </c>
      <c r="C149" s="197" t="s">
        <v>283</v>
      </c>
      <c r="D149" s="413" t="s">
        <v>300</v>
      </c>
      <c r="E149" s="409">
        <v>11554</v>
      </c>
      <c r="F149" s="410">
        <f>+E149*100000</f>
        <v>1155400000</v>
      </c>
      <c r="G149" s="658">
        <v>1419844874</v>
      </c>
      <c r="H149" s="17">
        <v>348606600000</v>
      </c>
      <c r="I149" s="644">
        <v>4421619978</v>
      </c>
      <c r="J149" s="16">
        <v>383526870131</v>
      </c>
    </row>
    <row r="150" spans="2:13" x14ac:dyDescent="0.3">
      <c r="B150" s="745" t="s">
        <v>297</v>
      </c>
      <c r="C150" s="746"/>
      <c r="D150" s="746"/>
      <c r="E150" s="747"/>
      <c r="F150" s="297">
        <f>SUM(F135:F149)</f>
        <v>26429200000</v>
      </c>
      <c r="G150" s="297">
        <f>SUM(G135:G149)</f>
        <v>33142435456.25</v>
      </c>
      <c r="H150" s="102"/>
      <c r="I150" s="102"/>
      <c r="J150" s="102"/>
    </row>
    <row r="151" spans="2:13" s="203" customFormat="1" ht="15" customHeight="1" x14ac:dyDescent="0.3">
      <c r="B151" s="428" t="s">
        <v>366</v>
      </c>
      <c r="C151" s="429" t="s">
        <v>114</v>
      </c>
      <c r="D151" s="432" t="s">
        <v>150</v>
      </c>
      <c r="E151" s="433">
        <v>5</v>
      </c>
      <c r="F151" s="608">
        <v>500000</v>
      </c>
      <c r="G151" s="434">
        <v>505852.5</v>
      </c>
      <c r="H151" s="17">
        <v>348606600000</v>
      </c>
      <c r="I151" s="644">
        <v>4421619978</v>
      </c>
      <c r="J151" s="16">
        <v>383526870131</v>
      </c>
      <c r="M151" s="204"/>
    </row>
    <row r="152" spans="2:13" s="203" customFormat="1" ht="14.25" customHeight="1" x14ac:dyDescent="0.3">
      <c r="B152" s="198" t="s">
        <v>298</v>
      </c>
      <c r="C152" s="429" t="s">
        <v>114</v>
      </c>
      <c r="D152" s="432" t="s">
        <v>150</v>
      </c>
      <c r="E152" s="433">
        <v>1</v>
      </c>
      <c r="F152" s="608">
        <v>15000</v>
      </c>
      <c r="G152" s="434">
        <v>14783.98</v>
      </c>
      <c r="H152" s="431">
        <v>2027503598537</v>
      </c>
      <c r="I152" s="431">
        <v>157080012090</v>
      </c>
      <c r="J152" s="431">
        <v>3129018210042</v>
      </c>
      <c r="M152" s="204"/>
    </row>
    <row r="153" spans="2:13" ht="15" thickBot="1" x14ac:dyDescent="0.35">
      <c r="B153" s="742" t="s">
        <v>280</v>
      </c>
      <c r="C153" s="743"/>
      <c r="D153" s="743"/>
      <c r="E153" s="744"/>
      <c r="F153" s="299">
        <f>(F151+F152)*6891.96</f>
        <v>3549359400</v>
      </c>
      <c r="G153" s="299">
        <f>((G151+G152)*6891.96)-228</f>
        <v>3588205566.7007999</v>
      </c>
      <c r="H153" s="102"/>
      <c r="I153" s="102"/>
      <c r="J153" s="102"/>
    </row>
    <row r="154" spans="2:13" s="645" customFormat="1" ht="15" thickBot="1" x14ac:dyDescent="0.35">
      <c r="B154" s="752" t="s">
        <v>665</v>
      </c>
      <c r="C154" s="753"/>
      <c r="D154" s="753"/>
      <c r="E154" s="754"/>
      <c r="F154" s="701"/>
      <c r="G154" s="704">
        <v>-136321260</v>
      </c>
      <c r="H154" s="702"/>
      <c r="I154" s="702"/>
      <c r="J154" s="703"/>
    </row>
    <row r="155" spans="2:13" x14ac:dyDescent="0.3">
      <c r="B155" s="742" t="s">
        <v>464</v>
      </c>
      <c r="C155" s="743"/>
      <c r="D155" s="743"/>
      <c r="E155" s="744"/>
      <c r="F155" s="299">
        <f>+F150+F153</f>
        <v>29978559400</v>
      </c>
      <c r="G155" s="299">
        <f>+G150+G153+G154</f>
        <v>36594319762.950798</v>
      </c>
      <c r="H155" s="102"/>
      <c r="I155" s="102"/>
      <c r="J155" s="102"/>
      <c r="L155" s="8"/>
      <c r="M155" s="8"/>
    </row>
    <row r="156" spans="2:13" ht="16.5" customHeight="1" x14ac:dyDescent="0.3">
      <c r="B156" s="742" t="s">
        <v>393</v>
      </c>
      <c r="C156" s="743"/>
      <c r="D156" s="743"/>
      <c r="E156" s="744"/>
      <c r="F156" s="299">
        <v>23432009963</v>
      </c>
      <c r="G156" s="18">
        <v>35152392636.539803</v>
      </c>
      <c r="H156" s="102"/>
      <c r="I156" s="102"/>
      <c r="J156" s="102"/>
      <c r="L156" s="8"/>
    </row>
    <row r="157" spans="2:13" x14ac:dyDescent="0.3">
      <c r="B157" s="107"/>
      <c r="C157" s="108"/>
      <c r="D157" s="108"/>
      <c r="E157" s="300"/>
      <c r="F157" s="300"/>
      <c r="G157" s="109"/>
      <c r="H157" s="110"/>
      <c r="I157" s="110"/>
      <c r="J157" s="110"/>
      <c r="L157" s="8"/>
    </row>
    <row r="158" spans="2:13" s="440" customFormat="1" hidden="1" x14ac:dyDescent="0.3">
      <c r="B158" s="442" t="s">
        <v>152</v>
      </c>
      <c r="C158" s="443"/>
      <c r="D158" s="443"/>
      <c r="E158" s="444"/>
      <c r="F158" s="444"/>
      <c r="G158" s="445"/>
      <c r="H158" s="446"/>
      <c r="I158" s="446"/>
      <c r="J158" s="446"/>
      <c r="L158" s="447"/>
    </row>
    <row r="159" spans="2:13" s="440" customFormat="1" hidden="1" x14ac:dyDescent="0.3">
      <c r="B159" s="448" t="s">
        <v>266</v>
      </c>
      <c r="C159" s="449"/>
      <c r="D159" s="449">
        <v>0</v>
      </c>
      <c r="E159" s="450">
        <v>0</v>
      </c>
      <c r="F159" s="450">
        <v>0</v>
      </c>
      <c r="G159" s="449">
        <v>0</v>
      </c>
      <c r="H159" s="451">
        <v>0</v>
      </c>
      <c r="I159" s="451">
        <v>0</v>
      </c>
      <c r="J159" s="451">
        <v>0</v>
      </c>
      <c r="L159" s="447"/>
    </row>
    <row r="160" spans="2:13" s="440" customFormat="1" hidden="1" x14ac:dyDescent="0.3">
      <c r="B160" s="448"/>
      <c r="C160" s="449"/>
      <c r="D160" s="449"/>
      <c r="E160" s="444"/>
      <c r="F160" s="444"/>
      <c r="G160" s="445"/>
      <c r="H160" s="451"/>
      <c r="I160" s="451"/>
      <c r="J160" s="451"/>
    </row>
    <row r="161" spans="2:12" s="440" customFormat="1" hidden="1" x14ac:dyDescent="0.3">
      <c r="B161" s="448" t="s">
        <v>70</v>
      </c>
      <c r="C161" s="449">
        <v>0</v>
      </c>
      <c r="D161" s="449">
        <v>0</v>
      </c>
      <c r="E161" s="450">
        <v>0</v>
      </c>
      <c r="F161" s="450">
        <v>0</v>
      </c>
      <c r="G161" s="449">
        <v>0</v>
      </c>
      <c r="H161" s="451">
        <v>0</v>
      </c>
      <c r="I161" s="451">
        <v>0</v>
      </c>
      <c r="J161" s="451">
        <v>0</v>
      </c>
    </row>
    <row r="162" spans="2:12" s="440" customFormat="1" hidden="1" x14ac:dyDescent="0.3">
      <c r="B162" s="448" t="s">
        <v>153</v>
      </c>
      <c r="C162" s="449">
        <v>0</v>
      </c>
      <c r="D162" s="449">
        <v>0</v>
      </c>
      <c r="E162" s="450">
        <v>0</v>
      </c>
      <c r="F162" s="450">
        <v>0</v>
      </c>
      <c r="G162" s="449">
        <v>0</v>
      </c>
      <c r="H162" s="451">
        <v>0</v>
      </c>
      <c r="I162" s="451">
        <v>0</v>
      </c>
      <c r="J162" s="451">
        <v>0</v>
      </c>
      <c r="L162" s="447"/>
    </row>
    <row r="163" spans="2:12" s="440" customFormat="1" hidden="1" x14ac:dyDescent="0.3">
      <c r="B163" s="448"/>
      <c r="C163" s="449"/>
      <c r="D163" s="449"/>
      <c r="E163" s="450">
        <v>0</v>
      </c>
      <c r="F163" s="444">
        <v>0</v>
      </c>
      <c r="G163" s="449">
        <v>0</v>
      </c>
      <c r="H163" s="446">
        <v>0</v>
      </c>
      <c r="I163" s="446">
        <v>0</v>
      </c>
      <c r="J163" s="446">
        <v>0</v>
      </c>
    </row>
    <row r="164" spans="2:12" s="440" customFormat="1" hidden="1" x14ac:dyDescent="0.3">
      <c r="B164" s="442" t="s">
        <v>154</v>
      </c>
      <c r="C164" s="449"/>
      <c r="D164" s="449">
        <v>0</v>
      </c>
      <c r="E164" s="450">
        <v>0</v>
      </c>
      <c r="F164" s="450">
        <v>0</v>
      </c>
      <c r="G164" s="449">
        <v>0</v>
      </c>
      <c r="H164" s="449">
        <v>0</v>
      </c>
      <c r="I164" s="449">
        <v>0</v>
      </c>
      <c r="J164" s="449">
        <v>0</v>
      </c>
    </row>
    <row r="165" spans="2:12" ht="15.75" customHeight="1" x14ac:dyDescent="0.3">
      <c r="B165" s="20" t="s">
        <v>155</v>
      </c>
      <c r="C165" s="21"/>
      <c r="D165" s="21"/>
      <c r="E165" s="298"/>
      <c r="F165" s="298"/>
      <c r="G165" s="22"/>
      <c r="H165" s="19"/>
      <c r="I165" s="23"/>
      <c r="J165" s="23"/>
    </row>
    <row r="166" spans="2:12" ht="15.75" customHeight="1" x14ac:dyDescent="0.3">
      <c r="B166" s="607" t="s">
        <v>299</v>
      </c>
      <c r="C166" s="197" t="s">
        <v>283</v>
      </c>
      <c r="D166" s="103" t="s">
        <v>156</v>
      </c>
      <c r="E166" s="301">
        <v>1</v>
      </c>
      <c r="F166" s="606">
        <v>200000000</v>
      </c>
      <c r="G166" s="199">
        <v>851000000</v>
      </c>
      <c r="H166" s="199">
        <v>8800000000</v>
      </c>
      <c r="I166" s="199">
        <v>2317256384</v>
      </c>
      <c r="J166" s="199">
        <v>15905192576</v>
      </c>
    </row>
    <row r="167" spans="2:12" x14ac:dyDescent="0.3">
      <c r="B167" s="760" t="s">
        <v>463</v>
      </c>
      <c r="C167" s="760"/>
      <c r="D167" s="760"/>
      <c r="E167" s="302">
        <v>1</v>
      </c>
      <c r="F167" s="297">
        <v>200000000</v>
      </c>
      <c r="G167" s="104">
        <v>851000000</v>
      </c>
      <c r="H167" s="102"/>
      <c r="I167" s="102"/>
      <c r="J167" s="102"/>
    </row>
    <row r="168" spans="2:12" ht="14.7" customHeight="1" x14ac:dyDescent="0.3">
      <c r="B168" s="760" t="s">
        <v>394</v>
      </c>
      <c r="C168" s="760"/>
      <c r="D168" s="760"/>
      <c r="E168" s="303"/>
      <c r="F168" s="297">
        <v>200000000</v>
      </c>
      <c r="G168" s="104">
        <v>369547169</v>
      </c>
      <c r="H168" s="79"/>
      <c r="I168" s="79"/>
    </row>
    <row r="169" spans="2:12" x14ac:dyDescent="0.3">
      <c r="B169" s="77"/>
      <c r="C169" s="77"/>
      <c r="D169" s="78"/>
      <c r="E169" s="285"/>
      <c r="F169" s="285"/>
      <c r="G169" s="609"/>
      <c r="H169" s="79"/>
      <c r="I169" s="79"/>
    </row>
    <row r="170" spans="2:12" ht="28.8" hidden="1" x14ac:dyDescent="0.3">
      <c r="B170" s="62" t="s">
        <v>157</v>
      </c>
      <c r="C170" s="62" t="s">
        <v>158</v>
      </c>
      <c r="D170" s="62" t="s">
        <v>159</v>
      </c>
      <c r="E170" s="304" t="s">
        <v>147</v>
      </c>
      <c r="F170" s="305" t="s">
        <v>160</v>
      </c>
      <c r="G170" s="610"/>
      <c r="H170" s="8"/>
      <c r="I170" s="63"/>
    </row>
    <row r="171" spans="2:12" hidden="1" x14ac:dyDescent="0.3">
      <c r="B171" s="64" t="s">
        <v>161</v>
      </c>
      <c r="C171" s="65"/>
      <c r="D171" s="66"/>
      <c r="E171" s="306"/>
      <c r="F171" s="307"/>
      <c r="G171" s="610"/>
      <c r="H171" s="8"/>
      <c r="I171" s="8"/>
    </row>
    <row r="172" spans="2:12" hidden="1" x14ac:dyDescent="0.3">
      <c r="B172" s="67"/>
      <c r="C172" s="68"/>
      <c r="D172" s="69"/>
      <c r="E172" s="308"/>
      <c r="F172" s="309"/>
      <c r="G172" s="610"/>
      <c r="H172" s="8"/>
      <c r="I172" s="8"/>
    </row>
    <row r="173" spans="2:12" hidden="1" x14ac:dyDescent="0.3">
      <c r="B173" s="67" t="s">
        <v>94</v>
      </c>
      <c r="C173" s="68"/>
      <c r="D173" s="69"/>
      <c r="E173" s="308"/>
      <c r="F173" s="309"/>
      <c r="G173" s="610"/>
      <c r="H173" s="8"/>
      <c r="I173" s="8"/>
    </row>
    <row r="174" spans="2:12" hidden="1" x14ac:dyDescent="0.3">
      <c r="B174" s="67"/>
      <c r="C174" s="68"/>
      <c r="D174" s="69"/>
      <c r="E174" s="308"/>
      <c r="F174" s="309"/>
      <c r="G174" s="610"/>
      <c r="H174" s="8"/>
      <c r="I174" s="8"/>
    </row>
    <row r="175" spans="2:12" ht="28.5" hidden="1" customHeight="1" x14ac:dyDescent="0.3">
      <c r="B175" s="67" t="s">
        <v>162</v>
      </c>
      <c r="C175" s="68"/>
      <c r="D175" s="69"/>
      <c r="E175" s="308"/>
      <c r="F175" s="309"/>
      <c r="G175" s="610"/>
      <c r="H175" s="8"/>
      <c r="I175" s="8"/>
    </row>
    <row r="176" spans="2:12" hidden="1" x14ac:dyDescent="0.3">
      <c r="B176" s="67" t="s">
        <v>163</v>
      </c>
      <c r="C176" s="68"/>
      <c r="D176" s="69"/>
      <c r="E176" s="308"/>
      <c r="F176" s="309"/>
      <c r="G176" s="610"/>
      <c r="H176" s="8"/>
      <c r="I176" s="8"/>
    </row>
    <row r="177" spans="2:10" hidden="1" x14ac:dyDescent="0.3">
      <c r="B177" s="67"/>
      <c r="C177" s="68"/>
      <c r="D177" s="69"/>
      <c r="E177" s="308"/>
      <c r="F177" s="309"/>
      <c r="G177" s="610"/>
      <c r="H177" s="8"/>
      <c r="I177" s="8"/>
    </row>
    <row r="178" spans="2:10" hidden="1" x14ac:dyDescent="0.3">
      <c r="B178" s="67" t="s">
        <v>164</v>
      </c>
      <c r="C178" s="68"/>
      <c r="D178" s="69"/>
      <c r="E178" s="308"/>
      <c r="F178" s="309"/>
      <c r="G178" s="610"/>
      <c r="H178" s="8"/>
      <c r="I178" s="8"/>
    </row>
    <row r="179" spans="2:10" hidden="1" x14ac:dyDescent="0.3">
      <c r="B179" s="67"/>
      <c r="C179" s="68"/>
      <c r="D179" s="69"/>
      <c r="E179" s="308"/>
      <c r="F179" s="309"/>
      <c r="G179" s="610"/>
      <c r="H179" s="8"/>
      <c r="I179" s="8"/>
    </row>
    <row r="180" spans="2:10" hidden="1" x14ac:dyDescent="0.3">
      <c r="B180" s="67" t="s">
        <v>165</v>
      </c>
      <c r="C180" s="68"/>
      <c r="D180" s="69"/>
      <c r="E180" s="308"/>
      <c r="F180" s="309"/>
      <c r="G180" s="610"/>
      <c r="H180" s="8"/>
      <c r="I180" s="8"/>
    </row>
    <row r="181" spans="2:10" hidden="1" x14ac:dyDescent="0.3">
      <c r="B181" s="70" t="s">
        <v>166</v>
      </c>
      <c r="C181" s="71"/>
      <c r="D181" s="72"/>
      <c r="E181" s="310"/>
      <c r="F181" s="311"/>
      <c r="G181" s="610"/>
      <c r="H181" s="8"/>
      <c r="I181" s="8"/>
    </row>
    <row r="182" spans="2:10" x14ac:dyDescent="0.3">
      <c r="G182" s="611"/>
      <c r="I182" s="245"/>
    </row>
    <row r="183" spans="2:10" x14ac:dyDescent="0.3">
      <c r="B183" s="761" t="s">
        <v>167</v>
      </c>
      <c r="C183" s="761"/>
      <c r="D183" s="761"/>
      <c r="E183" s="761"/>
      <c r="G183" s="610"/>
      <c r="I183" s="245"/>
    </row>
    <row r="184" spans="2:10" x14ac:dyDescent="0.3">
      <c r="B184" s="366" t="s">
        <v>168</v>
      </c>
      <c r="C184" s="366" t="s">
        <v>169</v>
      </c>
      <c r="D184" s="366" t="s">
        <v>354</v>
      </c>
      <c r="E184" s="367" t="s">
        <v>355</v>
      </c>
      <c r="G184" s="441"/>
      <c r="I184" s="245"/>
    </row>
    <row r="185" spans="2:10" ht="15.75" customHeight="1" x14ac:dyDescent="0.3">
      <c r="B185" s="368" t="s">
        <v>170</v>
      </c>
      <c r="C185" s="541">
        <v>200000000</v>
      </c>
      <c r="D185" s="369">
        <v>369547169</v>
      </c>
      <c r="E185" s="370">
        <v>851000000</v>
      </c>
      <c r="F185" s="452"/>
      <c r="G185" s="646"/>
    </row>
    <row r="186" spans="2:10" ht="15.75" customHeight="1" x14ac:dyDescent="0.3">
      <c r="B186" s="371" t="s">
        <v>480</v>
      </c>
      <c r="C186" s="372">
        <v>200000000</v>
      </c>
      <c r="D186" s="372">
        <v>369547169</v>
      </c>
      <c r="E186" s="373">
        <v>851000000</v>
      </c>
      <c r="G186" s="282"/>
    </row>
    <row r="187" spans="2:10" ht="15.75" customHeight="1" x14ac:dyDescent="0.3">
      <c r="B187" s="371" t="s">
        <v>395</v>
      </c>
      <c r="C187" s="372">
        <v>200000000</v>
      </c>
      <c r="D187" s="372">
        <v>296635553</v>
      </c>
      <c r="E187" s="373">
        <v>851000000</v>
      </c>
    </row>
    <row r="188" spans="2:10" x14ac:dyDescent="0.3">
      <c r="G188" s="245"/>
    </row>
    <row r="189" spans="2:10" x14ac:dyDescent="0.3">
      <c r="B189" s="73" t="s">
        <v>171</v>
      </c>
      <c r="G189" s="245"/>
    </row>
    <row r="190" spans="2:10" x14ac:dyDescent="0.3">
      <c r="B190" s="74"/>
      <c r="G190" s="645"/>
    </row>
    <row r="191" spans="2:10" x14ac:dyDescent="0.3">
      <c r="B191" s="74" t="s">
        <v>172</v>
      </c>
    </row>
    <row r="192" spans="2:10" x14ac:dyDescent="0.3">
      <c r="J192" s="646"/>
    </row>
    <row r="193" spans="2:10" ht="30.75" customHeight="1" x14ac:dyDescent="0.3">
      <c r="B193" s="37" t="s">
        <v>173</v>
      </c>
      <c r="C193" s="37" t="s">
        <v>303</v>
      </c>
      <c r="D193" s="131" t="s">
        <v>304</v>
      </c>
      <c r="G193" s="8"/>
      <c r="H193" s="646"/>
      <c r="J193" s="646"/>
    </row>
    <row r="194" spans="2:10" ht="33" customHeight="1" x14ac:dyDescent="0.3">
      <c r="B194" s="615" t="s">
        <v>174</v>
      </c>
      <c r="C194" s="616">
        <v>24098585</v>
      </c>
      <c r="D194" s="616">
        <v>0</v>
      </c>
      <c r="G194" s="8"/>
      <c r="J194" s="646"/>
    </row>
    <row r="195" spans="2:10" ht="18.75" customHeight="1" x14ac:dyDescent="0.3">
      <c r="B195" s="617" t="s">
        <v>175</v>
      </c>
      <c r="C195" s="618">
        <v>1200028</v>
      </c>
      <c r="D195" s="618">
        <v>0</v>
      </c>
      <c r="G195" s="8"/>
      <c r="H195" s="646"/>
    </row>
    <row r="196" spans="2:10" ht="18.75" customHeight="1" x14ac:dyDescent="0.3">
      <c r="B196" s="619" t="s">
        <v>485</v>
      </c>
      <c r="C196" s="620">
        <v>200000000</v>
      </c>
      <c r="D196" s="620">
        <v>0</v>
      </c>
      <c r="G196" s="8"/>
    </row>
    <row r="197" spans="2:10" x14ac:dyDescent="0.3">
      <c r="B197" s="75" t="s">
        <v>465</v>
      </c>
      <c r="C197" s="54">
        <f>+C196+C195+C194</f>
        <v>225298613</v>
      </c>
      <c r="D197" s="54">
        <v>0</v>
      </c>
      <c r="G197" s="8"/>
    </row>
    <row r="198" spans="2:10" x14ac:dyDescent="0.3">
      <c r="B198" s="75" t="s">
        <v>396</v>
      </c>
      <c r="C198" s="54">
        <v>195717985</v>
      </c>
      <c r="D198" s="54">
        <v>0</v>
      </c>
      <c r="G198" s="8"/>
    </row>
    <row r="199" spans="2:10" x14ac:dyDescent="0.3">
      <c r="G199" s="8"/>
    </row>
    <row r="200" spans="2:10" hidden="1" x14ac:dyDescent="0.3">
      <c r="B200" s="74" t="s">
        <v>305</v>
      </c>
    </row>
    <row r="201" spans="2:10" hidden="1" x14ac:dyDescent="0.3"/>
    <row r="202" spans="2:10" ht="30.75" hidden="1" customHeight="1" x14ac:dyDescent="0.3">
      <c r="B202" s="133" t="s">
        <v>173</v>
      </c>
      <c r="C202" s="133" t="s">
        <v>303</v>
      </c>
      <c r="D202" s="133" t="s">
        <v>304</v>
      </c>
      <c r="G202" s="8"/>
    </row>
    <row r="203" spans="2:10" ht="21" hidden="1" customHeight="1" x14ac:dyDescent="0.3">
      <c r="B203" s="200" t="s">
        <v>306</v>
      </c>
      <c r="C203" s="61">
        <v>0</v>
      </c>
      <c r="D203" s="61">
        <v>0</v>
      </c>
      <c r="G203" s="8"/>
    </row>
    <row r="204" spans="2:10" ht="18.75" hidden="1" customHeight="1" x14ac:dyDescent="0.3">
      <c r="B204" s="200" t="s">
        <v>306</v>
      </c>
      <c r="C204" s="61">
        <v>0</v>
      </c>
      <c r="D204" s="61">
        <v>0</v>
      </c>
      <c r="G204" s="8"/>
    </row>
    <row r="205" spans="2:10" hidden="1" x14ac:dyDescent="0.3">
      <c r="B205" s="75" t="s">
        <v>302</v>
      </c>
      <c r="C205" s="54">
        <v>0</v>
      </c>
      <c r="D205" s="54">
        <v>0</v>
      </c>
      <c r="G205" s="8"/>
    </row>
    <row r="206" spans="2:10" hidden="1" x14ac:dyDescent="0.3">
      <c r="B206" s="75" t="s">
        <v>301</v>
      </c>
      <c r="C206" s="54">
        <v>0</v>
      </c>
      <c r="D206" s="54">
        <v>0</v>
      </c>
      <c r="G206" s="8"/>
    </row>
    <row r="207" spans="2:10" s="141" customFormat="1" hidden="1" x14ac:dyDescent="0.3">
      <c r="B207" s="205"/>
      <c r="C207" s="206"/>
      <c r="D207" s="206"/>
      <c r="E207" s="312"/>
      <c r="F207" s="312"/>
      <c r="G207" s="43"/>
    </row>
    <row r="208" spans="2:10" hidden="1" x14ac:dyDescent="0.3">
      <c r="B208" s="207" t="s">
        <v>176</v>
      </c>
      <c r="C208" s="80"/>
      <c r="D208" s="38"/>
      <c r="E208" s="313"/>
      <c r="F208" s="313"/>
      <c r="G208" s="81"/>
    </row>
    <row r="209" spans="2:9" s="203" customFormat="1" hidden="1" x14ac:dyDescent="0.3">
      <c r="B209" s="201"/>
      <c r="C209" s="202"/>
      <c r="D209" s="202"/>
      <c r="E209" s="314"/>
      <c r="F209" s="314"/>
      <c r="G209" s="204"/>
    </row>
    <row r="210" spans="2:9" ht="30.75" hidden="1" customHeight="1" x14ac:dyDescent="0.3">
      <c r="B210" s="227" t="s">
        <v>173</v>
      </c>
      <c r="C210" s="227" t="s">
        <v>357</v>
      </c>
      <c r="D210" s="227" t="s">
        <v>358</v>
      </c>
      <c r="G210" s="8"/>
    </row>
    <row r="211" spans="2:9" ht="21" hidden="1" customHeight="1" x14ac:dyDescent="0.3">
      <c r="B211" s="382" t="s">
        <v>191</v>
      </c>
      <c r="C211" s="383">
        <v>58513243</v>
      </c>
      <c r="D211" s="383">
        <v>0</v>
      </c>
      <c r="G211" s="8"/>
    </row>
    <row r="212" spans="2:9" ht="18.75" hidden="1" customHeight="1" x14ac:dyDescent="0.3">
      <c r="B212" s="382" t="s">
        <v>267</v>
      </c>
      <c r="C212" s="383">
        <v>28941695</v>
      </c>
      <c r="D212" s="383">
        <v>0</v>
      </c>
      <c r="G212" s="8"/>
    </row>
    <row r="213" spans="2:9" hidden="1" x14ac:dyDescent="0.3">
      <c r="B213" s="384" t="s">
        <v>302</v>
      </c>
      <c r="C213" s="42">
        <v>87454938</v>
      </c>
      <c r="D213" s="42">
        <v>0</v>
      </c>
      <c r="G213" s="8"/>
    </row>
    <row r="214" spans="2:9" hidden="1" x14ac:dyDescent="0.3">
      <c r="B214" s="384" t="s">
        <v>301</v>
      </c>
      <c r="C214" s="42">
        <v>0</v>
      </c>
      <c r="D214" s="42">
        <v>0</v>
      </c>
      <c r="G214" s="8"/>
    </row>
    <row r="215" spans="2:9" s="141" customFormat="1" hidden="1" x14ac:dyDescent="0.3">
      <c r="B215" s="205"/>
      <c r="C215" s="206"/>
      <c r="D215" s="206"/>
      <c r="E215" s="312"/>
      <c r="F215" s="312"/>
      <c r="G215" s="43"/>
    </row>
    <row r="216" spans="2:9" x14ac:dyDescent="0.3">
      <c r="B216" s="81"/>
      <c r="C216" s="81"/>
      <c r="D216" s="81"/>
      <c r="E216" s="313"/>
      <c r="F216" s="313"/>
      <c r="G216" s="81"/>
    </row>
    <row r="217" spans="2:9" hidden="1" x14ac:dyDescent="0.3">
      <c r="B217" s="453" t="s">
        <v>419</v>
      </c>
      <c r="C217" s="454" t="s">
        <v>306</v>
      </c>
      <c r="D217" s="454" t="s">
        <v>306</v>
      </c>
      <c r="E217" s="455" t="s">
        <v>306</v>
      </c>
      <c r="F217" s="455" t="s">
        <v>306</v>
      </c>
      <c r="G217" s="456" t="s">
        <v>306</v>
      </c>
    </row>
    <row r="218" spans="2:9" hidden="1" x14ac:dyDescent="0.3">
      <c r="B218" s="453" t="s">
        <v>420</v>
      </c>
      <c r="C218" s="457" t="s">
        <v>306</v>
      </c>
      <c r="D218" s="457" t="s">
        <v>306</v>
      </c>
      <c r="E218" s="458" t="s">
        <v>306</v>
      </c>
      <c r="F218" s="458" t="s">
        <v>306</v>
      </c>
      <c r="G218" s="459" t="s">
        <v>306</v>
      </c>
    </row>
    <row r="219" spans="2:9" x14ac:dyDescent="0.3">
      <c r="B219" s="73"/>
      <c r="C219" s="73"/>
      <c r="G219" s="8"/>
    </row>
    <row r="220" spans="2:9" x14ac:dyDescent="0.3">
      <c r="B220" s="750" t="s">
        <v>177</v>
      </c>
      <c r="C220" s="750"/>
      <c r="D220" s="750"/>
      <c r="E220" s="315"/>
      <c r="F220" s="315"/>
      <c r="G220" s="82"/>
    </row>
    <row r="221" spans="2:9" x14ac:dyDescent="0.3">
      <c r="B221" s="83"/>
      <c r="C221" s="83"/>
      <c r="D221" s="44"/>
      <c r="E221" s="316"/>
      <c r="F221" s="316"/>
      <c r="G221" s="84"/>
    </row>
    <row r="222" spans="2:9" ht="15.75" customHeight="1" x14ac:dyDescent="0.3">
      <c r="B222" s="762" t="s">
        <v>269</v>
      </c>
      <c r="C222" s="763" t="s">
        <v>356</v>
      </c>
      <c r="D222" s="763"/>
      <c r="E222" s="763"/>
      <c r="F222" s="763"/>
      <c r="G222" s="763"/>
    </row>
    <row r="223" spans="2:9" ht="27.6" x14ac:dyDescent="0.3">
      <c r="B223" s="762"/>
      <c r="C223" s="374" t="s">
        <v>399</v>
      </c>
      <c r="D223" s="374" t="s">
        <v>270</v>
      </c>
      <c r="E223" s="375" t="s">
        <v>271</v>
      </c>
      <c r="F223" s="375" t="s">
        <v>272</v>
      </c>
      <c r="G223" s="374" t="s">
        <v>466</v>
      </c>
    </row>
    <row r="224" spans="2:9" s="203" customFormat="1" x14ac:dyDescent="0.3">
      <c r="B224" s="477" t="s">
        <v>273</v>
      </c>
      <c r="C224" s="517">
        <v>117796252</v>
      </c>
      <c r="D224" s="517">
        <v>233797123</v>
      </c>
      <c r="E224" s="526">
        <v>11785467</v>
      </c>
      <c r="F224" s="526">
        <v>0</v>
      </c>
      <c r="G224" s="519">
        <f>+C224+D224-E224+F224</f>
        <v>339807908</v>
      </c>
      <c r="H224" s="435"/>
      <c r="I224" s="204"/>
    </row>
    <row r="225" spans="2:12" s="203" customFormat="1" x14ac:dyDescent="0.3">
      <c r="B225" s="527" t="s">
        <v>178</v>
      </c>
      <c r="C225" s="519">
        <v>403440052</v>
      </c>
      <c r="D225" s="519">
        <v>352812653</v>
      </c>
      <c r="E225" s="528">
        <v>4144212</v>
      </c>
      <c r="F225" s="528">
        <v>0</v>
      </c>
      <c r="G225" s="519">
        <f>+C225+D225-E225+F225</f>
        <v>752108493</v>
      </c>
      <c r="H225" s="204"/>
      <c r="I225" s="204"/>
    </row>
    <row r="226" spans="2:12" s="203" customFormat="1" x14ac:dyDescent="0.3">
      <c r="B226" s="527" t="s">
        <v>274</v>
      </c>
      <c r="C226" s="519">
        <v>39857303</v>
      </c>
      <c r="D226" s="519">
        <v>800000</v>
      </c>
      <c r="E226" s="528">
        <v>6022851</v>
      </c>
      <c r="F226" s="528">
        <v>0</v>
      </c>
      <c r="G226" s="519">
        <f t="shared" ref="G226:G228" si="3">+C226+D226-E226+F226</f>
        <v>34634452</v>
      </c>
      <c r="H226" s="204"/>
      <c r="I226" s="204"/>
    </row>
    <row r="227" spans="2:12" s="203" customFormat="1" x14ac:dyDescent="0.3">
      <c r="B227" s="527" t="s">
        <v>179</v>
      </c>
      <c r="C227" s="519">
        <v>170440232</v>
      </c>
      <c r="D227" s="519">
        <f>295133135-95475805</f>
        <v>199657330</v>
      </c>
      <c r="E227" s="528">
        <v>0</v>
      </c>
      <c r="F227" s="528">
        <v>0</v>
      </c>
      <c r="G227" s="519">
        <f t="shared" si="3"/>
        <v>370097562</v>
      </c>
      <c r="H227" s="204"/>
      <c r="I227" s="204"/>
      <c r="J227" s="436"/>
    </row>
    <row r="228" spans="2:12" s="203" customFormat="1" x14ac:dyDescent="0.3">
      <c r="B228" s="529" t="s">
        <v>180</v>
      </c>
      <c r="C228" s="520">
        <v>50775034.758891225</v>
      </c>
      <c r="D228" s="520">
        <v>0</v>
      </c>
      <c r="E228" s="530">
        <v>639799</v>
      </c>
      <c r="F228" s="530">
        <v>0</v>
      </c>
      <c r="G228" s="519">
        <f t="shared" si="3"/>
        <v>50135235.758891225</v>
      </c>
      <c r="H228" s="204"/>
      <c r="I228" s="204"/>
      <c r="J228" s="436"/>
    </row>
    <row r="229" spans="2:12" x14ac:dyDescent="0.3">
      <c r="B229" s="267" t="s">
        <v>467</v>
      </c>
      <c r="C229" s="268">
        <f>SUM(C224:C228)</f>
        <v>782308873.75889122</v>
      </c>
      <c r="D229" s="268">
        <f t="shared" ref="D229:G229" si="4">SUM(D224:D228)</f>
        <v>787067106</v>
      </c>
      <c r="E229" s="268">
        <f t="shared" si="4"/>
        <v>22592329</v>
      </c>
      <c r="F229" s="268">
        <f t="shared" si="4"/>
        <v>0</v>
      </c>
      <c r="G229" s="268">
        <f t="shared" si="4"/>
        <v>1546783650.7588911</v>
      </c>
      <c r="H229" s="646"/>
      <c r="I229" s="8"/>
      <c r="J229" s="122"/>
    </row>
    <row r="230" spans="2:12" x14ac:dyDescent="0.3">
      <c r="B230" s="267" t="s">
        <v>397</v>
      </c>
      <c r="C230" s="268">
        <v>436876090</v>
      </c>
      <c r="D230" s="268">
        <v>386653909.09048814</v>
      </c>
      <c r="E230" s="376">
        <v>35763853</v>
      </c>
      <c r="F230" s="376">
        <v>7442525.0904881768</v>
      </c>
      <c r="G230" s="268">
        <v>788758772.46993375</v>
      </c>
      <c r="H230" s="8"/>
      <c r="I230" s="8"/>
      <c r="J230" s="122"/>
    </row>
    <row r="231" spans="2:12" ht="15.75" customHeight="1" x14ac:dyDescent="0.3">
      <c r="B231" s="762" t="s">
        <v>269</v>
      </c>
      <c r="C231" s="763" t="s">
        <v>181</v>
      </c>
      <c r="D231" s="763"/>
      <c r="E231" s="763"/>
      <c r="F231" s="763"/>
      <c r="G231" s="763"/>
      <c r="J231" s="122"/>
    </row>
    <row r="232" spans="2:12" ht="27.6" x14ac:dyDescent="0.3">
      <c r="B232" s="762"/>
      <c r="C232" s="374" t="s">
        <v>468</v>
      </c>
      <c r="D232" s="374" t="s">
        <v>270</v>
      </c>
      <c r="E232" s="375" t="s">
        <v>271</v>
      </c>
      <c r="F232" s="375" t="s">
        <v>275</v>
      </c>
      <c r="G232" s="374" t="s">
        <v>466</v>
      </c>
    </row>
    <row r="233" spans="2:12" s="203" customFormat="1" x14ac:dyDescent="0.3">
      <c r="B233" s="477" t="s">
        <v>273</v>
      </c>
      <c r="C233" s="517">
        <v>25798901</v>
      </c>
      <c r="D233" s="517">
        <v>10691578</v>
      </c>
      <c r="E233" s="526">
        <f>269187+511477+454096+1969939+239332</f>
        <v>3444031</v>
      </c>
      <c r="F233" s="526">
        <f>+D233-E233</f>
        <v>7247547</v>
      </c>
      <c r="G233" s="517">
        <f>+C233+F233</f>
        <v>33046448</v>
      </c>
      <c r="H233" s="437"/>
      <c r="I233" s="438"/>
      <c r="J233" s="204"/>
      <c r="K233" s="204"/>
      <c r="L233" s="204"/>
    </row>
    <row r="234" spans="2:12" s="203" customFormat="1" x14ac:dyDescent="0.3">
      <c r="B234" s="527" t="s">
        <v>178</v>
      </c>
      <c r="C234" s="519">
        <v>157936793</v>
      </c>
      <c r="D234" s="519">
        <v>54978842</v>
      </c>
      <c r="E234" s="528">
        <v>1103810</v>
      </c>
      <c r="F234" s="528">
        <f>+D234</f>
        <v>54978842</v>
      </c>
      <c r="G234" s="519">
        <f>+C234+F234</f>
        <v>212915635</v>
      </c>
      <c r="H234" s="204"/>
      <c r="I234" s="438"/>
      <c r="J234" s="204"/>
      <c r="K234" s="204"/>
    </row>
    <row r="235" spans="2:12" s="203" customFormat="1" x14ac:dyDescent="0.3">
      <c r="B235" s="527" t="s">
        <v>274</v>
      </c>
      <c r="C235" s="519">
        <v>19522842</v>
      </c>
      <c r="D235" s="519">
        <v>7446896</v>
      </c>
      <c r="E235" s="528">
        <v>0</v>
      </c>
      <c r="F235" s="528">
        <f>+D235</f>
        <v>7446896</v>
      </c>
      <c r="G235" s="519">
        <f t="shared" ref="G235:G236" si="5">+C235+F235</f>
        <v>26969738</v>
      </c>
      <c r="H235" s="437"/>
      <c r="I235" s="438"/>
      <c r="J235" s="204"/>
      <c r="K235" s="204"/>
    </row>
    <row r="236" spans="2:12" s="203" customFormat="1" x14ac:dyDescent="0.3">
      <c r="B236" s="527" t="s">
        <v>179</v>
      </c>
      <c r="C236" s="519">
        <v>33000200</v>
      </c>
      <c r="D236" s="519">
        <v>28015275</v>
      </c>
      <c r="E236" s="528">
        <v>0</v>
      </c>
      <c r="F236" s="528">
        <f>+D236</f>
        <v>28015275</v>
      </c>
      <c r="G236" s="519">
        <f t="shared" si="5"/>
        <v>61015475</v>
      </c>
      <c r="H236" s="204"/>
      <c r="I236" s="204"/>
      <c r="J236" s="204"/>
      <c r="K236" s="204"/>
    </row>
    <row r="237" spans="2:12" s="203" customFormat="1" x14ac:dyDescent="0.3">
      <c r="B237" s="529" t="s">
        <v>180</v>
      </c>
      <c r="C237" s="520">
        <v>0</v>
      </c>
      <c r="D237" s="520">
        <v>8467247</v>
      </c>
      <c r="E237" s="530">
        <v>0</v>
      </c>
      <c r="F237" s="530">
        <f>+C237+D237-E237</f>
        <v>8467247</v>
      </c>
      <c r="G237" s="519">
        <f>+C237+F237</f>
        <v>8467247</v>
      </c>
      <c r="H237" s="204"/>
      <c r="I237" s="204"/>
      <c r="J237" s="204"/>
      <c r="K237" s="204"/>
    </row>
    <row r="238" spans="2:12" x14ac:dyDescent="0.3">
      <c r="B238" s="267" t="s">
        <v>481</v>
      </c>
      <c r="C238" s="268">
        <f>SUM(C233:C237)</f>
        <v>236258736</v>
      </c>
      <c r="D238" s="268">
        <f>SUM(D233:D237)</f>
        <v>109599838</v>
      </c>
      <c r="E238" s="268">
        <f t="shared" ref="E238:F238" si="6">SUM(E233:E237)</f>
        <v>4547841</v>
      </c>
      <c r="F238" s="268">
        <f t="shared" si="6"/>
        <v>106155807</v>
      </c>
      <c r="G238" s="268">
        <f>SUM(G233:G237)</f>
        <v>342414543</v>
      </c>
      <c r="H238" s="8"/>
      <c r="I238" s="8"/>
    </row>
    <row r="239" spans="2:12" x14ac:dyDescent="0.3">
      <c r="B239" s="267" t="s">
        <v>397</v>
      </c>
      <c r="C239" s="268">
        <v>174163698</v>
      </c>
      <c r="D239" s="268">
        <v>91091387.506111145</v>
      </c>
      <c r="E239" s="376">
        <v>29452830</v>
      </c>
      <c r="F239" s="376">
        <v>84232057.506111145</v>
      </c>
      <c r="G239" s="268">
        <v>236258736.65805647</v>
      </c>
      <c r="H239" s="8"/>
      <c r="I239" s="5"/>
    </row>
    <row r="240" spans="2:12" x14ac:dyDescent="0.3">
      <c r="H240" s="8"/>
      <c r="I240" s="8"/>
    </row>
    <row r="241" spans="2:13" x14ac:dyDescent="0.3">
      <c r="B241" s="722" t="s">
        <v>182</v>
      </c>
      <c r="C241" s="722"/>
      <c r="D241" s="722"/>
      <c r="E241" s="315"/>
      <c r="F241" s="315"/>
      <c r="G241" s="82"/>
      <c r="H241" s="82"/>
      <c r="I241" s="82"/>
    </row>
    <row r="242" spans="2:13" x14ac:dyDescent="0.3">
      <c r="B242" s="76" t="s">
        <v>183</v>
      </c>
      <c r="C242" s="76"/>
      <c r="D242" s="76"/>
      <c r="E242" s="317"/>
      <c r="F242" s="317"/>
      <c r="G242" s="85"/>
      <c r="H242" s="85"/>
      <c r="I242" s="85"/>
    </row>
    <row r="243" spans="2:13" x14ac:dyDescent="0.3">
      <c r="B243" s="748" t="s">
        <v>93</v>
      </c>
      <c r="C243" s="748" t="s">
        <v>184</v>
      </c>
      <c r="D243" s="751" t="s">
        <v>185</v>
      </c>
      <c r="E243" s="751"/>
      <c r="F243" s="751"/>
      <c r="G243" s="8"/>
      <c r="H243" s="621"/>
      <c r="I243" s="8"/>
    </row>
    <row r="244" spans="2:13" ht="18" customHeight="1" x14ac:dyDescent="0.3">
      <c r="B244" s="749"/>
      <c r="C244" s="749"/>
      <c r="D244" s="208" t="s">
        <v>186</v>
      </c>
      <c r="E244" s="318" t="s">
        <v>187</v>
      </c>
      <c r="F244" s="318" t="s">
        <v>188</v>
      </c>
      <c r="G244" s="8"/>
      <c r="H244" s="622"/>
      <c r="I244" s="8"/>
    </row>
    <row r="245" spans="2:13" s="203" customFormat="1" x14ac:dyDescent="0.3">
      <c r="B245" s="522" t="s">
        <v>281</v>
      </c>
      <c r="C245" s="655">
        <v>14125125</v>
      </c>
      <c r="D245" s="523">
        <v>0</v>
      </c>
      <c r="E245" s="523">
        <v>0</v>
      </c>
      <c r="F245" s="523">
        <v>14125125</v>
      </c>
      <c r="G245" s="204"/>
      <c r="H245" s="623"/>
      <c r="I245" s="204"/>
    </row>
    <row r="246" spans="2:13" x14ac:dyDescent="0.3">
      <c r="B246" s="524" t="s">
        <v>282</v>
      </c>
      <c r="C246" s="656">
        <v>16947870</v>
      </c>
      <c r="D246" s="525">
        <v>0</v>
      </c>
      <c r="E246" s="525">
        <v>0</v>
      </c>
      <c r="F246" s="525">
        <v>16947870</v>
      </c>
      <c r="G246" s="8"/>
      <c r="H246" s="8"/>
      <c r="I246" s="8"/>
    </row>
    <row r="247" spans="2:13" x14ac:dyDescent="0.3">
      <c r="B247" s="222" t="s">
        <v>465</v>
      </c>
      <c r="C247" s="377">
        <v>31072995</v>
      </c>
      <c r="D247" s="378">
        <v>0</v>
      </c>
      <c r="E247" s="379">
        <v>0</v>
      </c>
      <c r="F247" s="380">
        <f>+F248</f>
        <v>31072995</v>
      </c>
      <c r="G247" s="8"/>
      <c r="H247" s="397"/>
      <c r="I247" s="397"/>
      <c r="J247" s="398"/>
      <c r="K247" s="398"/>
      <c r="L247" s="398"/>
      <c r="M247" s="398"/>
    </row>
    <row r="248" spans="2:13" x14ac:dyDescent="0.3">
      <c r="B248" s="222" t="s">
        <v>396</v>
      </c>
      <c r="C248" s="377">
        <v>31072995</v>
      </c>
      <c r="D248" s="377">
        <v>0</v>
      </c>
      <c r="E248" s="380">
        <v>0</v>
      </c>
      <c r="F248" s="380">
        <v>31072995</v>
      </c>
      <c r="G248" s="8"/>
      <c r="H248" s="397"/>
      <c r="I248" s="397"/>
      <c r="J248" s="398"/>
      <c r="K248" s="398"/>
      <c r="L248" s="398"/>
      <c r="M248" s="398"/>
    </row>
    <row r="249" spans="2:13" x14ac:dyDescent="0.3">
      <c r="G249" s="8"/>
      <c r="H249" s="397"/>
      <c r="I249" s="397"/>
      <c r="J249" s="398"/>
      <c r="K249" s="398"/>
      <c r="L249" s="398"/>
      <c r="M249" s="398"/>
    </row>
    <row r="250" spans="2:13" x14ac:dyDescent="0.3">
      <c r="B250" s="73" t="s">
        <v>189</v>
      </c>
      <c r="C250" s="45"/>
      <c r="G250" s="8"/>
      <c r="H250" s="398" t="s">
        <v>281</v>
      </c>
      <c r="I250" s="399">
        <v>0</v>
      </c>
      <c r="J250" s="399">
        <v>14125125</v>
      </c>
      <c r="K250" s="398"/>
      <c r="L250" s="398"/>
      <c r="M250" s="398"/>
    </row>
    <row r="251" spans="2:13" x14ac:dyDescent="0.3">
      <c r="B251" s="724" t="s">
        <v>93</v>
      </c>
      <c r="C251" s="724" t="s">
        <v>184</v>
      </c>
      <c r="D251" s="759" t="s">
        <v>185</v>
      </c>
      <c r="E251" s="759"/>
      <c r="F251" s="759"/>
      <c r="G251" s="8"/>
      <c r="H251" s="398" t="s">
        <v>282</v>
      </c>
      <c r="I251" s="399">
        <v>0</v>
      </c>
      <c r="J251" s="399">
        <v>16947870</v>
      </c>
      <c r="K251" s="398"/>
      <c r="L251" s="398"/>
      <c r="M251" s="398"/>
    </row>
    <row r="252" spans="2:13" x14ac:dyDescent="0.3">
      <c r="B252" s="724"/>
      <c r="C252" s="724"/>
      <c r="D252" s="414" t="s">
        <v>186</v>
      </c>
      <c r="E252" s="415" t="s">
        <v>187</v>
      </c>
      <c r="F252" s="415" t="s">
        <v>188</v>
      </c>
      <c r="G252" s="8"/>
      <c r="H252" s="397"/>
      <c r="I252" s="397"/>
      <c r="J252" s="398"/>
      <c r="K252" s="398"/>
      <c r="L252" s="398"/>
      <c r="M252" s="398"/>
    </row>
    <row r="253" spans="2:13" x14ac:dyDescent="0.3">
      <c r="B253" s="598" t="s">
        <v>447</v>
      </c>
      <c r="C253" s="599">
        <v>327517773</v>
      </c>
      <c r="D253" s="600">
        <v>142711982</v>
      </c>
      <c r="E253" s="601">
        <v>410569600</v>
      </c>
      <c r="F253" s="601">
        <f>+C253+D253-E253</f>
        <v>59660155</v>
      </c>
      <c r="G253" s="8"/>
      <c r="H253" s="397"/>
      <c r="I253" s="397"/>
      <c r="J253" s="398"/>
      <c r="K253" s="398"/>
      <c r="L253" s="398"/>
      <c r="M253" s="398"/>
    </row>
    <row r="254" spans="2:13" x14ac:dyDescent="0.3">
      <c r="B254" s="602" t="s">
        <v>467</v>
      </c>
      <c r="C254" s="603">
        <f>SUM(C253)</f>
        <v>327517773</v>
      </c>
      <c r="D254" s="603">
        <f t="shared" ref="D254:F254" si="7">SUM(D253)</f>
        <v>142711982</v>
      </c>
      <c r="E254" s="603">
        <f t="shared" si="7"/>
        <v>410569600</v>
      </c>
      <c r="F254" s="603">
        <f t="shared" si="7"/>
        <v>59660155</v>
      </c>
      <c r="G254" s="8"/>
      <c r="H254" s="8"/>
      <c r="I254" s="8"/>
    </row>
    <row r="255" spans="2:13" x14ac:dyDescent="0.3">
      <c r="B255" s="602" t="s">
        <v>397</v>
      </c>
      <c r="C255" s="603">
        <v>327517773</v>
      </c>
      <c r="D255" s="603">
        <v>0</v>
      </c>
      <c r="E255" s="604">
        <v>0</v>
      </c>
      <c r="F255" s="604">
        <v>327517773</v>
      </c>
      <c r="G255" s="8"/>
      <c r="H255" s="8"/>
      <c r="I255" s="8"/>
    </row>
    <row r="256" spans="2:13" x14ac:dyDescent="0.3">
      <c r="B256" s="45"/>
      <c r="C256" s="45"/>
      <c r="G256" s="8"/>
      <c r="H256" s="8"/>
      <c r="I256" s="8"/>
    </row>
    <row r="257" spans="2:9" x14ac:dyDescent="0.3">
      <c r="B257" s="87"/>
      <c r="C257" s="87"/>
      <c r="G257" s="8"/>
      <c r="H257" s="8"/>
      <c r="I257" s="8"/>
    </row>
    <row r="258" spans="2:9" x14ac:dyDescent="0.3">
      <c r="G258" s="8"/>
      <c r="H258" s="8"/>
      <c r="I258" s="8"/>
    </row>
    <row r="259" spans="2:9" x14ac:dyDescent="0.3">
      <c r="B259" s="723" t="s">
        <v>190</v>
      </c>
      <c r="C259" s="723"/>
      <c r="D259" s="723"/>
      <c r="E259" s="316"/>
      <c r="F259" s="316"/>
      <c r="G259" s="8"/>
      <c r="H259" s="8"/>
      <c r="I259" s="8"/>
    </row>
    <row r="260" spans="2:9" x14ac:dyDescent="0.3">
      <c r="B260" s="45"/>
      <c r="C260" s="45"/>
      <c r="D260" s="45"/>
      <c r="E260" s="316"/>
      <c r="F260" s="316"/>
      <c r="G260" s="8"/>
      <c r="H260" s="8"/>
      <c r="I260" s="8"/>
    </row>
    <row r="261" spans="2:9" x14ac:dyDescent="0.3">
      <c r="B261" s="712" t="s">
        <v>93</v>
      </c>
      <c r="C261" s="713" t="s">
        <v>185</v>
      </c>
      <c r="D261" s="713"/>
      <c r="E261" s="316"/>
      <c r="F261" s="316"/>
      <c r="G261" s="8"/>
      <c r="H261" s="8"/>
      <c r="I261" s="8"/>
    </row>
    <row r="262" spans="2:9" x14ac:dyDescent="0.3">
      <c r="B262" s="712"/>
      <c r="C262" s="381">
        <v>44196</v>
      </c>
      <c r="D262" s="381">
        <v>43830</v>
      </c>
      <c r="G262" s="8"/>
    </row>
    <row r="263" spans="2:9" x14ac:dyDescent="0.3">
      <c r="B263" s="516" t="s">
        <v>267</v>
      </c>
      <c r="C263" s="517">
        <v>0</v>
      </c>
      <c r="D263" s="517">
        <v>22071042</v>
      </c>
      <c r="F263" s="151"/>
      <c r="G263" s="8"/>
    </row>
    <row r="264" spans="2:9" x14ac:dyDescent="0.3">
      <c r="B264" s="492" t="s">
        <v>256</v>
      </c>
      <c r="C264" s="518">
        <v>168050982</v>
      </c>
      <c r="D264" s="518">
        <v>790947060</v>
      </c>
      <c r="F264" s="151"/>
      <c r="G264" s="8"/>
    </row>
    <row r="265" spans="2:9" x14ac:dyDescent="0.3">
      <c r="B265" s="492" t="s">
        <v>309</v>
      </c>
      <c r="C265" s="518">
        <v>250001</v>
      </c>
      <c r="D265" s="518">
        <v>94546606</v>
      </c>
      <c r="F265" s="151"/>
      <c r="G265" s="8"/>
    </row>
    <row r="266" spans="2:9" x14ac:dyDescent="0.3">
      <c r="B266" s="492" t="s">
        <v>486</v>
      </c>
      <c r="C266" s="518">
        <v>288982</v>
      </c>
      <c r="D266" s="518">
        <v>0</v>
      </c>
      <c r="F266" s="151"/>
      <c r="G266" s="8"/>
    </row>
    <row r="267" spans="2:9" x14ac:dyDescent="0.3">
      <c r="B267" s="492" t="s">
        <v>192</v>
      </c>
      <c r="C267" s="518">
        <v>7321212</v>
      </c>
      <c r="D267" s="518">
        <v>11827302</v>
      </c>
      <c r="G267" s="8"/>
    </row>
    <row r="268" spans="2:9" x14ac:dyDescent="0.3">
      <c r="B268" s="492" t="s">
        <v>487</v>
      </c>
      <c r="C268" s="518">
        <v>24615602</v>
      </c>
      <c r="D268" s="518">
        <v>0</v>
      </c>
      <c r="G268" s="8"/>
    </row>
    <row r="269" spans="2:9" x14ac:dyDescent="0.3">
      <c r="B269" s="494" t="s">
        <v>488</v>
      </c>
      <c r="C269" s="521">
        <v>2333100000</v>
      </c>
      <c r="D269" s="521">
        <v>0</v>
      </c>
      <c r="G269" s="8"/>
    </row>
    <row r="270" spans="2:9" x14ac:dyDescent="0.3">
      <c r="B270" s="550" t="s">
        <v>94</v>
      </c>
      <c r="C270" s="268">
        <f>SUM(C263:C269)</f>
        <v>2533626779</v>
      </c>
      <c r="D270" s="268">
        <f>SUM(D263:D269)</f>
        <v>919392010</v>
      </c>
      <c r="E270" s="319"/>
      <c r="F270" s="320"/>
      <c r="G270" s="8"/>
      <c r="H270" s="8"/>
      <c r="I270" s="8"/>
    </row>
    <row r="271" spans="2:9" s="203" customFormat="1" x14ac:dyDescent="0.3">
      <c r="B271" s="209"/>
      <c r="C271" s="210"/>
      <c r="D271" s="210"/>
      <c r="E271" s="321"/>
      <c r="F271" s="322"/>
      <c r="G271" s="204"/>
      <c r="H271" s="204"/>
      <c r="I271" s="204"/>
    </row>
    <row r="272" spans="2:9" x14ac:dyDescent="0.3">
      <c r="B272" s="722" t="s">
        <v>446</v>
      </c>
      <c r="C272" s="722"/>
      <c r="D272" s="722"/>
      <c r="E272" s="315"/>
      <c r="F272" s="315"/>
      <c r="G272" s="82"/>
      <c r="H272" s="8"/>
      <c r="I272" s="8"/>
    </row>
    <row r="273" spans="2:9" x14ac:dyDescent="0.3">
      <c r="B273" s="24"/>
      <c r="C273" s="24"/>
      <c r="D273" s="24"/>
      <c r="E273" s="315"/>
      <c r="F273" s="315"/>
      <c r="G273" s="82"/>
      <c r="H273" s="8"/>
      <c r="I273" s="8"/>
    </row>
    <row r="274" spans="2:9" ht="19.5" customHeight="1" x14ac:dyDescent="0.3">
      <c r="B274" s="39" t="s">
        <v>193</v>
      </c>
      <c r="C274" s="39" t="s">
        <v>311</v>
      </c>
      <c r="D274" s="39" t="s">
        <v>312</v>
      </c>
      <c r="G274" s="8"/>
    </row>
    <row r="275" spans="2:9" ht="17.100000000000001" customHeight="1" x14ac:dyDescent="0.3">
      <c r="B275" s="625" t="s">
        <v>500</v>
      </c>
      <c r="C275" s="626">
        <v>11281326341</v>
      </c>
      <c r="D275" s="238">
        <v>0</v>
      </c>
      <c r="G275" s="8"/>
    </row>
    <row r="276" spans="2:9" ht="17.100000000000001" customHeight="1" x14ac:dyDescent="0.3">
      <c r="B276" s="214" t="s">
        <v>467</v>
      </c>
      <c r="C276" s="42">
        <f>+SUM(C275:C275)</f>
        <v>11281326341</v>
      </c>
      <c r="D276" s="42">
        <v>0</v>
      </c>
      <c r="G276" s="8"/>
    </row>
    <row r="277" spans="2:9" x14ac:dyDescent="0.3">
      <c r="B277" s="214" t="s">
        <v>397</v>
      </c>
      <c r="C277" s="42">
        <v>0</v>
      </c>
      <c r="D277" s="42">
        <v>0</v>
      </c>
      <c r="G277" s="8"/>
      <c r="H277" s="8"/>
      <c r="I277" s="8"/>
    </row>
    <row r="278" spans="2:9" x14ac:dyDescent="0.3">
      <c r="B278" s="282"/>
      <c r="C278" s="282"/>
      <c r="D278" s="282"/>
      <c r="G278" s="8"/>
      <c r="H278" s="8"/>
      <c r="I278" s="8"/>
    </row>
    <row r="279" spans="2:9" x14ac:dyDescent="0.3">
      <c r="B279" s="723" t="s">
        <v>360</v>
      </c>
      <c r="C279" s="723"/>
      <c r="D279" s="723"/>
      <c r="E279" s="315"/>
      <c r="F279" s="315"/>
      <c r="G279" s="82"/>
      <c r="H279" s="8"/>
      <c r="I279" s="8"/>
    </row>
    <row r="280" spans="2:9" x14ac:dyDescent="0.3">
      <c r="B280" s="73"/>
      <c r="C280" s="73"/>
      <c r="D280" s="44"/>
      <c r="G280" s="8"/>
      <c r="H280" s="8"/>
      <c r="I280" s="8"/>
    </row>
    <row r="281" spans="2:9" ht="21" customHeight="1" x14ac:dyDescent="0.3">
      <c r="B281" s="227" t="s">
        <v>93</v>
      </c>
      <c r="C281" s="227" t="s">
        <v>311</v>
      </c>
      <c r="D281" s="227" t="s">
        <v>312</v>
      </c>
      <c r="G281" s="8"/>
      <c r="H281" s="8"/>
      <c r="I281" s="8"/>
    </row>
    <row r="282" spans="2:9" x14ac:dyDescent="0.3">
      <c r="B282" s="385" t="s">
        <v>306</v>
      </c>
      <c r="C282" s="217">
        <v>0</v>
      </c>
      <c r="D282" s="218">
        <v>0</v>
      </c>
      <c r="G282" s="8"/>
      <c r="H282" s="8"/>
      <c r="I282" s="8"/>
    </row>
    <row r="283" spans="2:9" s="141" customFormat="1" x14ac:dyDescent="0.3">
      <c r="B283" s="386"/>
      <c r="C283" s="263"/>
      <c r="D283" s="263"/>
      <c r="E283" s="312"/>
      <c r="F283" s="312"/>
      <c r="G283" s="43"/>
      <c r="H283" s="43"/>
      <c r="I283" s="43"/>
    </row>
    <row r="284" spans="2:9" s="141" customFormat="1" x14ac:dyDescent="0.3">
      <c r="B284" s="723" t="s">
        <v>361</v>
      </c>
      <c r="C284" s="723"/>
      <c r="D284" s="723"/>
      <c r="E284" s="387"/>
      <c r="F284" s="387"/>
      <c r="G284" s="388"/>
      <c r="H284" s="43"/>
      <c r="I284" s="43"/>
    </row>
    <row r="285" spans="2:9" x14ac:dyDescent="0.3">
      <c r="B285" s="73"/>
      <c r="C285" s="73"/>
      <c r="D285" s="44"/>
      <c r="G285" s="8"/>
      <c r="H285" s="8"/>
      <c r="I285" s="8"/>
    </row>
    <row r="286" spans="2:9" ht="21" customHeight="1" x14ac:dyDescent="0.3">
      <c r="B286" s="39" t="s">
        <v>93</v>
      </c>
      <c r="C286" s="39" t="s">
        <v>311</v>
      </c>
      <c r="D286" s="39" t="s">
        <v>312</v>
      </c>
      <c r="G286" s="8"/>
      <c r="H286" s="8"/>
      <c r="I286" s="8"/>
    </row>
    <row r="287" spans="2:9" x14ac:dyDescent="0.3">
      <c r="B287" s="216" t="s">
        <v>310</v>
      </c>
      <c r="C287" s="649">
        <v>72308957</v>
      </c>
      <c r="D287" s="218">
        <v>0</v>
      </c>
      <c r="G287" s="8"/>
      <c r="H287" s="8"/>
      <c r="I287" s="8"/>
    </row>
    <row r="288" spans="2:9" x14ac:dyDescent="0.3">
      <c r="B288" s="219" t="s">
        <v>124</v>
      </c>
      <c r="C288" s="650">
        <v>4880049</v>
      </c>
      <c r="D288" s="220">
        <v>0</v>
      </c>
      <c r="G288" s="8"/>
      <c r="H288" s="8"/>
      <c r="I288" s="8"/>
    </row>
    <row r="289" spans="2:9" x14ac:dyDescent="0.3">
      <c r="B289" s="214" t="s">
        <v>467</v>
      </c>
      <c r="C289" s="42">
        <f>+C287+C288</f>
        <v>77189006</v>
      </c>
      <c r="D289" s="42">
        <v>0</v>
      </c>
      <c r="G289" s="8"/>
      <c r="H289" s="8"/>
      <c r="I289" s="8"/>
    </row>
    <row r="290" spans="2:9" x14ac:dyDescent="0.3">
      <c r="B290" s="214" t="s">
        <v>397</v>
      </c>
      <c r="C290" s="42">
        <v>29209612</v>
      </c>
      <c r="D290" s="42">
        <v>0</v>
      </c>
      <c r="G290" s="8"/>
      <c r="H290" s="8"/>
      <c r="I290" s="8"/>
    </row>
    <row r="291" spans="2:9" x14ac:dyDescent="0.3">
      <c r="B291" s="89"/>
      <c r="C291" s="89"/>
      <c r="D291" s="90"/>
      <c r="G291" s="8"/>
      <c r="H291" s="8"/>
      <c r="I291" s="8"/>
    </row>
    <row r="292" spans="2:9" x14ac:dyDescent="0.3">
      <c r="B292" s="722" t="s">
        <v>362</v>
      </c>
      <c r="C292" s="722"/>
      <c r="D292" s="722"/>
      <c r="E292" s="316"/>
      <c r="G292" s="8"/>
      <c r="H292" s="8"/>
      <c r="I292" s="8"/>
    </row>
    <row r="293" spans="2:9" x14ac:dyDescent="0.3">
      <c r="B293" s="24"/>
      <c r="C293" s="24"/>
      <c r="D293" s="24"/>
      <c r="E293" s="316"/>
      <c r="G293" s="8"/>
      <c r="H293" s="8"/>
      <c r="I293" s="8"/>
    </row>
    <row r="294" spans="2:9" ht="19.5" customHeight="1" x14ac:dyDescent="0.3">
      <c r="B294" s="39" t="s">
        <v>193</v>
      </c>
      <c r="C294" s="39" t="s">
        <v>311</v>
      </c>
      <c r="D294" s="39" t="s">
        <v>312</v>
      </c>
      <c r="E294" s="315"/>
      <c r="F294" s="315"/>
      <c r="G294" s="82"/>
      <c r="H294" s="8"/>
      <c r="I294" s="8"/>
    </row>
    <row r="295" spans="2:9" x14ac:dyDescent="0.3">
      <c r="B295" s="221" t="s">
        <v>340</v>
      </c>
      <c r="C295" s="651">
        <v>22177544</v>
      </c>
      <c r="D295" s="213">
        <v>0</v>
      </c>
      <c r="E295" s="315"/>
      <c r="F295" s="315"/>
      <c r="G295" s="82"/>
      <c r="H295" s="8"/>
      <c r="I295" s="8"/>
    </row>
    <row r="296" spans="2:9" x14ac:dyDescent="0.3">
      <c r="B296" s="214" t="s">
        <v>467</v>
      </c>
      <c r="C296" s="215">
        <f>+C295</f>
        <v>22177544</v>
      </c>
      <c r="D296" s="215">
        <v>0</v>
      </c>
      <c r="E296" s="316"/>
      <c r="G296" s="8"/>
      <c r="H296" s="8"/>
      <c r="I296" s="8"/>
    </row>
    <row r="297" spans="2:9" x14ac:dyDescent="0.3">
      <c r="B297" s="214" t="s">
        <v>397</v>
      </c>
      <c r="C297" s="215">
        <v>0</v>
      </c>
      <c r="D297" s="215">
        <v>0</v>
      </c>
      <c r="E297" s="316"/>
      <c r="G297" s="8"/>
      <c r="H297" s="8"/>
      <c r="I297" s="8"/>
    </row>
    <row r="298" spans="2:9" x14ac:dyDescent="0.3">
      <c r="B298" s="91"/>
      <c r="C298" s="91"/>
      <c r="D298" s="88"/>
      <c r="G298" s="8"/>
      <c r="H298" s="8"/>
      <c r="I298" s="8"/>
    </row>
    <row r="299" spans="2:9" hidden="1" x14ac:dyDescent="0.3">
      <c r="B299" s="722" t="s">
        <v>195</v>
      </c>
      <c r="C299" s="722"/>
      <c r="D299" s="722"/>
      <c r="G299" s="8"/>
      <c r="H299" s="8"/>
      <c r="I299" s="8"/>
    </row>
    <row r="300" spans="2:9" hidden="1" x14ac:dyDescent="0.3">
      <c r="B300" s="24"/>
      <c r="C300" s="24"/>
      <c r="D300" s="24"/>
      <c r="G300" s="8"/>
      <c r="H300" s="8"/>
      <c r="I300" s="8"/>
    </row>
    <row r="301" spans="2:9" hidden="1" x14ac:dyDescent="0.3">
      <c r="B301" s="39" t="s">
        <v>193</v>
      </c>
      <c r="C301" s="39" t="s">
        <v>311</v>
      </c>
      <c r="D301" s="39" t="s">
        <v>312</v>
      </c>
      <c r="E301" s="315"/>
      <c r="F301" s="315"/>
      <c r="G301" s="8"/>
      <c r="H301" s="8"/>
      <c r="I301" s="8"/>
    </row>
    <row r="302" spans="2:9" hidden="1" x14ac:dyDescent="0.3">
      <c r="B302" s="211" t="s">
        <v>306</v>
      </c>
      <c r="C302" s="212">
        <v>0</v>
      </c>
      <c r="D302" s="213">
        <v>0</v>
      </c>
      <c r="E302" s="315"/>
      <c r="F302" s="315"/>
      <c r="G302" s="8"/>
      <c r="H302" s="8"/>
      <c r="I302" s="8"/>
    </row>
    <row r="303" spans="2:9" hidden="1" x14ac:dyDescent="0.3">
      <c r="B303" s="214" t="s">
        <v>308</v>
      </c>
      <c r="C303" s="215">
        <v>0</v>
      </c>
      <c r="D303" s="215">
        <v>0</v>
      </c>
      <c r="G303" s="8"/>
      <c r="H303" s="8"/>
      <c r="I303" s="8"/>
    </row>
    <row r="304" spans="2:9" hidden="1" x14ac:dyDescent="0.3">
      <c r="B304" s="214" t="s">
        <v>307</v>
      </c>
      <c r="C304" s="215">
        <v>0</v>
      </c>
      <c r="D304" s="215">
        <v>0</v>
      </c>
      <c r="G304" s="8"/>
      <c r="H304" s="8"/>
      <c r="I304" s="8"/>
    </row>
    <row r="305" spans="2:10" x14ac:dyDescent="0.3">
      <c r="B305" s="86"/>
      <c r="C305" s="86"/>
      <c r="G305" s="8"/>
      <c r="H305" s="8"/>
      <c r="I305" s="8"/>
    </row>
    <row r="306" spans="2:10" x14ac:dyDescent="0.3">
      <c r="B306" s="722" t="s">
        <v>196</v>
      </c>
      <c r="C306" s="722"/>
      <c r="D306" s="722"/>
      <c r="E306" s="316"/>
      <c r="F306" s="316"/>
      <c r="G306" s="84"/>
      <c r="H306" s="84"/>
      <c r="I306" s="8"/>
    </row>
    <row r="307" spans="2:10" x14ac:dyDescent="0.3">
      <c r="B307" s="86"/>
      <c r="C307" s="86"/>
      <c r="D307" s="44"/>
      <c r="E307" s="316"/>
      <c r="F307" s="316"/>
      <c r="G307" s="84"/>
      <c r="H307" s="84"/>
      <c r="I307" s="8"/>
    </row>
    <row r="308" spans="2:10" ht="33.75" customHeight="1" x14ac:dyDescent="0.3">
      <c r="B308" s="37" t="s">
        <v>197</v>
      </c>
      <c r="C308" s="37" t="s">
        <v>313</v>
      </c>
      <c r="D308" s="37" t="s">
        <v>199</v>
      </c>
      <c r="E308" s="305" t="s">
        <v>200</v>
      </c>
      <c r="F308" s="305" t="s">
        <v>201</v>
      </c>
      <c r="G308" s="106" t="s">
        <v>462</v>
      </c>
      <c r="H308" s="111" t="s">
        <v>389</v>
      </c>
      <c r="I308" s="8"/>
    </row>
    <row r="309" spans="2:10" x14ac:dyDescent="0.3">
      <c r="B309" s="416" t="s">
        <v>306</v>
      </c>
      <c r="C309" s="416" t="s">
        <v>306</v>
      </c>
      <c r="D309" s="416" t="s">
        <v>306</v>
      </c>
      <c r="E309" s="487" t="s">
        <v>306</v>
      </c>
      <c r="F309" s="487" t="s">
        <v>306</v>
      </c>
      <c r="G309" s="488">
        <v>0</v>
      </c>
      <c r="H309" s="489">
        <v>0</v>
      </c>
      <c r="I309" s="8"/>
    </row>
    <row r="310" spans="2:10" x14ac:dyDescent="0.3">
      <c r="B310" s="32"/>
      <c r="C310" s="32"/>
      <c r="D310"/>
      <c r="E310" s="151"/>
      <c r="F310" s="151"/>
      <c r="G310" s="5"/>
      <c r="H310" s="5"/>
      <c r="I310" s="5"/>
      <c r="J310"/>
    </row>
    <row r="311" spans="2:10" x14ac:dyDescent="0.3">
      <c r="B311" s="722" t="s">
        <v>202</v>
      </c>
      <c r="C311" s="722"/>
      <c r="D311" s="722"/>
      <c r="E311" s="323"/>
      <c r="F311" s="323"/>
      <c r="G311" s="29"/>
      <c r="H311" s="29"/>
      <c r="I311" s="5"/>
      <c r="J311"/>
    </row>
    <row r="312" spans="2:10" x14ac:dyDescent="0.3">
      <c r="B312" s="55"/>
      <c r="C312" s="55"/>
      <c r="D312" s="53"/>
      <c r="E312" s="324"/>
      <c r="F312" s="324"/>
      <c r="G312" s="5"/>
      <c r="H312" s="5"/>
      <c r="I312" s="5"/>
      <c r="J312"/>
    </row>
    <row r="313" spans="2:10" ht="27.6" x14ac:dyDescent="0.3">
      <c r="B313" s="39" t="s">
        <v>149</v>
      </c>
      <c r="C313" s="39" t="s">
        <v>314</v>
      </c>
      <c r="D313" s="39" t="s">
        <v>203</v>
      </c>
      <c r="E313" s="286" t="s">
        <v>315</v>
      </c>
      <c r="F313" s="286" t="s">
        <v>316</v>
      </c>
      <c r="G313" s="5"/>
      <c r="H313" s="5"/>
      <c r="I313" s="5"/>
      <c r="J313"/>
    </row>
    <row r="314" spans="2:10" x14ac:dyDescent="0.3">
      <c r="B314" s="223" t="s">
        <v>306</v>
      </c>
      <c r="C314" s="223" t="s">
        <v>306</v>
      </c>
      <c r="D314" s="40" t="s">
        <v>306</v>
      </c>
      <c r="E314" s="325">
        <v>0</v>
      </c>
      <c r="F314" s="325">
        <v>0</v>
      </c>
      <c r="G314" s="5"/>
      <c r="H314" s="5"/>
      <c r="I314" s="5"/>
      <c r="J314"/>
    </row>
    <row r="315" spans="2:10" x14ac:dyDescent="0.3">
      <c r="B315" s="30"/>
      <c r="C315" s="30"/>
      <c r="D315" s="31"/>
      <c r="E315" s="326"/>
      <c r="F315" s="326"/>
      <c r="G315" s="5"/>
      <c r="H315" s="5"/>
      <c r="I315" s="5"/>
      <c r="J315"/>
    </row>
    <row r="316" spans="2:10" x14ac:dyDescent="0.3">
      <c r="B316" s="750" t="s">
        <v>204</v>
      </c>
      <c r="C316" s="750"/>
      <c r="D316" s="750"/>
      <c r="E316" s="275"/>
      <c r="F316" s="275"/>
      <c r="G316" s="275"/>
      <c r="H316" s="29"/>
      <c r="I316" s="5"/>
      <c r="J316"/>
    </row>
    <row r="317" spans="2:10" x14ac:dyDescent="0.3">
      <c r="B317" s="52"/>
      <c r="C317" s="52"/>
      <c r="D317" s="53"/>
      <c r="E317" s="151"/>
      <c r="F317" s="151"/>
      <c r="G317" s="151"/>
      <c r="H317" s="5"/>
      <c r="I317" s="5"/>
      <c r="J317"/>
    </row>
    <row r="318" spans="2:10" ht="22.5" customHeight="1" x14ac:dyDescent="0.3">
      <c r="B318" s="39" t="s">
        <v>93</v>
      </c>
      <c r="C318" s="39" t="s">
        <v>317</v>
      </c>
      <c r="D318" s="39" t="s">
        <v>318</v>
      </c>
      <c r="E318" s="151"/>
      <c r="G318" s="151"/>
      <c r="H318" s="5"/>
      <c r="I318" s="5"/>
      <c r="J318"/>
    </row>
    <row r="319" spans="2:10" ht="15" customHeight="1" x14ac:dyDescent="0.3">
      <c r="B319" s="224" t="s">
        <v>400</v>
      </c>
      <c r="C319" s="652">
        <f>31583884+11102405</f>
        <v>42686289</v>
      </c>
      <c r="D319" s="542">
        <v>0</v>
      </c>
      <c r="E319" s="151"/>
      <c r="G319" s="151"/>
      <c r="H319" s="5"/>
      <c r="I319" s="5"/>
      <c r="J319" s="48"/>
    </row>
    <row r="320" spans="2:10" ht="15" customHeight="1" x14ac:dyDescent="0.3">
      <c r="B320" s="224" t="s">
        <v>194</v>
      </c>
      <c r="C320" s="653">
        <v>1005615246</v>
      </c>
      <c r="D320" s="543">
        <v>0</v>
      </c>
      <c r="E320" s="151"/>
      <c r="G320" s="151"/>
      <c r="H320" s="5"/>
      <c r="I320" s="5"/>
      <c r="J320" s="48"/>
    </row>
    <row r="321" spans="2:10" ht="15" customHeight="1" x14ac:dyDescent="0.3">
      <c r="B321" s="224" t="s">
        <v>509</v>
      </c>
      <c r="C321" s="654">
        <v>-90957223</v>
      </c>
      <c r="D321" s="543">
        <v>0</v>
      </c>
      <c r="E321" s="151"/>
      <c r="F321" s="151"/>
      <c r="G321" s="151"/>
      <c r="H321" s="5"/>
      <c r="I321" s="5"/>
      <c r="J321" s="48"/>
    </row>
    <row r="322" spans="2:10" ht="15" customHeight="1" x14ac:dyDescent="0.3">
      <c r="B322" s="224" t="s">
        <v>510</v>
      </c>
      <c r="C322" s="653">
        <v>23440891</v>
      </c>
      <c r="D322" s="543">
        <v>0</v>
      </c>
      <c r="E322" s="151"/>
      <c r="F322" s="151"/>
      <c r="G322" s="151"/>
      <c r="H322" s="5"/>
      <c r="I322" s="5"/>
      <c r="J322" s="613"/>
    </row>
    <row r="323" spans="2:10" ht="15" customHeight="1" x14ac:dyDescent="0.3">
      <c r="B323" s="224" t="s">
        <v>511</v>
      </c>
      <c r="C323" s="653">
        <v>16250615</v>
      </c>
      <c r="D323" s="543">
        <v>0</v>
      </c>
      <c r="E323" s="151"/>
      <c r="F323" s="151"/>
      <c r="G323" s="151"/>
      <c r="H323" s="5"/>
      <c r="I323" s="5"/>
      <c r="J323" s="613"/>
    </row>
    <row r="324" spans="2:10" s="645" customFormat="1" ht="15" customHeight="1" x14ac:dyDescent="0.3">
      <c r="B324" s="224" t="s">
        <v>528</v>
      </c>
      <c r="C324" s="653">
        <v>60000000</v>
      </c>
      <c r="D324" s="543">
        <v>0</v>
      </c>
      <c r="E324" s="151"/>
      <c r="F324" s="151"/>
      <c r="G324" s="151"/>
      <c r="H324" s="644"/>
      <c r="I324" s="644"/>
      <c r="J324" s="643"/>
    </row>
    <row r="325" spans="2:10" x14ac:dyDescent="0.3">
      <c r="B325" s="222" t="s">
        <v>467</v>
      </c>
      <c r="C325" s="226">
        <f>SUM(C319:C324)</f>
        <v>1057035818</v>
      </c>
      <c r="D325" s="226">
        <v>0</v>
      </c>
      <c r="E325" s="151"/>
      <c r="F325" s="151"/>
      <c r="G325" s="151"/>
      <c r="H325" s="5"/>
      <c r="I325" s="5"/>
      <c r="J325"/>
    </row>
    <row r="326" spans="2:10" x14ac:dyDescent="0.3">
      <c r="B326" s="222" t="s">
        <v>397</v>
      </c>
      <c r="C326" s="226">
        <v>1732453771</v>
      </c>
      <c r="D326" s="42">
        <v>0</v>
      </c>
      <c r="E326" s="151"/>
      <c r="F326" s="151"/>
      <c r="G326" s="151"/>
      <c r="H326" s="400"/>
      <c r="I326" s="400"/>
      <c r="J326" s="401"/>
    </row>
    <row r="327" spans="2:10" x14ac:dyDescent="0.3">
      <c r="B327" s="26"/>
      <c r="C327" s="26"/>
      <c r="D327"/>
      <c r="E327" s="151"/>
      <c r="F327" s="151"/>
      <c r="G327" s="29"/>
      <c r="H327" s="402"/>
      <c r="I327" s="400"/>
      <c r="J327" s="401"/>
    </row>
    <row r="328" spans="2:10" x14ac:dyDescent="0.3">
      <c r="B328" s="26"/>
      <c r="C328" s="26"/>
      <c r="D328"/>
      <c r="E328" s="151"/>
      <c r="F328" s="151"/>
      <c r="G328" s="5"/>
      <c r="H328" s="400"/>
      <c r="I328" s="400"/>
      <c r="J328" s="401"/>
    </row>
    <row r="329" spans="2:10" x14ac:dyDescent="0.3">
      <c r="B329" s="722" t="s">
        <v>206</v>
      </c>
      <c r="C329" s="722"/>
      <c r="D329" s="722"/>
      <c r="E329" s="403" t="s">
        <v>207</v>
      </c>
      <c r="F329" s="403" t="s">
        <v>207</v>
      </c>
      <c r="G329" s="403" t="s">
        <v>207</v>
      </c>
      <c r="H329" s="400"/>
      <c r="I329" s="403" t="s">
        <v>207</v>
      </c>
      <c r="J329" s="401"/>
    </row>
    <row r="330" spans="2:10" x14ac:dyDescent="0.3">
      <c r="B330" s="55"/>
      <c r="C330" s="55"/>
      <c r="D330" s="53"/>
      <c r="E330" s="324"/>
      <c r="F330" s="324"/>
      <c r="G330" s="5"/>
      <c r="H330" s="400"/>
      <c r="I330" s="400"/>
      <c r="J330" s="401"/>
    </row>
    <row r="331" spans="2:10" x14ac:dyDescent="0.3">
      <c r="B331" s="748" t="s">
        <v>208</v>
      </c>
      <c r="C331" s="748" t="s">
        <v>198</v>
      </c>
      <c r="D331" s="748" t="s">
        <v>199</v>
      </c>
      <c r="E331" s="764" t="s">
        <v>209</v>
      </c>
      <c r="F331" s="764"/>
      <c r="G331" s="5"/>
      <c r="H331" s="5"/>
      <c r="I331" s="5"/>
      <c r="J331"/>
    </row>
    <row r="332" spans="2:10" ht="27.6" x14ac:dyDescent="0.3">
      <c r="B332" s="749"/>
      <c r="C332" s="749"/>
      <c r="D332" s="749"/>
      <c r="E332" s="286" t="s">
        <v>319</v>
      </c>
      <c r="F332" s="286" t="s">
        <v>320</v>
      </c>
      <c r="G332" s="5"/>
      <c r="H332" s="5"/>
      <c r="I332" s="5"/>
      <c r="J332"/>
    </row>
    <row r="333" spans="2:10" x14ac:dyDescent="0.3">
      <c r="B333" s="538" t="s">
        <v>306</v>
      </c>
      <c r="C333" s="538" t="s">
        <v>306</v>
      </c>
      <c r="D333" s="538" t="s">
        <v>306</v>
      </c>
      <c r="E333" s="539">
        <v>0</v>
      </c>
      <c r="F333" s="540">
        <v>0</v>
      </c>
      <c r="G333" s="8"/>
      <c r="H333" s="8"/>
      <c r="I333" s="8"/>
    </row>
    <row r="334" spans="2:10" x14ac:dyDescent="0.3">
      <c r="B334" s="222" t="s">
        <v>94</v>
      </c>
      <c r="C334" s="222"/>
      <c r="D334" s="222"/>
      <c r="E334" s="228">
        <v>0</v>
      </c>
      <c r="F334" s="228">
        <v>0</v>
      </c>
      <c r="G334" s="8"/>
      <c r="H334" s="8"/>
      <c r="I334" s="8"/>
    </row>
    <row r="335" spans="2:10" x14ac:dyDescent="0.3">
      <c r="B335" s="33"/>
      <c r="C335" s="33"/>
      <c r="D335" s="30"/>
      <c r="E335" s="327"/>
      <c r="F335" s="327"/>
      <c r="G335" s="5"/>
      <c r="H335" s="5"/>
      <c r="I335" s="5"/>
      <c r="J335"/>
    </row>
    <row r="336" spans="2:10" x14ac:dyDescent="0.3">
      <c r="B336" s="32"/>
      <c r="C336" s="32"/>
      <c r="D336"/>
      <c r="E336" s="151"/>
      <c r="F336" s="151"/>
      <c r="G336" s="5"/>
      <c r="H336" s="5"/>
      <c r="I336" s="5"/>
      <c r="J336"/>
    </row>
    <row r="337" spans="2:10" x14ac:dyDescent="0.3">
      <c r="B337" s="722" t="s">
        <v>210</v>
      </c>
      <c r="C337" s="722"/>
      <c r="D337" s="722"/>
      <c r="E337" s="403" t="s">
        <v>207</v>
      </c>
      <c r="F337" s="403" t="s">
        <v>207</v>
      </c>
      <c r="G337" s="403" t="s">
        <v>207</v>
      </c>
      <c r="H337" s="5"/>
      <c r="I337" s="5"/>
      <c r="J337"/>
    </row>
    <row r="338" spans="2:10" x14ac:dyDescent="0.3">
      <c r="B338" s="55"/>
      <c r="C338" s="55"/>
      <c r="D338" s="53"/>
      <c r="E338" s="151"/>
      <c r="F338" s="151"/>
      <c r="G338" s="29"/>
      <c r="H338" s="29"/>
      <c r="I338" s="5"/>
      <c r="J338"/>
    </row>
    <row r="339" spans="2:10" x14ac:dyDescent="0.3">
      <c r="B339" s="39" t="s">
        <v>211</v>
      </c>
      <c r="C339" s="39" t="s">
        <v>313</v>
      </c>
      <c r="D339" s="39" t="s">
        <v>93</v>
      </c>
      <c r="E339" s="286" t="s">
        <v>212</v>
      </c>
      <c r="F339" s="286" t="s">
        <v>259</v>
      </c>
      <c r="H339" s="5"/>
      <c r="I339" s="5"/>
      <c r="J339"/>
    </row>
    <row r="340" spans="2:10" x14ac:dyDescent="0.3">
      <c r="B340" s="684" t="s">
        <v>666</v>
      </c>
      <c r="C340" s="684" t="s">
        <v>667</v>
      </c>
      <c r="D340" s="684" t="s">
        <v>668</v>
      </c>
      <c r="E340" s="685">
        <v>5032610</v>
      </c>
      <c r="F340" s="685"/>
      <c r="H340" s="8"/>
      <c r="I340" s="8"/>
      <c r="J340" s="8"/>
    </row>
    <row r="341" spans="2:10" s="645" customFormat="1" x14ac:dyDescent="0.3">
      <c r="B341" s="705" t="s">
        <v>669</v>
      </c>
      <c r="C341" s="705" t="s">
        <v>667</v>
      </c>
      <c r="D341" s="705" t="s">
        <v>670</v>
      </c>
      <c r="E341" s="706">
        <v>31381</v>
      </c>
      <c r="F341" s="706"/>
      <c r="H341" s="646"/>
      <c r="I341" s="646"/>
      <c r="J341" s="646"/>
    </row>
    <row r="342" spans="2:10" s="645" customFormat="1" x14ac:dyDescent="0.3">
      <c r="B342" s="705" t="s">
        <v>671</v>
      </c>
      <c r="C342" s="705" t="s">
        <v>672</v>
      </c>
      <c r="D342" s="705" t="s">
        <v>668</v>
      </c>
      <c r="E342" s="706">
        <v>4278978</v>
      </c>
      <c r="F342" s="706"/>
      <c r="H342" s="646"/>
      <c r="I342" s="646"/>
      <c r="J342" s="646"/>
    </row>
    <row r="343" spans="2:10" x14ac:dyDescent="0.3">
      <c r="B343" s="222" t="s">
        <v>467</v>
      </c>
      <c r="C343" s="222"/>
      <c r="D343" s="222"/>
      <c r="E343" s="228">
        <v>9342969</v>
      </c>
      <c r="F343" s="228">
        <v>1418919134.4545455</v>
      </c>
      <c r="H343" s="8"/>
      <c r="I343" s="8"/>
      <c r="J343" s="8"/>
    </row>
    <row r="344" spans="2:10" x14ac:dyDescent="0.3">
      <c r="B344" s="222" t="s">
        <v>397</v>
      </c>
      <c r="C344" s="222"/>
      <c r="D344" s="222"/>
      <c r="E344" s="226">
        <v>0</v>
      </c>
      <c r="F344" s="228">
        <v>925849493</v>
      </c>
      <c r="H344" s="8"/>
      <c r="I344" s="8"/>
      <c r="J344" s="8"/>
    </row>
    <row r="345" spans="2:10" x14ac:dyDescent="0.3">
      <c r="B345" s="32"/>
      <c r="C345" s="32"/>
      <c r="D345"/>
      <c r="E345" s="151"/>
      <c r="F345" s="151"/>
      <c r="G345" s="5"/>
      <c r="H345" s="5"/>
      <c r="I345" s="5"/>
      <c r="J345" s="5"/>
    </row>
    <row r="346" spans="2:10" x14ac:dyDescent="0.3">
      <c r="B346" s="722" t="s">
        <v>213</v>
      </c>
      <c r="C346" s="722"/>
      <c r="D346" s="722"/>
      <c r="E346" s="7"/>
      <c r="F346" s="7"/>
      <c r="H346" s="5"/>
      <c r="I346" s="5"/>
      <c r="J346" s="5"/>
    </row>
    <row r="347" spans="2:10" ht="15.6" x14ac:dyDescent="0.3">
      <c r="B347" s="55"/>
      <c r="C347" s="55"/>
      <c r="D347" s="53"/>
      <c r="E347" s="324"/>
      <c r="F347" s="324"/>
      <c r="G347" s="27"/>
      <c r="H347" s="5"/>
      <c r="I347" s="5"/>
      <c r="J347" s="5"/>
    </row>
    <row r="348" spans="2:10" ht="27" customHeight="1" x14ac:dyDescent="0.3">
      <c r="B348" s="227" t="s">
        <v>93</v>
      </c>
      <c r="C348" s="227" t="s">
        <v>389</v>
      </c>
      <c r="D348" s="227" t="s">
        <v>186</v>
      </c>
      <c r="E348" s="286" t="s">
        <v>214</v>
      </c>
      <c r="F348" s="286" t="s">
        <v>462</v>
      </c>
      <c r="G348" s="27"/>
      <c r="H348" s="5"/>
      <c r="I348" s="5"/>
      <c r="J348" s="5"/>
    </row>
    <row r="349" spans="2:10" x14ac:dyDescent="0.3">
      <c r="B349" s="229" t="s">
        <v>215</v>
      </c>
      <c r="C349" s="230">
        <v>22000000000</v>
      </c>
      <c r="D349" s="490">
        <v>0</v>
      </c>
      <c r="E349" s="544">
        <v>0</v>
      </c>
      <c r="F349" s="328">
        <f>+C349+D349-E349</f>
        <v>22000000000</v>
      </c>
      <c r="G349" s="105"/>
      <c r="H349" s="5"/>
      <c r="I349" s="5"/>
      <c r="J349" s="5"/>
    </row>
    <row r="350" spans="2:10" x14ac:dyDescent="0.3">
      <c r="B350" s="232" t="s">
        <v>216</v>
      </c>
      <c r="C350" s="231">
        <v>30347973</v>
      </c>
      <c r="D350" s="231">
        <v>0</v>
      </c>
      <c r="E350" s="545">
        <v>3325063</v>
      </c>
      <c r="F350" s="328">
        <f t="shared" ref="F350:F355" si="8">+C350+D350-E350</f>
        <v>27022910</v>
      </c>
      <c r="G350" s="105"/>
      <c r="H350" s="5"/>
      <c r="I350" s="5"/>
      <c r="J350" s="5"/>
    </row>
    <row r="351" spans="2:10" x14ac:dyDescent="0.3">
      <c r="B351" s="233" t="s">
        <v>321</v>
      </c>
      <c r="C351" s="231">
        <v>100000</v>
      </c>
      <c r="D351" s="231">
        <v>0</v>
      </c>
      <c r="E351" s="545">
        <v>0</v>
      </c>
      <c r="F351" s="328">
        <f t="shared" si="8"/>
        <v>100000</v>
      </c>
      <c r="G351" s="105"/>
      <c r="H351" s="5"/>
      <c r="I351" s="5"/>
      <c r="J351" s="5"/>
    </row>
    <row r="352" spans="2:10" x14ac:dyDescent="0.3">
      <c r="B352" s="232" t="s">
        <v>217</v>
      </c>
      <c r="C352" s="231">
        <v>1043266173</v>
      </c>
      <c r="D352" s="231">
        <v>440519321</v>
      </c>
      <c r="E352" s="545">
        <v>0</v>
      </c>
      <c r="F352" s="328">
        <f t="shared" si="8"/>
        <v>1483785494</v>
      </c>
      <c r="G352" s="105"/>
      <c r="H352" s="5"/>
      <c r="I352" s="5"/>
      <c r="J352" s="5"/>
    </row>
    <row r="353" spans="2:10" x14ac:dyDescent="0.3">
      <c r="B353" s="232" t="s">
        <v>218</v>
      </c>
      <c r="C353" s="231">
        <v>12200185955</v>
      </c>
      <c r="D353" s="231">
        <v>4169867099</v>
      </c>
      <c r="E353" s="545">
        <v>0</v>
      </c>
      <c r="F353" s="328">
        <f t="shared" si="8"/>
        <v>16370053054</v>
      </c>
      <c r="G353" s="105"/>
      <c r="H353" s="5"/>
      <c r="I353" s="5"/>
      <c r="J353" s="5"/>
    </row>
    <row r="354" spans="2:10" x14ac:dyDescent="0.3">
      <c r="B354" s="232" t="s">
        <v>219</v>
      </c>
      <c r="C354" s="231">
        <v>35747498</v>
      </c>
      <c r="D354" s="231">
        <v>583646291.70968628</v>
      </c>
      <c r="E354" s="545">
        <v>0</v>
      </c>
      <c r="F354" s="328">
        <f t="shared" si="8"/>
        <v>619393789.70968628</v>
      </c>
      <c r="G354" s="105"/>
      <c r="H354" s="5"/>
      <c r="I354" s="5"/>
      <c r="J354" s="5"/>
    </row>
    <row r="355" spans="2:10" x14ac:dyDescent="0.3">
      <c r="B355" s="232" t="s">
        <v>220</v>
      </c>
      <c r="C355" s="231">
        <v>0</v>
      </c>
      <c r="D355" s="231">
        <v>0</v>
      </c>
      <c r="E355" s="545">
        <v>0</v>
      </c>
      <c r="F355" s="328">
        <f t="shared" si="8"/>
        <v>0</v>
      </c>
      <c r="G355" s="105"/>
      <c r="H355" s="5"/>
      <c r="I355" s="5"/>
      <c r="J355" s="5"/>
    </row>
    <row r="356" spans="2:10" x14ac:dyDescent="0.3">
      <c r="B356" s="234" t="s">
        <v>221</v>
      </c>
      <c r="C356" s="235">
        <v>8810386420</v>
      </c>
      <c r="D356" s="491">
        <f>2504809539+193874660</f>
        <v>2698684199</v>
      </c>
      <c r="E356" s="546">
        <v>0</v>
      </c>
      <c r="F356" s="328">
        <f>+C356+D356-E356</f>
        <v>11509070619</v>
      </c>
      <c r="G356" s="105"/>
      <c r="H356" s="5"/>
      <c r="I356" s="5"/>
      <c r="J356" s="5"/>
    </row>
    <row r="357" spans="2:10" x14ac:dyDescent="0.3">
      <c r="B357" s="182" t="s">
        <v>70</v>
      </c>
      <c r="C357" s="236">
        <f>SUM(C349:C356)</f>
        <v>44120034019</v>
      </c>
      <c r="D357" s="329">
        <f>SUM(D349:D356)</f>
        <v>7892716910.7096863</v>
      </c>
      <c r="E357" s="329">
        <f>SUM(E349:E356)</f>
        <v>3325063</v>
      </c>
      <c r="F357" s="329">
        <f>SUM(F349:F356)</f>
        <v>52009425866.709686</v>
      </c>
      <c r="G357" s="105"/>
      <c r="H357" s="5"/>
      <c r="I357" s="5"/>
      <c r="J357" s="5"/>
    </row>
    <row r="358" spans="2:10" x14ac:dyDescent="0.3">
      <c r="B358" s="57"/>
      <c r="C358" s="57"/>
      <c r="D358" s="58"/>
      <c r="E358" s="330"/>
      <c r="F358" s="330"/>
      <c r="G358" s="5"/>
      <c r="H358" s="5"/>
      <c r="I358" s="96"/>
      <c r="J358" s="5"/>
    </row>
    <row r="359" spans="2:10" ht="15" x14ac:dyDescent="0.3">
      <c r="B359" s="722" t="s">
        <v>222</v>
      </c>
      <c r="C359" s="722"/>
      <c r="D359" s="722"/>
      <c r="E359" s="324"/>
      <c r="F359" s="324"/>
      <c r="G359" s="34"/>
      <c r="H359" s="5"/>
      <c r="I359" s="5"/>
      <c r="J359" s="5"/>
    </row>
    <row r="360" spans="2:10" ht="15" x14ac:dyDescent="0.3">
      <c r="B360" s="227" t="s">
        <v>157</v>
      </c>
      <c r="C360" s="227" t="s">
        <v>398</v>
      </c>
      <c r="D360" s="227" t="s">
        <v>186</v>
      </c>
      <c r="E360" s="286" t="s">
        <v>223</v>
      </c>
      <c r="F360" s="286" t="s">
        <v>469</v>
      </c>
      <c r="G360" s="34"/>
      <c r="H360" s="5"/>
      <c r="I360" s="5"/>
      <c r="J360" s="5"/>
    </row>
    <row r="361" spans="2:10" ht="15" x14ac:dyDescent="0.3">
      <c r="B361" s="237" t="s">
        <v>224</v>
      </c>
      <c r="C361" s="331">
        <v>136321260</v>
      </c>
      <c r="D361" s="238">
        <v>0</v>
      </c>
      <c r="E361" s="331">
        <v>0</v>
      </c>
      <c r="F361" s="331">
        <v>136321260</v>
      </c>
      <c r="G361" s="34"/>
      <c r="H361" s="5"/>
      <c r="I361" s="5"/>
      <c r="J361" s="5"/>
    </row>
    <row r="362" spans="2:10" ht="15.6" x14ac:dyDescent="0.3">
      <c r="B362" s="239" t="s">
        <v>225</v>
      </c>
      <c r="C362" s="240">
        <v>0</v>
      </c>
      <c r="D362" s="240">
        <v>0</v>
      </c>
      <c r="E362" s="332">
        <v>0</v>
      </c>
      <c r="F362" s="475">
        <v>0</v>
      </c>
      <c r="G362" s="27"/>
      <c r="H362" s="5"/>
      <c r="I362" s="5"/>
      <c r="J362" s="5"/>
    </row>
    <row r="363" spans="2:10" ht="15.6" x14ac:dyDescent="0.3">
      <c r="B363" s="41" t="s">
        <v>70</v>
      </c>
      <c r="C363" s="42">
        <f>+C361+C362</f>
        <v>136321260</v>
      </c>
      <c r="D363" s="42">
        <v>0</v>
      </c>
      <c r="E363" s="226">
        <v>0</v>
      </c>
      <c r="F363" s="226">
        <v>136321260</v>
      </c>
      <c r="G363" s="27"/>
      <c r="H363" s="5"/>
      <c r="I363" s="5"/>
      <c r="J363" s="5"/>
    </row>
    <row r="364" spans="2:10" ht="15.6" x14ac:dyDescent="0.3">
      <c r="B364" s="59"/>
      <c r="C364" s="59"/>
      <c r="D364" s="59"/>
      <c r="E364" s="333"/>
      <c r="F364" s="333"/>
      <c r="G364" s="27"/>
      <c r="H364" s="5"/>
      <c r="I364" s="5"/>
      <c r="J364" s="5"/>
    </row>
    <row r="365" spans="2:10" x14ac:dyDescent="0.3">
      <c r="B365" s="722" t="s">
        <v>226</v>
      </c>
      <c r="C365" s="722"/>
      <c r="D365" s="722"/>
      <c r="E365" s="334"/>
      <c r="F365" s="334"/>
      <c r="G365" s="35"/>
      <c r="H365" s="5"/>
      <c r="I365" s="5"/>
      <c r="J365" s="5"/>
    </row>
    <row r="366" spans="2:10" x14ac:dyDescent="0.3">
      <c r="B366" s="722" t="s">
        <v>383</v>
      </c>
      <c r="C366" s="722"/>
      <c r="D366" s="722"/>
      <c r="E366" s="335"/>
      <c r="F366" s="335"/>
      <c r="G366" s="35"/>
      <c r="H366" s="5"/>
      <c r="I366" s="5"/>
      <c r="J366" s="5"/>
    </row>
    <row r="367" spans="2:10" x14ac:dyDescent="0.3">
      <c r="B367" s="60"/>
      <c r="C367" s="60"/>
      <c r="D367" s="60"/>
      <c r="E367" s="335"/>
      <c r="F367" s="335"/>
      <c r="G367" s="36"/>
      <c r="H367" s="36"/>
      <c r="I367" s="5"/>
      <c r="J367" s="5"/>
    </row>
    <row r="368" spans="2:10" x14ac:dyDescent="0.3">
      <c r="B368" s="724" t="s">
        <v>71</v>
      </c>
      <c r="C368" s="725" t="s">
        <v>322</v>
      </c>
      <c r="D368" s="725"/>
      <c r="E368" s="335"/>
      <c r="F368" s="335"/>
      <c r="G368" s="36"/>
      <c r="H368" s="36"/>
      <c r="I368" s="5"/>
      <c r="J368" s="5"/>
    </row>
    <row r="369" spans="2:10" x14ac:dyDescent="0.3">
      <c r="B369" s="724"/>
      <c r="C369" s="241">
        <v>44196</v>
      </c>
      <c r="D369" s="241">
        <v>43830</v>
      </c>
      <c r="E369" s="151"/>
      <c r="F369" s="151"/>
      <c r="G369" s="36"/>
      <c r="H369" s="36"/>
      <c r="I369" s="5"/>
      <c r="J369" s="5"/>
    </row>
    <row r="370" spans="2:10" x14ac:dyDescent="0.3">
      <c r="B370" s="627" t="s">
        <v>79</v>
      </c>
      <c r="C370" s="659">
        <v>1737237898</v>
      </c>
      <c r="D370" s="476">
        <v>1319592064</v>
      </c>
      <c r="E370" s="335"/>
      <c r="F370" s="335"/>
      <c r="G370" s="36"/>
      <c r="H370" s="36"/>
      <c r="I370" s="5"/>
      <c r="J370" s="5"/>
    </row>
    <row r="371" spans="2:10" x14ac:dyDescent="0.3">
      <c r="B371" s="242" t="s">
        <v>77</v>
      </c>
      <c r="C371" s="243">
        <f>+C370</f>
        <v>1737237898</v>
      </c>
      <c r="D371" s="243">
        <f>+D370</f>
        <v>1319592064</v>
      </c>
      <c r="E371" s="335"/>
      <c r="F371" s="335"/>
      <c r="G371" s="36"/>
      <c r="H371" s="36"/>
      <c r="I371" s="5"/>
      <c r="J371" s="5"/>
    </row>
    <row r="372" spans="2:10" ht="15.6" x14ac:dyDescent="0.3">
      <c r="B372" s="25"/>
      <c r="C372" s="25"/>
      <c r="D372" s="25"/>
      <c r="E372" s="335"/>
      <c r="F372" s="335"/>
      <c r="G372" s="36"/>
      <c r="H372" s="36"/>
      <c r="I372" s="5"/>
      <c r="J372" s="5"/>
    </row>
    <row r="373" spans="2:10" ht="15.6" x14ac:dyDescent="0.3">
      <c r="B373" s="721" t="s">
        <v>382</v>
      </c>
      <c r="C373" s="721"/>
      <c r="D373" s="721"/>
      <c r="E373" s="335"/>
      <c r="F373" s="335"/>
      <c r="G373" s="5"/>
      <c r="H373" s="5"/>
      <c r="I373" s="5"/>
      <c r="J373" s="5"/>
    </row>
    <row r="374" spans="2:10" x14ac:dyDescent="0.3">
      <c r="B374" s="38"/>
      <c r="C374" s="38"/>
      <c r="D374" s="38"/>
      <c r="E374" s="335"/>
      <c r="F374" s="335"/>
      <c r="G374" s="36"/>
      <c r="H374" s="244"/>
      <c r="I374" s="8"/>
      <c r="J374" s="8"/>
    </row>
    <row r="375" spans="2:10" x14ac:dyDescent="0.3">
      <c r="B375" s="724" t="s">
        <v>93</v>
      </c>
      <c r="C375" s="725" t="s">
        <v>322</v>
      </c>
      <c r="D375" s="725"/>
      <c r="E375" s="335"/>
      <c r="F375" s="335"/>
      <c r="G375" s="36"/>
      <c r="H375" s="244"/>
      <c r="I375" s="8"/>
      <c r="J375" s="8"/>
    </row>
    <row r="376" spans="2:10" x14ac:dyDescent="0.3">
      <c r="B376" s="724"/>
      <c r="C376" s="241">
        <v>44196</v>
      </c>
      <c r="D376" s="241">
        <v>43830</v>
      </c>
      <c r="E376" s="151"/>
      <c r="F376" s="151"/>
      <c r="G376" s="36"/>
      <c r="H376" s="244"/>
      <c r="I376" s="8"/>
      <c r="J376" s="8"/>
    </row>
    <row r="377" spans="2:10" x14ac:dyDescent="0.3">
      <c r="B377" s="247" t="s">
        <v>73</v>
      </c>
      <c r="C377" s="248">
        <v>4897728412</v>
      </c>
      <c r="D377" s="248">
        <v>8983998509</v>
      </c>
      <c r="E377" s="151"/>
      <c r="F377" s="151"/>
      <c r="G377" s="36"/>
      <c r="H377" s="244"/>
      <c r="I377" s="8"/>
      <c r="J377" s="8"/>
    </row>
    <row r="378" spans="2:10" x14ac:dyDescent="0.3">
      <c r="B378" s="249" t="s">
        <v>75</v>
      </c>
      <c r="C378" s="248">
        <v>1164062583</v>
      </c>
      <c r="D378" s="248">
        <v>851306023</v>
      </c>
      <c r="E378" s="151"/>
      <c r="F378" s="151"/>
      <c r="G378" s="5"/>
      <c r="H378" s="8"/>
      <c r="I378" s="8"/>
      <c r="J378" s="8"/>
    </row>
    <row r="379" spans="2:10" x14ac:dyDescent="0.3">
      <c r="B379" s="249" t="s">
        <v>76</v>
      </c>
      <c r="C379" s="248">
        <v>10476648913</v>
      </c>
      <c r="D379" s="248">
        <v>2360619535</v>
      </c>
      <c r="E379" s="151"/>
      <c r="F379" s="151"/>
      <c r="G379" s="5"/>
      <c r="H379" s="245"/>
      <c r="I379" s="8"/>
      <c r="J379" s="8"/>
    </row>
    <row r="380" spans="2:10" x14ac:dyDescent="0.3">
      <c r="B380" s="411" t="s">
        <v>378</v>
      </c>
      <c r="C380" s="412">
        <v>0</v>
      </c>
      <c r="D380" s="547">
        <v>9902798</v>
      </c>
      <c r="E380" s="151"/>
      <c r="F380" s="151"/>
      <c r="G380" s="5"/>
      <c r="H380" s="245"/>
      <c r="I380" s="8"/>
      <c r="J380" s="8"/>
    </row>
    <row r="381" spans="2:10" x14ac:dyDescent="0.3">
      <c r="B381" s="242" t="s">
        <v>77</v>
      </c>
      <c r="C381" s="243">
        <f>SUM(C377:C380)</f>
        <v>16538439908</v>
      </c>
      <c r="D381" s="243">
        <f>SUM(D377:D380)</f>
        <v>12205826865</v>
      </c>
      <c r="E381" s="151"/>
      <c r="F381" s="151"/>
      <c r="G381" s="5"/>
      <c r="H381" s="5"/>
      <c r="I381" s="5"/>
      <c r="J381" s="5"/>
    </row>
    <row r="382" spans="2:10" x14ac:dyDescent="0.3">
      <c r="J382" s="5"/>
    </row>
    <row r="383" spans="2:10" ht="15.6" x14ac:dyDescent="0.3">
      <c r="B383" s="721" t="s">
        <v>78</v>
      </c>
      <c r="C383" s="721"/>
      <c r="D383" s="721"/>
      <c r="J383" s="8"/>
    </row>
    <row r="384" spans="2:10" x14ac:dyDescent="0.3">
      <c r="J384" s="8"/>
    </row>
    <row r="385" spans="2:10" x14ac:dyDescent="0.3">
      <c r="B385" s="724" t="s">
        <v>93</v>
      </c>
      <c r="C385" s="725" t="s">
        <v>322</v>
      </c>
      <c r="D385" s="725"/>
      <c r="E385" s="335"/>
      <c r="F385" s="335"/>
      <c r="G385" s="36"/>
      <c r="H385" s="244"/>
      <c r="I385" s="8"/>
      <c r="J385" s="8"/>
    </row>
    <row r="386" spans="2:10" x14ac:dyDescent="0.3">
      <c r="B386" s="724"/>
      <c r="C386" s="241">
        <v>44196</v>
      </c>
      <c r="D386" s="241">
        <v>43830</v>
      </c>
      <c r="E386" s="151"/>
      <c r="F386" s="151"/>
      <c r="G386" s="36"/>
      <c r="H386" s="244"/>
      <c r="I386" s="8"/>
      <c r="J386" s="8"/>
    </row>
    <row r="387" spans="2:10" ht="18" customHeight="1" x14ac:dyDescent="0.3">
      <c r="B387" s="477" t="s">
        <v>78</v>
      </c>
      <c r="C387" s="548">
        <v>0</v>
      </c>
      <c r="D387" s="548">
        <v>0</v>
      </c>
    </row>
    <row r="388" spans="2:10" ht="18" customHeight="1" x14ac:dyDescent="0.3">
      <c r="B388" s="246" t="s">
        <v>77</v>
      </c>
      <c r="C388" s="243">
        <f>+C387</f>
        <v>0</v>
      </c>
      <c r="D388" s="243">
        <v>0</v>
      </c>
    </row>
    <row r="390" spans="2:10" ht="15.6" x14ac:dyDescent="0.3">
      <c r="B390" s="250" t="s">
        <v>227</v>
      </c>
      <c r="C390" s="250"/>
      <c r="D390" s="250"/>
    </row>
    <row r="392" spans="2:10" ht="15.6" x14ac:dyDescent="0.3">
      <c r="B392" s="250" t="s">
        <v>516</v>
      </c>
      <c r="C392" s="250"/>
      <c r="D392" s="250"/>
    </row>
    <row r="393" spans="2:10" x14ac:dyDescent="0.3">
      <c r="B393" s="724" t="s">
        <v>93</v>
      </c>
      <c r="C393" s="725" t="s">
        <v>322</v>
      </c>
      <c r="D393" s="725"/>
      <c r="E393" s="335"/>
      <c r="F393" s="335"/>
      <c r="G393" s="36"/>
      <c r="H393" s="244"/>
      <c r="I393" s="8"/>
      <c r="J393" s="8"/>
    </row>
    <row r="394" spans="2:10" x14ac:dyDescent="0.3">
      <c r="B394" s="724"/>
      <c r="C394" s="241">
        <v>44196</v>
      </c>
      <c r="D394" s="241">
        <v>43830</v>
      </c>
      <c r="E394" s="151"/>
      <c r="F394" s="151"/>
      <c r="G394" s="36"/>
      <c r="H394" s="244"/>
      <c r="I394" s="8"/>
      <c r="J394" s="8"/>
    </row>
    <row r="395" spans="2:10" x14ac:dyDescent="0.3">
      <c r="B395" s="265" t="s">
        <v>80</v>
      </c>
      <c r="C395" s="638">
        <v>2530170</v>
      </c>
      <c r="D395" s="266">
        <v>2437560</v>
      </c>
    </row>
    <row r="396" spans="2:10" x14ac:dyDescent="0.3">
      <c r="B396" s="492" t="s">
        <v>512</v>
      </c>
      <c r="C396" s="639">
        <v>0</v>
      </c>
      <c r="D396" s="493">
        <v>45428180</v>
      </c>
    </row>
    <row r="397" spans="2:10" x14ac:dyDescent="0.3">
      <c r="B397" s="492" t="s">
        <v>105</v>
      </c>
      <c r="C397" s="639">
        <v>35110313</v>
      </c>
      <c r="D397" s="493">
        <v>30794272</v>
      </c>
    </row>
    <row r="398" spans="2:10" x14ac:dyDescent="0.3">
      <c r="B398" s="492" t="s">
        <v>106</v>
      </c>
      <c r="C398" s="639">
        <v>3336439</v>
      </c>
      <c r="D398" s="493">
        <v>3245563</v>
      </c>
    </row>
    <row r="399" spans="2:10" x14ac:dyDescent="0.3">
      <c r="B399" s="494" t="s">
        <v>327</v>
      </c>
      <c r="C399" s="640">
        <v>34557701</v>
      </c>
      <c r="D399" s="495">
        <v>87249402</v>
      </c>
    </row>
    <row r="400" spans="2:10" x14ac:dyDescent="0.3">
      <c r="B400" s="549" t="s">
        <v>94</v>
      </c>
      <c r="C400" s="597">
        <f>SUM(C395:C399)</f>
        <v>75534623</v>
      </c>
      <c r="D400" s="597">
        <f>SUM(D395:D399)</f>
        <v>169154977</v>
      </c>
    </row>
    <row r="401" spans="2:10" x14ac:dyDescent="0.3">
      <c r="B401" s="136"/>
      <c r="C401" s="63"/>
      <c r="D401" s="63"/>
    </row>
    <row r="402" spans="2:10" ht="15.6" x14ac:dyDescent="0.3">
      <c r="B402" s="250" t="s">
        <v>517</v>
      </c>
      <c r="C402" s="250"/>
      <c r="D402" s="250"/>
    </row>
    <row r="403" spans="2:10" x14ac:dyDescent="0.3">
      <c r="B403" s="724" t="s">
        <v>93</v>
      </c>
      <c r="C403" s="725" t="s">
        <v>322</v>
      </c>
      <c r="D403" s="725"/>
      <c r="E403" s="335"/>
      <c r="F403" s="335"/>
      <c r="G403" s="36"/>
      <c r="H403" s="244"/>
      <c r="I403" s="8"/>
      <c r="J403" s="8"/>
    </row>
    <row r="404" spans="2:10" x14ac:dyDescent="0.3">
      <c r="B404" s="724"/>
      <c r="C404" s="241">
        <v>44196</v>
      </c>
      <c r="D404" s="241">
        <v>43830</v>
      </c>
      <c r="E404" s="151"/>
      <c r="F404" s="151"/>
      <c r="G404" s="36"/>
      <c r="H404" s="244"/>
      <c r="I404" s="8"/>
      <c r="J404" s="8"/>
    </row>
    <row r="405" spans="2:10" x14ac:dyDescent="0.3">
      <c r="B405" s="253" t="s">
        <v>104</v>
      </c>
      <c r="C405" s="636">
        <v>16452418</v>
      </c>
      <c r="D405" s="254">
        <v>11618182</v>
      </c>
    </row>
    <row r="406" spans="2:10" x14ac:dyDescent="0.3">
      <c r="B406" s="255" t="s">
        <v>81</v>
      </c>
      <c r="C406" s="637">
        <v>111732015</v>
      </c>
      <c r="D406" s="256">
        <v>455989880</v>
      </c>
    </row>
    <row r="407" spans="2:10" x14ac:dyDescent="0.3">
      <c r="B407" s="549" t="s">
        <v>94</v>
      </c>
      <c r="C407" s="597">
        <f>SUM(C405:C406)</f>
        <v>128184433</v>
      </c>
      <c r="D407" s="597">
        <f>SUM(D405:D406)</f>
        <v>467608062</v>
      </c>
    </row>
    <row r="408" spans="2:10" s="136" customFormat="1" x14ac:dyDescent="0.3">
      <c r="C408" s="63"/>
      <c r="D408" s="63"/>
      <c r="E408" s="292"/>
      <c r="F408" s="292"/>
    </row>
    <row r="409" spans="2:10" ht="15.6" x14ac:dyDescent="0.3">
      <c r="B409" s="250" t="s">
        <v>518</v>
      </c>
      <c r="C409" s="250"/>
      <c r="D409" s="250"/>
    </row>
    <row r="410" spans="2:10" x14ac:dyDescent="0.3">
      <c r="B410" s="724" t="s">
        <v>93</v>
      </c>
      <c r="C410" s="725" t="s">
        <v>322</v>
      </c>
      <c r="D410" s="725"/>
      <c r="E410" s="335"/>
      <c r="F410" s="335"/>
      <c r="G410" s="36"/>
      <c r="H410" s="244"/>
      <c r="I410" s="8"/>
      <c r="J410" s="8"/>
    </row>
    <row r="411" spans="2:10" x14ac:dyDescent="0.3">
      <c r="B411" s="724"/>
      <c r="C411" s="241">
        <v>44196</v>
      </c>
      <c r="D411" s="241">
        <v>43830</v>
      </c>
      <c r="E411" s="151"/>
      <c r="F411" s="151"/>
      <c r="G411" s="36"/>
      <c r="H411" s="244"/>
      <c r="I411" s="8"/>
      <c r="J411" s="8"/>
    </row>
    <row r="412" spans="2:10" x14ac:dyDescent="0.3">
      <c r="B412" s="253" t="s">
        <v>254</v>
      </c>
      <c r="C412" s="636">
        <v>157000000</v>
      </c>
      <c r="D412" s="254">
        <v>137000000</v>
      </c>
      <c r="E412" s="151"/>
      <c r="F412" s="151"/>
      <c r="G412" s="36"/>
      <c r="H412" s="244"/>
      <c r="I412" s="8"/>
      <c r="J412" s="8"/>
    </row>
    <row r="413" spans="2:10" x14ac:dyDescent="0.3">
      <c r="B413" s="253" t="s">
        <v>328</v>
      </c>
      <c r="C413" s="636">
        <v>995250316</v>
      </c>
      <c r="D413" s="254">
        <v>917137640</v>
      </c>
      <c r="E413" s="151"/>
      <c r="F413" s="151"/>
      <c r="G413" s="36"/>
      <c r="H413" s="244"/>
      <c r="I413" s="8"/>
      <c r="J413" s="8"/>
    </row>
    <row r="414" spans="2:10" x14ac:dyDescent="0.3">
      <c r="B414" s="253" t="s">
        <v>91</v>
      </c>
      <c r="C414" s="636">
        <f>1959053067</f>
        <v>1959053067</v>
      </c>
      <c r="D414" s="254">
        <v>1280332137</v>
      </c>
      <c r="E414" s="151"/>
      <c r="F414" s="151"/>
      <c r="G414" s="36"/>
      <c r="H414" s="244"/>
      <c r="I414" s="8"/>
      <c r="J414" s="8"/>
    </row>
    <row r="415" spans="2:10" hidden="1" x14ac:dyDescent="0.3">
      <c r="B415" s="253" t="s">
        <v>102</v>
      </c>
      <c r="C415" s="636">
        <v>0</v>
      </c>
      <c r="D415" s="254">
        <v>0</v>
      </c>
      <c r="E415" s="151"/>
      <c r="F415" s="151"/>
      <c r="G415" s="36"/>
      <c r="H415" s="244"/>
      <c r="I415" s="8"/>
      <c r="J415" s="8"/>
    </row>
    <row r="416" spans="2:10" x14ac:dyDescent="0.3">
      <c r="B416" s="253" t="s">
        <v>85</v>
      </c>
      <c r="C416" s="636">
        <v>162158752</v>
      </c>
      <c r="D416" s="254">
        <v>102017373</v>
      </c>
      <c r="E416" s="151"/>
      <c r="F416" s="151"/>
      <c r="G416" s="36"/>
      <c r="H416" s="244"/>
      <c r="I416" s="8"/>
      <c r="J416" s="8"/>
    </row>
    <row r="417" spans="2:10" x14ac:dyDescent="0.3">
      <c r="B417" s="253" t="s">
        <v>92</v>
      </c>
      <c r="C417" s="636">
        <v>326854613</v>
      </c>
      <c r="D417" s="254">
        <v>225648255</v>
      </c>
      <c r="E417" s="151"/>
      <c r="F417" s="151"/>
      <c r="G417" s="36"/>
      <c r="H417" s="244"/>
      <c r="I417" s="8"/>
      <c r="J417" s="8"/>
    </row>
    <row r="418" spans="2:10" x14ac:dyDescent="0.3">
      <c r="B418" s="253" t="s">
        <v>87</v>
      </c>
      <c r="C418" s="636">
        <v>1005615246</v>
      </c>
      <c r="D418" s="254">
        <v>837414411</v>
      </c>
      <c r="E418" s="151"/>
      <c r="F418" s="151"/>
      <c r="G418" s="36"/>
      <c r="H418" s="244"/>
      <c r="I418" s="8"/>
      <c r="J418" s="8"/>
    </row>
    <row r="419" spans="2:10" x14ac:dyDescent="0.3">
      <c r="B419" s="253" t="s">
        <v>329</v>
      </c>
      <c r="C419" s="636">
        <v>81833505</v>
      </c>
      <c r="D419" s="254">
        <v>75278137</v>
      </c>
      <c r="E419" s="151"/>
      <c r="F419" s="151"/>
      <c r="G419" s="36"/>
      <c r="H419" s="244"/>
      <c r="I419" s="8"/>
      <c r="J419" s="8"/>
    </row>
    <row r="420" spans="2:10" x14ac:dyDescent="0.3">
      <c r="B420" s="253" t="s">
        <v>83</v>
      </c>
      <c r="C420" s="636">
        <v>83074703</v>
      </c>
      <c r="D420" s="254">
        <v>65522418</v>
      </c>
      <c r="E420" s="151"/>
      <c r="F420" s="151"/>
      <c r="G420" s="36"/>
      <c r="H420" s="244"/>
      <c r="I420" s="8"/>
      <c r="J420" s="8"/>
    </row>
    <row r="421" spans="2:10" x14ac:dyDescent="0.3">
      <c r="B421" s="253" t="s">
        <v>277</v>
      </c>
      <c r="C421" s="636">
        <v>19609000</v>
      </c>
      <c r="D421" s="254">
        <v>29772312</v>
      </c>
      <c r="E421" s="151"/>
      <c r="F421" s="151"/>
      <c r="G421" s="36"/>
      <c r="H421" s="244"/>
      <c r="I421" s="8"/>
      <c r="J421" s="8"/>
    </row>
    <row r="422" spans="2:10" x14ac:dyDescent="0.3">
      <c r="B422" s="253" t="s">
        <v>324</v>
      </c>
      <c r="C422" s="636">
        <v>18018412</v>
      </c>
      <c r="D422" s="254">
        <v>11410775</v>
      </c>
      <c r="E422" s="151"/>
      <c r="F422" s="151"/>
      <c r="G422" s="36"/>
      <c r="H422" s="244"/>
      <c r="I422" s="8"/>
      <c r="J422" s="8"/>
    </row>
    <row r="423" spans="2:10" hidden="1" x14ac:dyDescent="0.3">
      <c r="B423" s="253" t="s">
        <v>88</v>
      </c>
      <c r="C423" s="636">
        <v>0</v>
      </c>
      <c r="D423" s="254">
        <v>0</v>
      </c>
    </row>
    <row r="424" spans="2:10" x14ac:dyDescent="0.3">
      <c r="B424" s="253" t="s">
        <v>276</v>
      </c>
      <c r="C424" s="636">
        <v>119693999</v>
      </c>
      <c r="D424" s="254">
        <v>147720292</v>
      </c>
    </row>
    <row r="425" spans="2:10" x14ac:dyDescent="0.3">
      <c r="B425" s="253" t="s">
        <v>330</v>
      </c>
      <c r="C425" s="636">
        <v>17385678</v>
      </c>
      <c r="D425" s="254">
        <v>39525000</v>
      </c>
    </row>
    <row r="426" spans="2:10" x14ac:dyDescent="0.3">
      <c r="B426" s="253" t="s">
        <v>331</v>
      </c>
      <c r="C426" s="636">
        <v>4500000</v>
      </c>
      <c r="D426" s="254">
        <v>45200000</v>
      </c>
    </row>
    <row r="427" spans="2:10" x14ac:dyDescent="0.3">
      <c r="B427" s="253" t="s">
        <v>103</v>
      </c>
      <c r="C427" s="636">
        <v>16497043</v>
      </c>
      <c r="D427" s="254">
        <v>19390102</v>
      </c>
    </row>
    <row r="428" spans="2:10" x14ac:dyDescent="0.3">
      <c r="B428" s="253" t="s">
        <v>98</v>
      </c>
      <c r="C428" s="636">
        <v>15295994</v>
      </c>
      <c r="D428" s="254">
        <v>20166515</v>
      </c>
    </row>
    <row r="429" spans="2:10" x14ac:dyDescent="0.3">
      <c r="B429" s="253" t="s">
        <v>84</v>
      </c>
      <c r="C429" s="636">
        <v>409091</v>
      </c>
      <c r="D429" s="254">
        <v>409091</v>
      </c>
    </row>
    <row r="430" spans="2:10" x14ac:dyDescent="0.3">
      <c r="B430" s="253" t="s">
        <v>99</v>
      </c>
      <c r="C430" s="636">
        <v>162954720</v>
      </c>
      <c r="D430" s="254">
        <v>41512401</v>
      </c>
      <c r="G430" s="48"/>
      <c r="H430" s="48"/>
    </row>
    <row r="431" spans="2:10" x14ac:dyDescent="0.3">
      <c r="B431" s="253" t="s">
        <v>97</v>
      </c>
      <c r="C431" s="636">
        <v>32996717</v>
      </c>
      <c r="D431" s="254">
        <v>41831059</v>
      </c>
      <c r="G431" s="48"/>
      <c r="H431" s="48"/>
    </row>
    <row r="432" spans="2:10" x14ac:dyDescent="0.3">
      <c r="B432" s="253" t="s">
        <v>100</v>
      </c>
      <c r="C432" s="636">
        <v>11830887</v>
      </c>
      <c r="D432" s="254">
        <v>18649999</v>
      </c>
      <c r="G432" s="48"/>
      <c r="H432" s="48"/>
    </row>
    <row r="433" spans="2:8" x14ac:dyDescent="0.3">
      <c r="B433" s="253" t="s">
        <v>86</v>
      </c>
      <c r="C433" s="636">
        <v>11791151</v>
      </c>
      <c r="D433" s="254">
        <v>13024032</v>
      </c>
      <c r="G433" s="48"/>
      <c r="H433" s="48"/>
    </row>
    <row r="434" spans="2:8" x14ac:dyDescent="0.3">
      <c r="B434" s="253" t="s">
        <v>101</v>
      </c>
      <c r="C434" s="636">
        <v>433567241</v>
      </c>
      <c r="D434" s="254">
        <v>351960143</v>
      </c>
      <c r="G434" s="48"/>
      <c r="H434" s="48"/>
    </row>
    <row r="435" spans="2:8" x14ac:dyDescent="0.3">
      <c r="B435" s="253" t="s">
        <v>515</v>
      </c>
      <c r="C435" s="636">
        <v>2000000</v>
      </c>
      <c r="D435" s="493">
        <v>0</v>
      </c>
      <c r="G435" s="613"/>
      <c r="H435" s="613"/>
    </row>
    <row r="436" spans="2:8" x14ac:dyDescent="0.3">
      <c r="B436" s="253" t="s">
        <v>82</v>
      </c>
      <c r="C436" s="254">
        <f>78862+100000+40571244</f>
        <v>40750106</v>
      </c>
      <c r="D436" s="254">
        <v>73118147</v>
      </c>
      <c r="G436" s="48"/>
      <c r="H436" s="48"/>
    </row>
    <row r="437" spans="2:8" hidden="1" x14ac:dyDescent="0.3">
      <c r="B437" s="253" t="s">
        <v>326</v>
      </c>
      <c r="C437" s="254">
        <v>0</v>
      </c>
      <c r="D437" s="254">
        <v>0</v>
      </c>
      <c r="G437" s="48"/>
      <c r="H437" s="48"/>
    </row>
    <row r="438" spans="2:8" x14ac:dyDescent="0.3">
      <c r="B438" s="253" t="s">
        <v>325</v>
      </c>
      <c r="C438" s="254">
        <v>8596503</v>
      </c>
      <c r="D438" s="254">
        <v>217500</v>
      </c>
    </row>
    <row r="439" spans="2:8" x14ac:dyDescent="0.3">
      <c r="B439" s="628" t="s">
        <v>521</v>
      </c>
      <c r="C439" s="254">
        <v>53520239</v>
      </c>
      <c r="D439" s="493">
        <v>0</v>
      </c>
    </row>
    <row r="440" spans="2:8" x14ac:dyDescent="0.3">
      <c r="B440" s="253" t="s">
        <v>520</v>
      </c>
      <c r="C440" s="254">
        <v>36610314</v>
      </c>
      <c r="D440" s="254">
        <v>17272923</v>
      </c>
    </row>
    <row r="441" spans="2:8" x14ac:dyDescent="0.3">
      <c r="B441" s="253" t="s">
        <v>381</v>
      </c>
      <c r="C441" s="254">
        <f>49941255+5909090+9945565</f>
        <v>65795910</v>
      </c>
      <c r="D441" s="478">
        <v>80426666</v>
      </c>
    </row>
    <row r="442" spans="2:8" x14ac:dyDescent="0.3">
      <c r="B442" s="253" t="s">
        <v>323</v>
      </c>
      <c r="C442" s="254">
        <v>58597782</v>
      </c>
      <c r="D442" s="254">
        <v>4795455</v>
      </c>
      <c r="G442" s="48"/>
      <c r="H442" s="48"/>
    </row>
    <row r="443" spans="2:8" x14ac:dyDescent="0.3">
      <c r="B443" s="253" t="s">
        <v>522</v>
      </c>
      <c r="C443" s="254">
        <v>65599920</v>
      </c>
      <c r="D443" s="254">
        <v>0</v>
      </c>
      <c r="G443" s="613"/>
      <c r="H443" s="613"/>
    </row>
    <row r="444" spans="2:8" x14ac:dyDescent="0.3">
      <c r="B444" s="253" t="s">
        <v>523</v>
      </c>
      <c r="C444" s="254">
        <v>26771448</v>
      </c>
      <c r="D444" s="254">
        <v>0</v>
      </c>
      <c r="G444" s="613"/>
      <c r="H444" s="613"/>
    </row>
    <row r="445" spans="2:8" x14ac:dyDescent="0.3">
      <c r="B445" s="253" t="s">
        <v>524</v>
      </c>
      <c r="C445" s="254">
        <v>130548900</v>
      </c>
      <c r="D445" s="254">
        <v>0</v>
      </c>
      <c r="G445" s="613"/>
      <c r="H445" s="613"/>
    </row>
    <row r="446" spans="2:8" x14ac:dyDescent="0.3">
      <c r="B446" s="253" t="s">
        <v>525</v>
      </c>
      <c r="C446" s="254">
        <v>19386363</v>
      </c>
      <c r="D446" s="254">
        <v>0</v>
      </c>
      <c r="G446" s="613"/>
      <c r="H446" s="613"/>
    </row>
    <row r="447" spans="2:8" x14ac:dyDescent="0.3">
      <c r="B447" s="252" t="s">
        <v>77</v>
      </c>
      <c r="C447" s="597">
        <f>SUM(C412:C446)</f>
        <v>6143567620</v>
      </c>
      <c r="D447" s="597">
        <f>SUM(D412:D446)</f>
        <v>4596752783</v>
      </c>
      <c r="G447" s="48"/>
      <c r="H447" s="14"/>
    </row>
    <row r="448" spans="2:8" x14ac:dyDescent="0.3">
      <c r="G448" s="48"/>
      <c r="H448" s="48"/>
    </row>
    <row r="449" spans="2:10" x14ac:dyDescent="0.3">
      <c r="B449" s="136"/>
      <c r="C449" s="63"/>
      <c r="D449" s="63"/>
      <c r="F449" s="151"/>
      <c r="G449" s="48"/>
      <c r="H449" s="48"/>
    </row>
    <row r="450" spans="2:10" ht="15.6" x14ac:dyDescent="0.3">
      <c r="B450" s="721" t="s">
        <v>228</v>
      </c>
      <c r="C450" s="721"/>
      <c r="D450" s="721"/>
      <c r="F450" s="151"/>
      <c r="G450" s="48"/>
      <c r="H450" s="48"/>
    </row>
    <row r="451" spans="2:10" x14ac:dyDescent="0.3">
      <c r="F451" s="151"/>
      <c r="G451" s="48"/>
      <c r="H451" s="48"/>
    </row>
    <row r="452" spans="2:10" x14ac:dyDescent="0.3">
      <c r="B452" s="6" t="s">
        <v>22</v>
      </c>
      <c r="F452" s="151"/>
      <c r="G452" s="48"/>
      <c r="H452" s="48"/>
    </row>
    <row r="453" spans="2:10" ht="15" thickBot="1" x14ac:dyDescent="0.35">
      <c r="G453" s="48"/>
      <c r="H453" s="48"/>
    </row>
    <row r="454" spans="2:10" x14ac:dyDescent="0.3">
      <c r="B454" s="727" t="s">
        <v>93</v>
      </c>
      <c r="C454" s="729" t="s">
        <v>322</v>
      </c>
      <c r="D454" s="730"/>
      <c r="E454" s="335"/>
      <c r="F454" s="335"/>
      <c r="G454" s="36"/>
      <c r="H454" s="244"/>
      <c r="I454" s="8"/>
      <c r="J454" s="8"/>
    </row>
    <row r="455" spans="2:10" x14ac:dyDescent="0.3">
      <c r="B455" s="728"/>
      <c r="C455" s="241">
        <v>44196</v>
      </c>
      <c r="D455" s="424">
        <v>43830</v>
      </c>
      <c r="E455" s="151"/>
      <c r="F455" s="151"/>
      <c r="G455" s="36"/>
      <c r="H455" s="244"/>
      <c r="I455" s="8"/>
      <c r="J455" s="8"/>
    </row>
    <row r="456" spans="2:10" x14ac:dyDescent="0.3">
      <c r="B456" s="496" t="s">
        <v>95</v>
      </c>
      <c r="C456" s="497">
        <f>+C457</f>
        <v>17280350</v>
      </c>
      <c r="D456" s="498">
        <f>+D457</f>
        <v>24138311</v>
      </c>
      <c r="F456" s="151"/>
      <c r="G456" s="48"/>
      <c r="H456" s="48"/>
    </row>
    <row r="457" spans="2:10" x14ac:dyDescent="0.3">
      <c r="B457" s="499" t="s">
        <v>69</v>
      </c>
      <c r="C457" s="639">
        <v>17280350</v>
      </c>
      <c r="D457" s="500">
        <v>24138311</v>
      </c>
      <c r="F457" s="151"/>
      <c r="G457" s="48"/>
      <c r="H457" s="48"/>
    </row>
    <row r="458" spans="2:10" x14ac:dyDescent="0.3">
      <c r="B458" s="501" t="s">
        <v>96</v>
      </c>
      <c r="C458" s="502">
        <f>+C459</f>
        <v>24693241</v>
      </c>
      <c r="D458" s="503">
        <f>+D459</f>
        <v>27495282</v>
      </c>
      <c r="F458" s="151"/>
      <c r="G458" s="5"/>
      <c r="H458" s="5"/>
      <c r="I458" s="5"/>
    </row>
    <row r="459" spans="2:10" ht="15" thickBot="1" x14ac:dyDescent="0.35">
      <c r="B459" s="504" t="s">
        <v>89</v>
      </c>
      <c r="C459" s="505">
        <v>24693241</v>
      </c>
      <c r="D459" s="506">
        <v>27495282</v>
      </c>
      <c r="F459" s="151"/>
      <c r="G459" s="5"/>
      <c r="H459" s="5"/>
      <c r="I459" s="5"/>
    </row>
    <row r="460" spans="2:10" x14ac:dyDescent="0.3">
      <c r="F460" s="151"/>
      <c r="G460" s="5"/>
      <c r="H460" s="5"/>
      <c r="I460" s="5"/>
    </row>
    <row r="461" spans="2:10" x14ac:dyDescent="0.3">
      <c r="B461" s="6" t="s">
        <v>229</v>
      </c>
      <c r="F461" s="151"/>
      <c r="G461" s="5"/>
      <c r="H461" s="5"/>
      <c r="I461" s="5"/>
    </row>
    <row r="462" spans="2:10" ht="15" thickBot="1" x14ac:dyDescent="0.35">
      <c r="B462" s="7" t="s">
        <v>332</v>
      </c>
      <c r="F462" s="151"/>
      <c r="G462" s="5"/>
      <c r="H462" s="5"/>
      <c r="I462" s="5"/>
    </row>
    <row r="463" spans="2:10" x14ac:dyDescent="0.3">
      <c r="B463" s="727" t="s">
        <v>93</v>
      </c>
      <c r="C463" s="729" t="s">
        <v>322</v>
      </c>
      <c r="D463" s="730"/>
      <c r="E463" s="335"/>
      <c r="F463" s="335"/>
      <c r="G463" s="36"/>
      <c r="H463" s="244"/>
      <c r="I463" s="8"/>
      <c r="J463" s="8"/>
    </row>
    <row r="464" spans="2:10" x14ac:dyDescent="0.3">
      <c r="B464" s="728"/>
      <c r="C464" s="257">
        <v>44196</v>
      </c>
      <c r="D464" s="424">
        <v>43830</v>
      </c>
      <c r="E464" s="151"/>
      <c r="F464" s="151"/>
      <c r="G464" s="36"/>
      <c r="H464" s="244"/>
      <c r="I464" s="8"/>
      <c r="J464" s="8"/>
    </row>
    <row r="465" spans="1:10" x14ac:dyDescent="0.3">
      <c r="B465" s="629" t="s">
        <v>74</v>
      </c>
      <c r="C465" s="638">
        <v>1109819370</v>
      </c>
      <c r="D465" s="630">
        <v>418124774</v>
      </c>
      <c r="F465" s="151"/>
      <c r="G465" s="5"/>
      <c r="H465" s="5"/>
      <c r="I465" s="5"/>
    </row>
    <row r="466" spans="1:10" x14ac:dyDescent="0.3">
      <c r="B466" s="631" t="s">
        <v>72</v>
      </c>
      <c r="C466" s="640">
        <f>386716286+240544601+103491124</f>
        <v>730752011</v>
      </c>
      <c r="D466" s="632">
        <v>950514322</v>
      </c>
      <c r="F466" s="151"/>
      <c r="G466" s="5"/>
      <c r="H466" s="5"/>
      <c r="I466" s="5"/>
    </row>
    <row r="467" spans="1:10" ht="15" thickBot="1" x14ac:dyDescent="0.35">
      <c r="B467" s="633" t="s">
        <v>77</v>
      </c>
      <c r="C467" s="634">
        <f>SUM(C465:C466)</f>
        <v>1840571381</v>
      </c>
      <c r="D467" s="660">
        <f>SUM(D465:D466)</f>
        <v>1368639096</v>
      </c>
      <c r="F467" s="151"/>
      <c r="G467" s="5"/>
      <c r="H467" s="5"/>
      <c r="I467" s="5"/>
    </row>
    <row r="468" spans="1:10" s="191" customFormat="1" x14ac:dyDescent="0.3">
      <c r="B468" s="258"/>
      <c r="C468" s="259"/>
      <c r="D468" s="259"/>
      <c r="E468" s="336"/>
      <c r="F468" s="337"/>
      <c r="G468" s="260"/>
      <c r="H468" s="260"/>
      <c r="I468" s="260"/>
    </row>
    <row r="469" spans="1:10" s="191" customFormat="1" x14ac:dyDescent="0.3">
      <c r="B469" s="258" t="s">
        <v>333</v>
      </c>
      <c r="C469" s="259"/>
      <c r="D469" s="259"/>
      <c r="E469" s="336"/>
      <c r="F469" s="337"/>
      <c r="G469" s="260"/>
      <c r="H469" s="260"/>
      <c r="I469" s="260"/>
    </row>
    <row r="470" spans="1:10" x14ac:dyDescent="0.3">
      <c r="B470" s="724" t="s">
        <v>93</v>
      </c>
      <c r="C470" s="725" t="s">
        <v>322</v>
      </c>
      <c r="D470" s="725"/>
      <c r="E470" s="335"/>
      <c r="F470" s="335"/>
      <c r="G470" s="36"/>
      <c r="H470" s="244"/>
      <c r="I470" s="8"/>
      <c r="J470" s="8"/>
    </row>
    <row r="471" spans="1:10" x14ac:dyDescent="0.3">
      <c r="B471" s="724"/>
      <c r="C471" s="257">
        <v>44196</v>
      </c>
      <c r="D471" s="241">
        <v>43830</v>
      </c>
      <c r="E471" s="151"/>
      <c r="F471" s="151"/>
      <c r="G471" s="36"/>
      <c r="H471" s="244"/>
      <c r="I471" s="8"/>
      <c r="J471" s="8"/>
    </row>
    <row r="472" spans="1:10" x14ac:dyDescent="0.3">
      <c r="B472" s="265" t="s">
        <v>90</v>
      </c>
      <c r="C472" s="641">
        <v>278163751</v>
      </c>
      <c r="D472" s="266">
        <v>46900527</v>
      </c>
      <c r="F472" s="151"/>
      <c r="G472" s="5"/>
      <c r="H472" s="5"/>
      <c r="I472" s="5"/>
    </row>
    <row r="473" spans="1:10" x14ac:dyDescent="0.3">
      <c r="B473" s="494" t="s">
        <v>519</v>
      </c>
      <c r="C473" s="642">
        <v>1045909692</v>
      </c>
      <c r="D473" s="495">
        <v>0</v>
      </c>
      <c r="F473" s="151"/>
      <c r="G473" s="5"/>
      <c r="H473" s="5"/>
      <c r="I473" s="5"/>
    </row>
    <row r="474" spans="1:10" x14ac:dyDescent="0.3">
      <c r="B474" s="267" t="s">
        <v>77</v>
      </c>
      <c r="C474" s="268">
        <f>+C472+C473</f>
        <v>1324073443</v>
      </c>
      <c r="D474" s="268">
        <f>+D472+D473</f>
        <v>46900527</v>
      </c>
      <c r="F474" s="151"/>
      <c r="G474" s="5"/>
      <c r="H474" s="5"/>
      <c r="I474" s="5"/>
    </row>
    <row r="475" spans="1:10" x14ac:dyDescent="0.3">
      <c r="F475" s="151"/>
      <c r="G475" s="5"/>
      <c r="H475" s="5"/>
      <c r="I475" s="5"/>
    </row>
    <row r="476" spans="1:10" x14ac:dyDescent="0.3">
      <c r="F476" s="151"/>
      <c r="G476" s="5"/>
      <c r="H476" s="5"/>
      <c r="I476" s="5"/>
    </row>
    <row r="477" spans="1:10" ht="15.6" x14ac:dyDescent="0.3">
      <c r="B477" s="6" t="s">
        <v>230</v>
      </c>
      <c r="C477" s="28"/>
      <c r="D477" s="28"/>
      <c r="F477" s="151"/>
      <c r="G477" s="5"/>
      <c r="H477" s="5"/>
      <c r="I477" s="5"/>
    </row>
    <row r="478" spans="1:10" ht="15.6" x14ac:dyDescent="0.3">
      <c r="A478" s="7" t="s">
        <v>334</v>
      </c>
      <c r="B478" s="6"/>
      <c r="C478" s="28"/>
      <c r="D478" s="28"/>
      <c r="F478" s="151"/>
      <c r="G478" s="5"/>
      <c r="H478" s="5"/>
      <c r="I478" s="5"/>
    </row>
    <row r="479" spans="1:10" x14ac:dyDescent="0.3">
      <c r="B479" s="724" t="s">
        <v>93</v>
      </c>
      <c r="C479" s="725" t="s">
        <v>322</v>
      </c>
      <c r="D479" s="725"/>
      <c r="E479" s="335"/>
      <c r="F479" s="335"/>
      <c r="G479" s="36"/>
      <c r="H479" s="244"/>
      <c r="I479" s="8"/>
      <c r="J479" s="8"/>
    </row>
    <row r="480" spans="1:10" x14ac:dyDescent="0.3">
      <c r="B480" s="724"/>
      <c r="C480" s="257">
        <v>44196</v>
      </c>
      <c r="D480" s="241">
        <v>43830</v>
      </c>
      <c r="E480" s="151"/>
      <c r="F480" s="151"/>
      <c r="G480" s="36"/>
      <c r="H480" s="244"/>
      <c r="I480" s="8"/>
      <c r="J480" s="8"/>
    </row>
    <row r="481" spans="1:10" x14ac:dyDescent="0.3">
      <c r="B481" s="507" t="s">
        <v>401</v>
      </c>
      <c r="C481" s="264">
        <v>0</v>
      </c>
      <c r="D481" s="264">
        <v>75767202</v>
      </c>
      <c r="F481" s="151"/>
      <c r="G481" s="5"/>
      <c r="H481" s="5"/>
      <c r="I481" s="5"/>
    </row>
    <row r="482" spans="1:10" x14ac:dyDescent="0.3">
      <c r="B482" s="261" t="s">
        <v>70</v>
      </c>
      <c r="C482" s="215">
        <f>+C481</f>
        <v>0</v>
      </c>
      <c r="D482" s="215">
        <f>+D481</f>
        <v>75767202</v>
      </c>
      <c r="F482" s="151"/>
      <c r="G482" s="5"/>
      <c r="H482" s="5"/>
      <c r="I482" s="5"/>
    </row>
    <row r="483" spans="1:10" s="141" customFormat="1" x14ac:dyDescent="0.3">
      <c r="B483" s="262"/>
      <c r="C483" s="263"/>
      <c r="D483" s="263"/>
      <c r="E483" s="312"/>
      <c r="F483" s="280"/>
      <c r="G483" s="269"/>
      <c r="H483" s="269"/>
      <c r="I483" s="269"/>
    </row>
    <row r="484" spans="1:10" s="191" customFormat="1" x14ac:dyDescent="0.3">
      <c r="A484" s="191" t="s">
        <v>335</v>
      </c>
      <c r="B484" s="262"/>
      <c r="C484" s="263"/>
      <c r="D484" s="263"/>
      <c r="E484" s="336"/>
      <c r="F484" s="337"/>
      <c r="G484" s="260"/>
      <c r="H484" s="260"/>
      <c r="I484" s="260"/>
    </row>
    <row r="485" spans="1:10" x14ac:dyDescent="0.3">
      <c r="B485" s="724" t="s">
        <v>93</v>
      </c>
      <c r="C485" s="725" t="s">
        <v>322</v>
      </c>
      <c r="D485" s="725"/>
      <c r="E485" s="335"/>
      <c r="F485" s="335"/>
      <c r="G485" s="36"/>
      <c r="H485" s="244"/>
      <c r="I485" s="8"/>
      <c r="J485" s="8"/>
    </row>
    <row r="486" spans="1:10" x14ac:dyDescent="0.3">
      <c r="B486" s="724"/>
      <c r="C486" s="257">
        <v>44196</v>
      </c>
      <c r="D486" s="241">
        <v>43830</v>
      </c>
      <c r="E486" s="151"/>
      <c r="F486"/>
      <c r="G486" s="36"/>
      <c r="H486" s="244"/>
      <c r="I486" s="8"/>
      <c r="J486" s="8"/>
    </row>
    <row r="487" spans="1:10" x14ac:dyDescent="0.3">
      <c r="B487" s="508" t="s">
        <v>306</v>
      </c>
      <c r="C487" s="264">
        <v>0</v>
      </c>
      <c r="D487" s="264">
        <v>0</v>
      </c>
      <c r="F487" s="151"/>
      <c r="G487" s="5"/>
      <c r="H487" s="5"/>
      <c r="I487" s="5"/>
    </row>
    <row r="488" spans="1:10" x14ac:dyDescent="0.3">
      <c r="F488" s="151"/>
      <c r="G488" s="5"/>
      <c r="H488" s="5"/>
      <c r="I488" s="5"/>
    </row>
    <row r="489" spans="1:10" x14ac:dyDescent="0.3">
      <c r="F489" s="151"/>
      <c r="G489" s="5"/>
      <c r="H489" s="5"/>
      <c r="I489" s="5"/>
    </row>
    <row r="490" spans="1:10" x14ac:dyDescent="0.3">
      <c r="B490" s="45" t="s">
        <v>231</v>
      </c>
      <c r="C490" s="45"/>
      <c r="D490" s="44"/>
      <c r="E490" s="316"/>
      <c r="G490" s="8"/>
      <c r="H490" s="8"/>
      <c r="I490" s="8"/>
    </row>
    <row r="491" spans="1:10" x14ac:dyDescent="0.3">
      <c r="B491" s="44"/>
      <c r="C491" s="44"/>
      <c r="D491" s="44"/>
      <c r="E491" s="316"/>
      <c r="G491" s="8"/>
      <c r="H491" s="8"/>
      <c r="I491" s="8"/>
      <c r="J491"/>
    </row>
    <row r="492" spans="1:10" x14ac:dyDescent="0.3">
      <c r="B492" s="44" t="s">
        <v>232</v>
      </c>
      <c r="C492" s="479" t="s">
        <v>421</v>
      </c>
      <c r="D492" s="44"/>
      <c r="E492" s="316"/>
      <c r="G492" s="46"/>
      <c r="H492" s="8"/>
      <c r="I492" s="8"/>
      <c r="J492"/>
    </row>
    <row r="493" spans="1:10" x14ac:dyDescent="0.3">
      <c r="B493" s="44" t="s">
        <v>233</v>
      </c>
      <c r="C493" s="479" t="s">
        <v>421</v>
      </c>
      <c r="D493" s="44"/>
      <c r="E493" s="316"/>
      <c r="G493" s="43"/>
      <c r="H493" s="8"/>
      <c r="I493" s="8"/>
      <c r="J493"/>
    </row>
    <row r="494" spans="1:10" x14ac:dyDescent="0.3">
      <c r="B494" s="47" t="s">
        <v>234</v>
      </c>
      <c r="C494" s="479"/>
      <c r="D494" s="44"/>
      <c r="G494" s="8"/>
      <c r="H494" s="8"/>
      <c r="I494" s="8"/>
      <c r="J494"/>
    </row>
    <row r="495" spans="1:10" x14ac:dyDescent="0.3">
      <c r="B495" s="39" t="s">
        <v>235</v>
      </c>
      <c r="C495" s="39" t="s">
        <v>264</v>
      </c>
      <c r="D495" s="286" t="s">
        <v>237</v>
      </c>
      <c r="E495" s="39" t="s">
        <v>236</v>
      </c>
      <c r="G495" s="8"/>
      <c r="H495" s="8"/>
      <c r="I495" s="8"/>
      <c r="J495"/>
    </row>
    <row r="496" spans="1:10" s="483" customFormat="1" ht="33.75" customHeight="1" x14ac:dyDescent="0.3">
      <c r="B496" s="509" t="s">
        <v>263</v>
      </c>
      <c r="C496" s="510" t="s">
        <v>664</v>
      </c>
      <c r="D496" s="511" t="s">
        <v>428</v>
      </c>
      <c r="E496" s="512">
        <v>548209750</v>
      </c>
      <c r="F496" s="513"/>
      <c r="G496" s="514"/>
      <c r="H496" s="514"/>
      <c r="I496" s="514"/>
      <c r="J496" s="515"/>
    </row>
    <row r="497" spans="2:10" x14ac:dyDescent="0.3">
      <c r="B497" s="47"/>
      <c r="C497" s="47"/>
      <c r="D497" s="44"/>
      <c r="E497" s="316"/>
      <c r="F497" s="316"/>
      <c r="G497" s="8"/>
      <c r="H497" s="8"/>
      <c r="I497" s="8"/>
      <c r="J497"/>
    </row>
    <row r="498" spans="2:10" x14ac:dyDescent="0.3">
      <c r="B498" s="45" t="s">
        <v>238</v>
      </c>
      <c r="C498" s="45"/>
      <c r="D498" s="44"/>
      <c r="E498" s="316"/>
      <c r="F498" s="316"/>
      <c r="G498" s="8"/>
      <c r="H498" s="8"/>
      <c r="I498" s="8"/>
      <c r="J498"/>
    </row>
    <row r="499" spans="2:10" ht="32.25" customHeight="1" x14ac:dyDescent="0.3">
      <c r="B499" s="726" t="s">
        <v>239</v>
      </c>
      <c r="C499" s="726"/>
      <c r="D499" s="726"/>
      <c r="E499" s="726"/>
      <c r="G499" s="8"/>
      <c r="H499" s="8"/>
      <c r="I499" s="8"/>
      <c r="J499"/>
    </row>
    <row r="500" spans="2:10" x14ac:dyDescent="0.3">
      <c r="B500" s="44"/>
      <c r="C500" s="44"/>
      <c r="D500" s="44"/>
      <c r="E500" s="316"/>
      <c r="G500" s="8"/>
      <c r="H500" s="8"/>
      <c r="I500" s="8"/>
      <c r="J500"/>
    </row>
    <row r="501" spans="2:10" x14ac:dyDescent="0.3">
      <c r="B501" s="45" t="s">
        <v>240</v>
      </c>
      <c r="C501" s="45"/>
      <c r="D501" s="44"/>
      <c r="E501" s="316"/>
      <c r="G501" s="8"/>
      <c r="H501" s="8"/>
      <c r="I501" s="8"/>
      <c r="J501"/>
    </row>
    <row r="502" spans="2:10" x14ac:dyDescent="0.3">
      <c r="B502" s="44" t="s">
        <v>681</v>
      </c>
      <c r="C502" s="44"/>
      <c r="D502" s="44"/>
      <c r="E502" s="316"/>
      <c r="G502" s="8"/>
      <c r="H502" s="8"/>
      <c r="I502" s="8"/>
      <c r="J502"/>
    </row>
    <row r="503" spans="2:10" x14ac:dyDescent="0.3">
      <c r="B503" s="44"/>
      <c r="C503" s="44"/>
      <c r="D503" s="44"/>
      <c r="E503" s="316"/>
      <c r="G503" s="8"/>
      <c r="H503" s="8"/>
      <c r="I503" s="8"/>
      <c r="J503"/>
    </row>
    <row r="504" spans="2:10" x14ac:dyDescent="0.3">
      <c r="B504" s="45" t="s">
        <v>241</v>
      </c>
      <c r="C504" s="45"/>
      <c r="D504" s="44"/>
      <c r="E504" s="316"/>
      <c r="G504" s="8"/>
      <c r="H504" s="8"/>
      <c r="I504" s="8"/>
      <c r="J504"/>
    </row>
    <row r="505" spans="2:10" x14ac:dyDescent="0.3">
      <c r="B505" s="44" t="s">
        <v>242</v>
      </c>
      <c r="C505" s="44"/>
      <c r="D505" s="44"/>
      <c r="E505" s="316"/>
      <c r="G505" s="8"/>
      <c r="H505" s="8"/>
      <c r="I505" s="8"/>
      <c r="J505"/>
    </row>
    <row r="506" spans="2:10" x14ac:dyDescent="0.3">
      <c r="B506" s="44"/>
      <c r="C506" s="44"/>
      <c r="D506" s="44"/>
      <c r="E506" s="316"/>
      <c r="G506" s="8"/>
      <c r="H506" s="8"/>
      <c r="I506" s="8"/>
      <c r="J506"/>
    </row>
    <row r="507" spans="2:10" x14ac:dyDescent="0.3">
      <c r="B507" s="45" t="s">
        <v>243</v>
      </c>
      <c r="C507" s="45"/>
      <c r="D507" s="44"/>
      <c r="E507" s="316"/>
      <c r="G507" s="8"/>
      <c r="H507" s="8"/>
      <c r="I507" s="8"/>
      <c r="J507"/>
    </row>
    <row r="508" spans="2:10" x14ac:dyDescent="0.3">
      <c r="B508" s="44" t="s">
        <v>242</v>
      </c>
      <c r="C508" s="44"/>
      <c r="D508" s="44"/>
      <c r="E508" s="316"/>
      <c r="F508" s="313"/>
      <c r="G508" s="8"/>
      <c r="H508" s="8"/>
      <c r="I508" s="8"/>
      <c r="J508"/>
    </row>
    <row r="509" spans="2:10" x14ac:dyDescent="0.3">
      <c r="B509" s="44"/>
      <c r="C509" s="44"/>
      <c r="D509" s="44"/>
      <c r="E509" s="316"/>
      <c r="G509" s="8"/>
      <c r="H509" s="8"/>
      <c r="I509" s="8"/>
      <c r="J509"/>
    </row>
    <row r="510" spans="2:10" x14ac:dyDescent="0.3">
      <c r="B510" s="45" t="s">
        <v>244</v>
      </c>
      <c r="C510" s="45"/>
      <c r="D510" s="44"/>
      <c r="E510" s="316"/>
      <c r="G510" s="8"/>
      <c r="H510" s="8"/>
      <c r="I510" s="8"/>
      <c r="J510"/>
    </row>
    <row r="511" spans="2:10" x14ac:dyDescent="0.3">
      <c r="B511" s="44" t="s">
        <v>245</v>
      </c>
      <c r="C511" s="44"/>
      <c r="D511" s="44"/>
      <c r="E511" s="313"/>
      <c r="F511" s="313"/>
      <c r="G511" s="8"/>
      <c r="H511" s="8"/>
      <c r="I511" s="8"/>
      <c r="J511"/>
    </row>
    <row r="512" spans="2:10" x14ac:dyDescent="0.3">
      <c r="J512"/>
    </row>
    <row r="524" spans="5:8" x14ac:dyDescent="0.3">
      <c r="E524" s="708" t="s">
        <v>676</v>
      </c>
      <c r="F524" s="708"/>
      <c r="G524" s="708"/>
      <c r="H524" s="708"/>
    </row>
    <row r="525" spans="5:8" x14ac:dyDescent="0.3">
      <c r="E525" s="708"/>
      <c r="F525" s="708"/>
      <c r="G525" s="708"/>
      <c r="H525" s="708"/>
    </row>
    <row r="526" spans="5:8" x14ac:dyDescent="0.3">
      <c r="E526" s="708"/>
      <c r="F526" s="708"/>
      <c r="G526" s="708"/>
      <c r="H526" s="708"/>
    </row>
    <row r="527" spans="5:8" x14ac:dyDescent="0.3">
      <c r="E527" s="708"/>
      <c r="F527" s="708"/>
      <c r="G527" s="708"/>
      <c r="H527" s="708"/>
    </row>
    <row r="528" spans="5:8" x14ac:dyDescent="0.3">
      <c r="E528" s="708"/>
      <c r="F528" s="708"/>
      <c r="G528" s="708"/>
      <c r="H528" s="708"/>
    </row>
  </sheetData>
  <mergeCells count="102">
    <mergeCell ref="B485:B486"/>
    <mergeCell ref="C485:D485"/>
    <mergeCell ref="B132:G132"/>
    <mergeCell ref="D251:F251"/>
    <mergeCell ref="C261:D261"/>
    <mergeCell ref="B261:B262"/>
    <mergeCell ref="B167:D167"/>
    <mergeCell ref="B183:E183"/>
    <mergeCell ref="B168:D168"/>
    <mergeCell ref="C385:D385"/>
    <mergeCell ref="B393:B394"/>
    <mergeCell ref="C393:D393"/>
    <mergeCell ref="B311:D311"/>
    <mergeCell ref="B306:D306"/>
    <mergeCell ref="B279:D279"/>
    <mergeCell ref="B222:B223"/>
    <mergeCell ref="C222:G222"/>
    <mergeCell ref="B231:B232"/>
    <mergeCell ref="C231:G231"/>
    <mergeCell ref="E331:F331"/>
    <mergeCell ref="B383:D383"/>
    <mergeCell ref="C368:D368"/>
    <mergeCell ref="B31:E31"/>
    <mergeCell ref="B154:E154"/>
    <mergeCell ref="B479:B480"/>
    <mergeCell ref="C479:D479"/>
    <mergeCell ref="C454:D454"/>
    <mergeCell ref="C410:D410"/>
    <mergeCell ref="B33:C33"/>
    <mergeCell ref="B39:C39"/>
    <mergeCell ref="B41:D41"/>
    <mergeCell ref="B64:D64"/>
    <mergeCell ref="H132:J132"/>
    <mergeCell ref="B153:E153"/>
    <mergeCell ref="B155:E155"/>
    <mergeCell ref="B156:E156"/>
    <mergeCell ref="B150:E150"/>
    <mergeCell ref="B331:B332"/>
    <mergeCell ref="C331:C332"/>
    <mergeCell ref="D331:D332"/>
    <mergeCell ref="B251:B252"/>
    <mergeCell ref="C251:C252"/>
    <mergeCell ref="B272:D272"/>
    <mergeCell ref="B259:D259"/>
    <mergeCell ref="B316:D316"/>
    <mergeCell ref="B329:D329"/>
    <mergeCell ref="B241:D241"/>
    <mergeCell ref="B220:D220"/>
    <mergeCell ref="B243:B244"/>
    <mergeCell ref="C243:C244"/>
    <mergeCell ref="D243:F243"/>
    <mergeCell ref="B1:E1"/>
    <mergeCell ref="B2:E2"/>
    <mergeCell ref="B3:E3"/>
    <mergeCell ref="B4:E4"/>
    <mergeCell ref="B5:E5"/>
    <mergeCell ref="B12:E12"/>
    <mergeCell ref="B13:E13"/>
    <mergeCell ref="B14:E14"/>
    <mergeCell ref="B6:E6"/>
    <mergeCell ref="B7:E7"/>
    <mergeCell ref="B8:E8"/>
    <mergeCell ref="B10:E10"/>
    <mergeCell ref="B11:E11"/>
    <mergeCell ref="B15:E15"/>
    <mergeCell ref="B16:E16"/>
    <mergeCell ref="B24:E24"/>
    <mergeCell ref="B25:E25"/>
    <mergeCell ref="B26:E26"/>
    <mergeCell ref="B28:E28"/>
    <mergeCell ref="B29:E29"/>
    <mergeCell ref="B19:E19"/>
    <mergeCell ref="B20:E20"/>
    <mergeCell ref="B21:E21"/>
    <mergeCell ref="B22:E22"/>
    <mergeCell ref="B23:E23"/>
    <mergeCell ref="B17:E17"/>
    <mergeCell ref="B18:E18"/>
    <mergeCell ref="E524:H528"/>
    <mergeCell ref="B450:D450"/>
    <mergeCell ref="B337:D337"/>
    <mergeCell ref="B346:D346"/>
    <mergeCell ref="B359:D359"/>
    <mergeCell ref="B365:D365"/>
    <mergeCell ref="B366:D366"/>
    <mergeCell ref="B373:D373"/>
    <mergeCell ref="B284:D284"/>
    <mergeCell ref="B292:D292"/>
    <mergeCell ref="B299:D299"/>
    <mergeCell ref="B368:B369"/>
    <mergeCell ref="B375:B376"/>
    <mergeCell ref="C375:D375"/>
    <mergeCell ref="B385:B386"/>
    <mergeCell ref="B403:B404"/>
    <mergeCell ref="C403:D403"/>
    <mergeCell ref="B410:B411"/>
    <mergeCell ref="B499:E499"/>
    <mergeCell ref="B463:B464"/>
    <mergeCell ref="C463:D463"/>
    <mergeCell ref="B470:B471"/>
    <mergeCell ref="C470:D470"/>
    <mergeCell ref="B454:B455"/>
  </mergeCells>
  <pageMargins left="0.70866141732283472" right="0.70866141732283472" top="0.74803149606299213" bottom="0.74803149606299213" header="0.31496062992125984" footer="0.31496062992125984"/>
  <pageSetup paperSize="9" scale="60" orientation="landscape" r:id="rId1"/>
  <ignoredErrors>
    <ignoredError sqref="E62:G62 F48:F60 E69:G69" formula="1"/>
    <ignoredError sqref="D62 C270:D270 C381:D381 C400:D400 C407:D407 D447 C467:D467" formulaRange="1"/>
  </ignoredErrors>
  <drawing r:id="rId2"/>
  <legacyDrawing r:id="rId3"/>
</worksheet>
</file>

<file path=_xmlsignatures/_rels/origin1.sigs.rels><?xml version="1.0" encoding="UTF-8" standalone="yes"?>
<Relationships xmlns="http://schemas.openxmlformats.org/package/2006/relationships"><Relationship Id="rId8" Type="http://schemas.openxmlformats.org/package/2006/relationships/digital-signature/signature" Target="sig11.xml"/><Relationship Id="rId13" Type="http://schemas.openxmlformats.org/package/2006/relationships/digital-signature/signature" Target="sig1.xml"/><Relationship Id="rId18" Type="http://schemas.openxmlformats.org/package/2006/relationships/digital-signature/signature" Target="sig18.xml"/><Relationship Id="rId3" Type="http://schemas.openxmlformats.org/package/2006/relationships/digital-signature/signature" Target="sig6.xml"/><Relationship Id="rId21" Type="http://schemas.openxmlformats.org/package/2006/relationships/digital-signature/signature" Target="sig21.xml"/><Relationship Id="rId7" Type="http://schemas.openxmlformats.org/package/2006/relationships/digital-signature/signature" Target="sig10.xml"/><Relationship Id="rId12" Type="http://schemas.openxmlformats.org/package/2006/relationships/digital-signature/signature" Target="sig15.xml"/><Relationship Id="rId17" Type="http://schemas.openxmlformats.org/package/2006/relationships/digital-signature/signature" Target="sig17.xml"/><Relationship Id="rId2" Type="http://schemas.openxmlformats.org/package/2006/relationships/digital-signature/signature" Target="sig5.xml"/><Relationship Id="rId16" Type="http://schemas.openxmlformats.org/package/2006/relationships/digital-signature/signature" Target="sig16.xml"/><Relationship Id="rId20" Type="http://schemas.openxmlformats.org/package/2006/relationships/digital-signature/signature" Target="sig20.xml"/><Relationship Id="rId1" Type="http://schemas.openxmlformats.org/package/2006/relationships/digital-signature/signature" Target="sig4.xml"/><Relationship Id="rId6" Type="http://schemas.openxmlformats.org/package/2006/relationships/digital-signature/signature" Target="sig9.xml"/><Relationship Id="rId11" Type="http://schemas.openxmlformats.org/package/2006/relationships/digital-signature/signature" Target="sig14.xml"/><Relationship Id="rId24" Type="http://schemas.openxmlformats.org/package/2006/relationships/digital-signature/signature" Target="sig24.xml"/><Relationship Id="rId5" Type="http://schemas.openxmlformats.org/package/2006/relationships/digital-signature/signature" Target="sig8.xml"/><Relationship Id="rId15" Type="http://schemas.openxmlformats.org/package/2006/relationships/digital-signature/signature" Target="sig3.xml"/><Relationship Id="rId23" Type="http://schemas.openxmlformats.org/package/2006/relationships/digital-signature/signature" Target="sig23.xml"/><Relationship Id="rId10" Type="http://schemas.openxmlformats.org/package/2006/relationships/digital-signature/signature" Target="sig13.xml"/><Relationship Id="rId19" Type="http://schemas.openxmlformats.org/package/2006/relationships/digital-signature/signature" Target="sig19.xml"/><Relationship Id="rId4" Type="http://schemas.openxmlformats.org/package/2006/relationships/digital-signature/signature" Target="sig7.xml"/><Relationship Id="rId9" Type="http://schemas.openxmlformats.org/package/2006/relationships/digital-signature/signature" Target="sig12.xml"/><Relationship Id="rId14" Type="http://schemas.openxmlformats.org/package/2006/relationships/digital-signature/signature" Target="sig2.xml"/><Relationship Id="rId22" Type="http://schemas.openxmlformats.org/package/2006/relationships/digital-signature/signature" Target="sig2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s7+U/Pnsc82UCe7FY21cVonikwkN0Q0UdL2TrcGttuI=</DigestValue>
    </Reference>
    <Reference Type="http://www.w3.org/2000/09/xmldsig#Object" URI="#idOfficeObject">
      <DigestMethod Algorithm="http://www.w3.org/2001/04/xmlenc#sha256"/>
      <DigestValue>DVuqJtWHdCbmY33JaT7vueX4fwKjTU5BZSORnzSi/C8=</DigestValue>
    </Reference>
    <Reference Type="http://uri.etsi.org/01903#SignedProperties" URI="#idSignedProperties">
      <Transforms>
        <Transform Algorithm="http://www.w3.org/TR/2001/REC-xml-c14n-20010315"/>
      </Transforms>
      <DigestMethod Algorithm="http://www.w3.org/2001/04/xmlenc#sha256"/>
      <DigestValue>Gc8gf120pdk4JunFmIAciL+yCUzQZIQ8X8G6reXqPxc=</DigestValue>
    </Reference>
    <Reference Type="http://www.w3.org/2000/09/xmldsig#Object" URI="#idValidSigLnImg">
      <DigestMethod Algorithm="http://www.w3.org/2001/04/xmlenc#sha256"/>
      <DigestValue>yI3szI9nPw4Tv8bxLJaGrK+UKdPxLuVI4UxQ33BnZRc=</DigestValue>
    </Reference>
    <Reference Type="http://www.w3.org/2000/09/xmldsig#Object" URI="#idInvalidSigLnImg">
      <DigestMethod Algorithm="http://www.w3.org/2001/04/xmlenc#sha256"/>
      <DigestValue>byB/nOOgwY+GQAodC51+AiSmz/KZRCfLCXyLMly7F54=</DigestValue>
    </Reference>
  </SignedInfo>
  <SignatureValue>Yn3/LznGBLFI57ZYC8LK98nRm69Nrs2jZT+419RSniBMFbvghtEkJIWDfnag1PaNFiWH3q63Ezbp
uNpmbcpbQYOMj8W+GuC3ZBd5yw3fQAI+80MxXrvj8B6boS4dVWwhAyqbj7HuwtF04/kxtFDYx9ya
q6n6wgRop5eBCY6ahMFy2QbFnqzbXQYWS/AJEZ5zZiIvF2Tm4GDYrt468l7CYZwSlZ5wtrjKET7l
kT4oq9/QQGxzML3XoKdvwzNSYE9idiZnuZH97dCNFazOdeM5sI+L1MLLc/vGZc7T7qVAhZ1tW7Dg
PRsNSigjzWr1bk6MO9SYrQcQLxLXwMong52ocw==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2021-03-30T18:42:46Z</mdssi:Value>
        </mdssi:SignatureTime>
      </SignatureProperty>
    </SignatureProperties>
  </Object>
  <Object Id="idOfficeObject">
    <SignatureProperties>
      <SignatureProperty Id="idOfficeV1Details" Target="#idPackageSignature">
        <SignatureInfoV1 xmlns="http://schemas.microsoft.com/office/2006/digsig">
          <SetupID>{E8C111A3-D250-4C51-BE04-D611D53C5594}</SetupID>
          <SignatureText>Eduardo Laran</SignatureText>
          <SignatureImage/>
          <SignatureComments/>
          <WindowsVersion>10.0</WindowsVersion>
          <OfficeVersion>16.0.10372/14</OfficeVersion>
          <ApplicationVersion>16.0.10372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2021-03-30T18:42:46Z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mEAvl/AAAAAAAAAAAAACgSAAAAAAAAQAAAwPh/AADQRgsA+X8AAB6jK+v4fwAABAAAAAAAAADQRgsA+X8AAFm80HMxAAAAAAAAAAAAAACAyu7aKgIAAAAAAAAqAgAASAAAAAAAAACoqYvr+H8AACCjlOv4fwAA4Oxi6wAAAAABAAAAAAAAAIbFi+v4fwAAAAALAPl/AAAAAAAAAAAAAAAAAAAAAAAAAAAAAAAAAAAIhFl+hCgAAHALAAAAAAAAYM+b0ioCAACovtBzMQAAAAAAAAAAAAAAAAAAAAAAAAAAAAAAAAAAAAAAAAAAAAAACb7QczEAAADHfCvrZHYACAAAAAAlAAAADAAAAAEAAAAYAAAADAAAAAAAAAASAAAADAAAAAEAAAAeAAAAGAAAAL0AAAAEAAAA9wAAABEAAAAlAAAADAAAAAEAAABUAAAAiAAAAL4AAAAEAAAA9QAAABAAAAABAAAAYfe0QVU1tEG+AAAABAAAAAoAAABMAAAAAAAAAAAAAAAAAAAA//////////9gAAAAMwAwAC8AMAAz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hAL5fwAAAAAAAAAAAAAoEgAAAAAAAEAAAMD4fwAA0EYLAPl/AAAeoyvr+H8AAAQAAAAAAAAA0EYLAPl/AABZvNBzMQAAAAAAAAAAAAAAgMru2ioCAAAAAAAAKgIAAEgAAAAAAAAAqKmL6/h/AAAgo5Tr+H8AAODsYusAAAAAAQAAAAAAAACGxYvr+H8AAAAACwD5fwAAAAAAAAAAAAAAAAAAAAAAAAAAAAAAAAAACIRZfoQoAABwCwAAAAAAAGDPm9IqAgAAqL7QczEAAAAAAAAAAAAAAAAAAAAAAAAAAAAAAAAAAAAAAAAAAAAAAAm+0HMxAAAAx3wr62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zabisigbppaG3W3J6zsyZoj32veoqw0BJNuBjdZysDI=</DigestValue>
    </Reference>
    <Reference Type="http://www.w3.org/2000/09/xmldsig#Object" URI="#idOfficeObject">
      <DigestMethod Algorithm="http://www.w3.org/2001/04/xmlenc#sha256"/>
      <DigestValue>P5g6ZkJ7rAJ/ARXJh2SyN9XbJaxhCviDMa98OLw5Qfw=</DigestValue>
    </Reference>
    <Reference Type="http://uri.etsi.org/01903#SignedProperties" URI="#idSignedProperties">
      <Transforms>
        <Transform Algorithm="http://www.w3.org/TR/2001/REC-xml-c14n-20010315"/>
      </Transforms>
      <DigestMethod Algorithm="http://www.w3.org/2001/04/xmlenc#sha256"/>
      <DigestValue>YpVdZ/wnuYG2bc1x/sNk+rTPcfV4XPJFG3a21D5mR5U=</DigestValue>
    </Reference>
    <Reference Type="http://www.w3.org/2000/09/xmldsig#Object" URI="#idValidSigLnImg">
      <DigestMethod Algorithm="http://www.w3.org/2001/04/xmlenc#sha256"/>
      <DigestValue>ki9uJBUBKFZJXE+VbZw3AFhAhtJYuscHHOspfkLsIrk=</DigestValue>
    </Reference>
    <Reference Type="http://www.w3.org/2000/09/xmldsig#Object" URI="#idInvalidSigLnImg">
      <DigestMethod Algorithm="http://www.w3.org/2001/04/xmlenc#sha256"/>
      <DigestValue>ir7w29GrzDRB85u2mevljYFzUCwtby+lB3yDAWc8B10=</DigestValue>
    </Reference>
  </SignedInfo>
  <SignatureValue>eXA5kL3dFNruoXeqYYZTBp1/jLdHSq9BO7BcjF8QkhGl3SMOS0w5WumKJcTXkjoOB7Wfy1V8D5i+
SDk3xm+h7NUj2TMebvOn8GL08V8TEsVP/fhy+9BFSm8m2yet6jMDWfcFUljKDN+ipzhD06LD1oeV
oYf5QC3WU0hiu2Ek0TV/Lwo/zzOIDkz+W52aM0gAM9J/MIq3eSedK/cUVmQgp2Z1pmw+Rj8MPmLU
12OG3wEQgJM8thgGzh6EI4eyv1quxnbRN6OvgJskjiZ9Yr4jz09swMidCcikJJVEeQY7ma2qMORV
qsY1pBX9ZXrJpKP6hagUON539qLyBub0UCPcuA==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2021-03-30T16:55:34Z</mdssi:Value>
        </mdssi:SignatureTime>
      </SignatureProperty>
    </SignatureProperties>
  </Object>
  <Object Id="idOfficeObject">
    <SignatureProperties>
      <SignatureProperty Id="idOfficeV1Details" Target="#idPackageSignature">
        <SignatureInfoV1 xmlns="http://schemas.microsoft.com/office/2006/digsig">
          <SetupID>{B277F15F-8CBA-48FE-BE86-0423F11272A1}</SetupID>
          <SignatureText>Gustavo Segovia</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2021-03-30T16:55:34Z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Dpu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5p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cTxqDHNYcHVUObNPZvCTFHc43DX3sW6GgjWvcx2ppvw=</DigestValue>
    </Reference>
    <Reference Type="http://www.w3.org/2000/09/xmldsig#Object" URI="#idOfficeObject">
      <DigestMethod Algorithm="http://www.w3.org/2001/04/xmlenc#sha256"/>
      <DigestValue>BcuxakklJfOOnc2D/aWXnvWWuE0YIIbx2SRvL6B37cA=</DigestValue>
    </Reference>
    <Reference Type="http://uri.etsi.org/01903#SignedProperties" URI="#idSignedProperties">
      <Transforms>
        <Transform Algorithm="http://www.w3.org/TR/2001/REC-xml-c14n-20010315"/>
      </Transforms>
      <DigestMethod Algorithm="http://www.w3.org/2001/04/xmlenc#sha256"/>
      <DigestValue>21vQnYzK4VNTK+Rdix/KBeZoiock8hKKHN3bkBhCjXI=</DigestValue>
    </Reference>
    <Reference Type="http://www.w3.org/2000/09/xmldsig#Object" URI="#idValidSigLnImg">
      <DigestMethod Algorithm="http://www.w3.org/2001/04/xmlenc#sha256"/>
      <DigestValue>ki9uJBUBKFZJXE+VbZw3AFhAhtJYuscHHOspfkLsIrk=</DigestValue>
    </Reference>
    <Reference Type="http://www.w3.org/2000/09/xmldsig#Object" URI="#idInvalidSigLnImg">
      <DigestMethod Algorithm="http://www.w3.org/2001/04/xmlenc#sha256"/>
      <DigestValue>jcsV5P+qecl+Zl2VO3Vgyc+183yW5SA6OfhyTsR819I=</DigestValue>
    </Reference>
  </SignedInfo>
  <SignatureValue>Ctr+QdWqS2DjQD7dDEsXtLxZByz8H0Qu+b0eM1n7mz6kt3eyRHm4aL7FQI2nAXxG5vfDBi6+hQAE
8cNx6BKblIZzpOFQDUmmpURwilvgstg9ZwHob1g982v0UUha2SBPilkimxg/lbqGqJToiQHld45v
ObINiv7464uDwLAySnNJcrs7US+iiZTV/T6rUBifP/0kZ/3sYVo2Jaq5t66qUgaSlbrYLCd2CoXX
AJamg+9v9IJL+w0chE4c9Z1h/lqDaavNV043nd0w0t0YUn11caCWdwlCLUphBONyV/Isa32F2ZUy
zJPsynNg8eOK418mJ7Es4Zvd2Jm/MRnAYCVbdg==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2021-03-30T16:56:37Z</mdssi:Value>
        </mdssi:SignatureTime>
      </SignatureProperty>
    </SignatureProperties>
  </Object>
  <Object Id="idOfficeObject">
    <SignatureProperties>
      <SignatureProperty Id="idOfficeV1Details" Target="#idPackageSignature">
        <SignatureInfoV1 xmlns="http://schemas.microsoft.com/office/2006/digsig">
          <SetupID>{37EB7E43-7643-44A7-96ED-109CEDCB3C68}</SetupID>
          <SignatureText>Gustavo Segovia</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2021-03-30T16:56:37Z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Dpu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SFB4ky19KLpl3YMbwE4OAvx2qJ7G4zYp4sQYT1/WEbI=</DigestValue>
    </Reference>
    <Reference Type="http://www.w3.org/2000/09/xmldsig#Object" URI="#idOfficeObject">
      <DigestMethod Algorithm="http://www.w3.org/2001/04/xmlenc#sha256"/>
      <DigestValue>iHjADCueAec9OKkTfj3sbgmsCueRhxESQBpbJtx2I2U=</DigestValue>
    </Reference>
    <Reference Type="http://uri.etsi.org/01903#SignedProperties" URI="#idSignedProperties">
      <Transforms>
        <Transform Algorithm="http://www.w3.org/TR/2001/REC-xml-c14n-20010315"/>
      </Transforms>
      <DigestMethod Algorithm="http://www.w3.org/2001/04/xmlenc#sha256"/>
      <DigestValue>O75fB+22O2Mx/PnJlQH5wxVefwERnQSazUl5oXKgT7k=</DigestValue>
    </Reference>
    <Reference Type="http://www.w3.org/2000/09/xmldsig#Object" URI="#idValidSigLnImg">
      <DigestMethod Algorithm="http://www.w3.org/2001/04/xmlenc#sha256"/>
      <DigestValue>ki9uJBUBKFZJXE+VbZw3AFhAhtJYuscHHOspfkLsIrk=</DigestValue>
    </Reference>
    <Reference Type="http://www.w3.org/2000/09/xmldsig#Object" URI="#idInvalidSigLnImg">
      <DigestMethod Algorithm="http://www.w3.org/2001/04/xmlenc#sha256"/>
      <DigestValue>jcsV5P+qecl+Zl2VO3Vgyc+183yW5SA6OfhyTsR819I=</DigestValue>
    </Reference>
  </SignedInfo>
  <SignatureValue>beFcYdTVKIR/TOplFatbkTExsPxWmlG5LkLCKv8Xh0QeMf5wLSDmq3qmJeB6NlrfLEzNSkD6YBzi
KBORwbi/Jdws+FDE5azhN6JNCVHszkGc+xEnFUnZsJJw6aHYIBVWXzH4wEN+jKx/EHN1ImMrOxfv
f/OXYOV95YQTerYnpZa1hqYEUHHQTSkJsTpEFOLmW8Mn4qSguSW0tj/aOyGqgv9y8I77UsFBfeYT
H1Cj+SbSa0VIFddIIZ4oqalHcP1GKrKCxhtm3PXzAfbMg76nrTKk7ya3tK821rxAolhVyftCdqF6
6m4SDVi0D+Fw1yACgsZwjScgGkZDzTIoBLIHgQ==</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2021-03-30T16:56:59Z</mdssi:Value>
        </mdssi:SignatureTime>
      </SignatureProperty>
    </SignatureProperties>
  </Object>
  <Object Id="idOfficeObject">
    <SignatureProperties>
      <SignatureProperty Id="idOfficeV1Details" Target="#idPackageSignature">
        <SignatureInfoV1 xmlns="http://schemas.microsoft.com/office/2006/digsig">
          <SetupID>{DD37BE19-3FFC-4E87-BDD9-3408AF05AF1D}</SetupID>
          <SignatureText>Gustavo Segovia</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2021-03-30T16:56:59Z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Dpu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m219SUQDRCjeK3ges3CiGzSE/Wr/hbt5XQypcLlqhVE=</DigestValue>
    </Reference>
    <Reference Type="http://www.w3.org/2000/09/xmldsig#Object" URI="#idOfficeObject">
      <DigestMethod Algorithm="http://www.w3.org/2001/04/xmlenc#sha256"/>
      <DigestValue>aYxi3/Chm0YnAw/3ibtIzdQKtrF6JZx47N6tk40ZbOc=</DigestValue>
    </Reference>
    <Reference Type="http://uri.etsi.org/01903#SignedProperties" URI="#idSignedProperties">
      <Transforms>
        <Transform Algorithm="http://www.w3.org/TR/2001/REC-xml-c14n-20010315"/>
      </Transforms>
      <DigestMethod Algorithm="http://www.w3.org/2001/04/xmlenc#sha256"/>
      <DigestValue>J0SPvDDk7o5JBqY8MhhDewj+W3lioz68U9UawJOBPKg=</DigestValue>
    </Reference>
    <Reference Type="http://www.w3.org/2000/09/xmldsig#Object" URI="#idValidSigLnImg">
      <DigestMethod Algorithm="http://www.w3.org/2001/04/xmlenc#sha256"/>
      <DigestValue>ki9uJBUBKFZJXE+VbZw3AFhAhtJYuscHHOspfkLsIrk=</DigestValue>
    </Reference>
    <Reference Type="http://www.w3.org/2000/09/xmldsig#Object" URI="#idInvalidSigLnImg">
      <DigestMethod Algorithm="http://www.w3.org/2001/04/xmlenc#sha256"/>
      <DigestValue>ir7w29GrzDRB85u2mevljYFzUCwtby+lB3yDAWc8B10=</DigestValue>
    </Reference>
  </SignedInfo>
  <SignatureValue>FZp+Mvn1pMO+1u0pp3y1XmsbMZA49bDFugEmjj5Ynp1foMMn7BnyWGY5GfnT/yVBnPZOLNyVyQ7q
D86C+AY9BuPqnojBr3qIMbGRhRweH3Ai2lBTW2TqUOTIMN1WrUfeI1wVRujl0y1cHAIl9tshgvwf
8vA+2uiIAuKguGnH5/tRH9DFeyoRcbpvgoxB58lGTeql4cBZCvowtjFPmgEO1D90bJ4oIO73/6VE
/TwfC/Zk22BDxGxqzU2UsL2RcxoaEE7hUGqoQ2MlqV6Ys1ACNdJwvImZca0IDVmPNo+o47gct0Vh
HjkI6YgWAWxkOcuQH/nV25ZeJRVliQhK6bBwpQ==</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2021-03-30T16:57:22Z</mdssi:Value>
        </mdssi:SignatureTime>
      </SignatureProperty>
    </SignatureProperties>
  </Object>
  <Object Id="idOfficeObject">
    <SignatureProperties>
      <SignatureProperty Id="idOfficeV1Details" Target="#idPackageSignature">
        <SignatureInfoV1 xmlns="http://schemas.microsoft.com/office/2006/digsig">
          <SetupID>{6110ACDB-F4C0-4337-9EA6-1D6A08A0C4E4}</SetupID>
          <SignatureText>Gustavo Segovia</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2021-03-30T16:57:22Z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Dpu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5p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gkUYy+FTN00nw0yAAnAp7pfhOLxTnHbPBSIFjn4DjR4=</DigestValue>
    </Reference>
    <Reference Type="http://www.w3.org/2000/09/xmldsig#Object" URI="#idOfficeObject">
      <DigestMethod Algorithm="http://www.w3.org/2001/04/xmlenc#sha256"/>
      <DigestValue>2QpI5envZvvIXt30shy4P3hes8bwXX779S2kjKxduWs=</DigestValue>
    </Reference>
    <Reference Type="http://uri.etsi.org/01903#SignedProperties" URI="#idSignedProperties">
      <Transforms>
        <Transform Algorithm="http://www.w3.org/TR/2001/REC-xml-c14n-20010315"/>
      </Transforms>
      <DigestMethod Algorithm="http://www.w3.org/2001/04/xmlenc#sha256"/>
      <DigestValue>jPeBuHCqIgobtCwIPPB8cJfakBcct3jLLQr/vuY0YA0=</DigestValue>
    </Reference>
    <Reference Type="http://www.w3.org/2000/09/xmldsig#Object" URI="#idValidSigLnImg">
      <DigestMethod Algorithm="http://www.w3.org/2001/04/xmlenc#sha256"/>
      <DigestValue>zVdlZ2cMZuo7nuCKmBfu8guk/IxXWkh/4hlqF7J4BOY=</DigestValue>
    </Reference>
    <Reference Type="http://www.w3.org/2000/09/xmldsig#Object" URI="#idInvalidSigLnImg">
      <DigestMethod Algorithm="http://www.w3.org/2001/04/xmlenc#sha256"/>
      <DigestValue>ir7w29GrzDRB85u2mevljYFzUCwtby+lB3yDAWc8B10=</DigestValue>
    </Reference>
  </SignedInfo>
  <SignatureValue>jXg02iGDYhO4Ctbe7dXtgBo3/q3Mx+LkUPMiE+UDZOlARr5OitrDy2Kmdo941moQQnvqqj7OHFP6
7OFRmUrbChVaT5ZKp3oxp/ZZLGIJIdteZDv4KkwUZ0HLg/YfpB8xqwHSqu+o5JHtQbepBajZ99kf
Y3QEeF2NgyAFA8vQRAT55yB71yTZdezQkOv7m+mkaFzPU3lpXldCrhu07dGmugsYkxaVORvLMc09
cH3N7sMmI3XizmptJ5pGPgYDA/vgDoUv6Qu1PBJRW4vUbW1m5Wi4qEv22KNySexDcEVMScTaYziF
w9vjqQqsrlYxf62uDpUnKPbq+z2lgl9hZ7hBgg==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2021-03-30T16:57:36Z</mdssi:Value>
        </mdssi:SignatureTime>
      </SignatureProperty>
    </SignatureProperties>
  </Object>
  <Object Id="idOfficeObject">
    <SignatureProperties>
      <SignatureProperty Id="idOfficeV1Details" Target="#idPackageSignature">
        <SignatureInfoV1 xmlns="http://schemas.microsoft.com/office/2006/digsig">
          <SetupID>{1EFDD601-C1A0-466D-989D-0B4EDF67FD7C}</SetupID>
          <SignatureText>Gustavo Segovia</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2021-03-30T16:57:36Z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5p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QgS5KgevZxqJ93ldQ3P//GI7nNgw928FU/epBrglcn0=</DigestValue>
    </Reference>
    <Reference Type="http://www.w3.org/2000/09/xmldsig#Object" URI="#idOfficeObject">
      <DigestMethod Algorithm="http://www.w3.org/2001/04/xmlenc#sha256"/>
      <DigestValue>1Jahwp5WXmwa4OY4JlWUqDkjCe1P7LqPM4Swi2hw9IY=</DigestValue>
    </Reference>
    <Reference Type="http://uri.etsi.org/01903#SignedProperties" URI="#idSignedProperties">
      <Transforms>
        <Transform Algorithm="http://www.w3.org/TR/2001/REC-xml-c14n-20010315"/>
      </Transforms>
      <DigestMethod Algorithm="http://www.w3.org/2001/04/xmlenc#sha256"/>
      <DigestValue>Sh/WaEzZLJ+XIGArtoKTBcZNKLRYpj/ni+0FsS+F/YA=</DigestValue>
    </Reference>
    <Reference Type="http://www.w3.org/2000/09/xmldsig#Object" URI="#idValidSigLnImg">
      <DigestMethod Algorithm="http://www.w3.org/2001/04/xmlenc#sha256"/>
      <DigestValue>zVdlZ2cMZuo7nuCKmBfu8guk/IxXWkh/4hlqF7J4BOY=</DigestValue>
    </Reference>
    <Reference Type="http://www.w3.org/2000/09/xmldsig#Object" URI="#idInvalidSigLnImg">
      <DigestMethod Algorithm="http://www.w3.org/2001/04/xmlenc#sha256"/>
      <DigestValue>RpFHdcpg3j00JRnevPRLOIy/0R6lkKbBKSj1MjpftoM=</DigestValue>
    </Reference>
  </SignedInfo>
  <SignatureValue>AjztEyXvrnX8Fla/yBwKdbRocH+zw/RDtpE9h3CKr1Ju4mvMfr4At5xjPJV1EO4CJLcsdZlggu+X
7KA5MUFC6NFKDsNIthZvmRe2FhFJptUHf1yDQx+8+bGstZU4E68Ifx2/T+jp5sec9C5rLz2bXXJM
Pd6IM81JKJT8i9FmSpmEi+8JUNCdUN7GL05EUSy2G+ZtbWpSET+YpgB64SrQnDX/C7U1AgshULGQ
0gDPent4JZmDsbauqT5iDRA9BmUJxW6Cn6plx4l2AIDtHH5nSXCi/B8zKAdzAzkrvDVgos6Ydb/u
rRzf39kOhHkzrLccsBM0uiTwfvZu9PKcU1H7Mg==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2021-03-30T16:57:58Z</mdssi:Value>
        </mdssi:SignatureTime>
      </SignatureProperty>
    </SignatureProperties>
  </Object>
  <Object Id="idOfficeObject">
    <SignatureProperties>
      <SignatureProperty Id="idOfficeV1Details" Target="#idPackageSignature">
        <SignatureInfoV1 xmlns="http://schemas.microsoft.com/office/2006/digsig">
          <SetupID>{0FF81A41-9A26-464F-ADE8-3338319A197F}</SetupID>
          <SignatureText>Gustavo Segovia</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2021-03-30T16:57:58Z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5p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HREqPuNzykGB25/MH2nUfponTGrg1gFCrH57/qiU1Pw=</DigestValue>
    </Reference>
    <Reference Type="http://www.w3.org/2000/09/xmldsig#Object" URI="#idOfficeObject">
      <DigestMethod Algorithm="http://www.w3.org/2001/04/xmlenc#sha256"/>
      <DigestValue>F2sNwKD5rYSwp88rqsGHzfP3StT2Zf+8F7ev5u7uEGk=</DigestValue>
    </Reference>
    <Reference Type="http://uri.etsi.org/01903#SignedProperties" URI="#idSignedProperties">
      <Transforms>
        <Transform Algorithm="http://www.w3.org/TR/2001/REC-xml-c14n-20010315"/>
      </Transforms>
      <DigestMethod Algorithm="http://www.w3.org/2001/04/xmlenc#sha256"/>
      <DigestValue>3MWAQKV5h7JdNVpzNy3uCIj07KHMuHyipOV8/R+2tj8=</DigestValue>
    </Reference>
    <Reference Type="http://www.w3.org/2000/09/xmldsig#Object" URI="#idValidSigLnImg">
      <DigestMethod Algorithm="http://www.w3.org/2001/04/xmlenc#sha256"/>
      <DigestValue>o57JwibDcAi6UV5j584xJKJdtM1/UnK+A07W/SCLI2o=</DigestValue>
    </Reference>
    <Reference Type="http://www.w3.org/2000/09/xmldsig#Object" URI="#idInvalidSigLnImg">
      <DigestMethod Algorithm="http://www.w3.org/2001/04/xmlenc#sha256"/>
      <DigestValue>Umoij1/NgGioHBOOKlAvX+pJGyXHlEGOSui7samR1Dg=</DigestValue>
    </Reference>
  </SignedInfo>
  <SignatureValue>avl5QDbtl8Ff/kWv81Gg9mhMEqkXacn6UY0uyZW4F/Yx8Ai/9y8tNWAYXYHhOq0jNTiy6bpTU5Y7
Jgd7qNQ9Ii3LstTWD37igFpkzUU26+s0UcjXzOKfWxAP2SQPC9Q+wkCUXW277PVDtA1G/rMR783y
TVioyFuMDry3w/deT9tprGkVNTRWHWT+h4+ax4UQbcSJTh6WdKpD9QKfV6n0JU47lq256OokyuSi
WpeXq7EPbk14Vbgd/J5KVm4TCRpIUSFxmpct/weKXcCzF6+NKUFoNUu1ufueIjt0AGHvGMLoEkj4
oXpd59w56ZpRxV67RUfqBtUJNFmPaASzsgffYw==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2021-03-30T18:43:33Z</mdssi:Value>
        </mdssi:SignatureTime>
      </SignatureProperty>
    </SignatureProperties>
  </Object>
  <Object Id="idOfficeObject">
    <SignatureProperties>
      <SignatureProperty Id="idOfficeV1Details" Target="#idPackageSignature">
        <SignatureInfoV1 xmlns="http://schemas.microsoft.com/office/2006/digsig">
          <SetupID>{2D69A192-0BFF-488B-9BC0-01FB2BA02BB6}</SetupID>
          <SignatureText>Eduardo Laran</SignatureText>
          <SignatureImage/>
          <SignatureComments/>
          <WindowsVersion>10.0</WindowsVersion>
          <OfficeVersion>16.0.10372/14</OfficeVersion>
          <ApplicationVersion>16.0.10372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2021-03-30T18:43:33Z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mEAvl/AAAAAAAAAAAAACgSAAAAAAAAQAAAwPh/AADQRgsA+X8AAB6jK+v4fwAABAAAAAAAAADQRgsA+X8AAFm80HMxAAAAAAAAAAAAAACAyu7aKgIAAAAAAAAqAgAASAAAAAAAAACoqYvr+H8AACCjlOv4fwAA4Oxi6wAAAAABAAAAAAAAAIbFi+v4fwAAAAALAPl/AAAAAAAAAAAAAAAAAAAAAAAAAAAAAAAAAAAIhFl+hCgAAHALAAAAAAAAYM+b0ioCAACovtBzMQAAAAAAAAAAAAAAAAAAAAAAAAAAAAAAAAAAAAAAAAAAAAAACb7QczEAAADHfCvrZHYACAAAAAAlAAAADAAAAAEAAAAYAAAADAAAAAAAAAASAAAADAAAAAEAAAAeAAAAGAAAAL0AAAAEAAAA9wAAABEAAAAlAAAADAAAAAEAAABUAAAAiAAAAL4AAAAEAAAA9QAAABAAAAABAAAAYfe0QVU1tEG+AAAABAAAAAoAAABMAAAAAAAAAAAAAAAAAAAA//////////9gAAAAMwAwAC8AMAAz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CjX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Ml3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G0q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h4AAAAAcKDQcKDQcJDQ4WMShFrjFU1TJV1gECBAIDBAECBQoRKyZBowsTMQAAAAAAfqbJd6PIeqDCQFZ4JTd0Lk/HMVPSGy5uFiE4GypVJ0KnHjN9AAABIeAAAACcz+7S6ffb7fnC0t1haH0hMm8aLXIuT8ggOIwoRKslP58cK08AAAEAAAAAAMHg9P///////////+bm5k9SXjw/SzBRzTFU0y1NwSAyVzFGXwEBAkEACA8mnM/u69/SvI9jt4tgjIR9FBosDBEjMVTUMlXWMVPRKUSeDxk4AAAAAAAAAADT6ff///////+Tk5MjK0krSbkvUcsuT8YVJFoTIFIrSbgtTcEQHEcAAAAAAJzP7vT6/bTa8kRleixHhy1Nwi5PxiQtTnBwcJKSki81SRwtZAgOI0UAAAAAweD02+35gsLqZ5q6Jz1jNEJyOUZ4qamp+/v7////wdPeVnCJAQECAAAAAACv1/Ho8/ubzu6CwuqMudS3u769vb3////////////L5fZymsABAgMgAAAAAK/X8fz9/uLx+snk9uTy+vz9/v///////////////8vl9nKawAECAyHgAAAAotHvtdryxOL1xOL1tdry0+r32+350+r3tdryxOL1pdPvc5rAAQIDAAAAAABpj7ZnjrZqj7Zqj7ZnjrZtkbdukrdtkbdnjrZqj7ZojrZ3rdUCAwRP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hAL5fwAAAAAAAAAAAAAoEgAAAAAAAEAAAMD4fwAA0EYLAPl/AAAeoyvr+H8AAAQAAAAAAAAA0EYLAPl/AABZvNBzMQAAAAAAAAAAAAAAgMru2ioCAAAAAAAAKgIAAEgAAAAAAAAAqKmL6/h/AAAgo5Tr+H8AAODsYusAAAAAAQAAAAAAAACGxYvr+H8AAAAACwD5fwAAAAAAAAAAAAAAAAAAAAAAAAAAAAAAAAAACIRZfoQoAABwCwAAAAAAAGDPm9IqAgAAqL7QczEAAAAAAAAAAAAAAAAAAAAAAAAAAAAAAAAAAAAAAAAAAAAAAAm+0HMxAAAAx3wr62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Tw9t2rfWk7X3yLNk3ZMKH9y0NDM45cs0+yaDuQcZ2sA=</DigestValue>
    </Reference>
    <Reference Type="http://www.w3.org/2000/09/xmldsig#Object" URI="#idOfficeObject">
      <DigestMethod Algorithm="http://www.w3.org/2001/04/xmlenc#sha256"/>
      <DigestValue>lSxjuADkU3Njk48bstuodJxYBc9Ungw5jh2a2AACTT8=</DigestValue>
    </Reference>
    <Reference Type="http://uri.etsi.org/01903#SignedProperties" URI="#idSignedProperties">
      <Transforms>
        <Transform Algorithm="http://www.w3.org/TR/2001/REC-xml-c14n-20010315"/>
      </Transforms>
      <DigestMethod Algorithm="http://www.w3.org/2001/04/xmlenc#sha256"/>
      <DigestValue>/vhnkH3F1Gqcvti9zs7MBn74VGa8bCuFU5CYkKaz6yk=</DigestValue>
    </Reference>
    <Reference Type="http://www.w3.org/2000/09/xmldsig#Object" URI="#idValidSigLnImg">
      <DigestMethod Algorithm="http://www.w3.org/2001/04/xmlenc#sha256"/>
      <DigestValue>yI3szI9nPw4Tv8bxLJaGrK+UKdPxLuVI4UxQ33BnZRc=</DigestValue>
    </Reference>
    <Reference Type="http://www.w3.org/2000/09/xmldsig#Object" URI="#idInvalidSigLnImg">
      <DigestMethod Algorithm="http://www.w3.org/2001/04/xmlenc#sha256"/>
      <DigestValue>HS03A5dMjpbvqHyTK+9lcXhZK02r/VNAH6LQPkF6ZTc=</DigestValue>
    </Reference>
  </SignedInfo>
  <SignatureValue>ncKfpQu7KRI3vdqwNCTSlnrS1Vi3ddi42bM2csA2lL+gea6RNhPWNs6kiH2MHVreuhaEyPpHUsg2
R6pwGc+qipvy5md6RNQP1GYid+DbXGhVO5aVh3GldUK2t7zTxKAuaXUs7kdG+gu6UKOWGpZqH+zk
/MNLoqOXPfJJXxwL7ISEyqIbVQ9vWqu/r419WuEF/ShI+Gy3JLim/+RWldP0G7tp4dDK9e6dyZuc
pCNMHD+gZHg8rEvSziMCRRNMLYLfAdJGDAm7MSgfpUgCoN8on9V3ilMR34sVnya7I5NThjtuJxNQ
hufl19BdbHCO4AzV+7zJ4zZLtzYC9mogWvsRPw==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2021-03-30T18:43:46Z</mdssi:Value>
        </mdssi:SignatureTime>
      </SignatureProperty>
    </SignatureProperties>
  </Object>
  <Object Id="idOfficeObject">
    <SignatureProperties>
      <SignatureProperty Id="idOfficeV1Details" Target="#idPackageSignature">
        <SignatureInfoV1 xmlns="http://schemas.microsoft.com/office/2006/digsig">
          <SetupID>{46AAE720-7643-4F02-BD14-94240E5203EE}</SetupID>
          <SignatureText>Eduardo Laran</SignatureText>
          <SignatureImage/>
          <SignatureComments/>
          <WindowsVersion>10.0</WindowsVersion>
          <OfficeVersion>16.0.10372/14</OfficeVersion>
          <ApplicationVersion>16.0.10372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2021-03-30T18:43:46Z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mEAvl/AAAAAAAAAAAAACgSAAAAAAAAQAAAwPh/AADQRgsA+X8AAB6jK+v4fwAABAAAAAAAAADQRgsA+X8AAFm80HMxAAAAAAAAAAAAAACAyu7aKgIAAAAAAAAqAgAASAAAAAAAAACoqYvr+H8AACCjlOv4fwAA4Oxi6wAAAAABAAAAAAAAAIbFi+v4fwAAAAALAPl/AAAAAAAAAAAAAAAAAAAAAAAAAAAAAAAAAAAIhFl+hCgAAHALAAAAAAAAYM+b0ioCAACovtBzMQAAAAAAAAAAAAAAAAAAAAAAAAAAAAAAAAAAAAAAAAAAAAAACb7QczEAAADHfCvrZHYACAAAAAAlAAAADAAAAAEAAAAYAAAADAAAAAAAAAASAAAADAAAAAEAAAAeAAAAGAAAAL0AAAAEAAAA9wAAABEAAAAlAAAADAAAAAEAAABUAAAAiAAAAL4AAAAEAAAA9QAAABAAAAABAAAAYfe0QVU1tEG+AAAABAAAAAoAAABMAAAAAAAAAAAAAAAAAAAA//////////9gAAAAMwAwAC8AMAAz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N7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yHg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hAL5fwAAAAAAAAAAAAAoEgAAAAAAAEAAAMD4fwAA0EYLAPl/AAAeoyvr+H8AAAQAAAAAAAAA0EYLAPl/AABZvNBzMQAAAAAAAAAAAAAAgMru2ioCAAAAAAAAKgIAAEgAAAAAAAAAqKmL6/h/AAAgo5Tr+H8AAODsYusAAAAAAQAAAAAAAACGxYvr+H8AAAAACwD5fwAAAAAAAAAAAAAAAAAAAAAAAAAAAAAAAAAACIRZfoQoAABwCwAAAAAAAGDPm9IqAgAAqL7QczEAAAAAAAAAAAAAAAAAAAAAAAAAAAAAAAAAAAAAAAAAAAAAAAm+0HMxAAAAx3wr62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sISKGEPrNIIKsIhLEMyiCacZHg2C12oGXr1HxNxUbJM=</DigestValue>
    </Reference>
    <Reference Type="http://www.w3.org/2000/09/xmldsig#Object" URI="#idOfficeObject">
      <DigestMethod Algorithm="http://www.w3.org/2001/04/xmlenc#sha256"/>
      <DigestValue>BjRknaYcacWB6d3n5e4pKUc8Zzfe+2/Ch7GSBXNFzEI=</DigestValue>
    </Reference>
    <Reference Type="http://uri.etsi.org/01903#SignedProperties" URI="#idSignedProperties">
      <Transforms>
        <Transform Algorithm="http://www.w3.org/TR/2001/REC-xml-c14n-20010315"/>
      </Transforms>
      <DigestMethod Algorithm="http://www.w3.org/2001/04/xmlenc#sha256"/>
      <DigestValue>Dp8TWslyIj6VckERGTD30LHGaP8WI2e+5R8eZY4DfoA=</DigestValue>
    </Reference>
    <Reference Type="http://www.w3.org/2000/09/xmldsig#Object" URI="#idValidSigLnImg">
      <DigestMethod Algorithm="http://www.w3.org/2001/04/xmlenc#sha256"/>
      <DigestValue>TN6Hxbo4j8Otzu7Ytcw+nyy4YYBIbMkL6PZg/zgR/FU=</DigestValue>
    </Reference>
    <Reference Type="http://www.w3.org/2000/09/xmldsig#Object" URI="#idInvalidSigLnImg">
      <DigestMethod Algorithm="http://www.w3.org/2001/04/xmlenc#sha256"/>
      <DigestValue>HS03A5dMjpbvqHyTK+9lcXhZK02r/VNAH6LQPkF6ZTc=</DigestValue>
    </Reference>
  </SignedInfo>
  <SignatureValue>neCZQnRv2XoP8WHUuA0nN7cPXOxm406YBXr5KunRoDldCqrhXTunpMc69U/EpY2zT4/WVHDyi+eZ
aVL4MJEFMcTgEqIhji/cui9AhQwwj9DD7AIU1FCCRYG/ueXHGY2hY5ItappQw32mK9/95DHIb/rf
RgZEWbG3VbL/NT60BYnB/K/0r+O18i9d6FEtZv2KwLrBHtdwWNKJtAwInMq4KWZnUZiXTud7ua3E
iUOwf3looL9z7eQAh7oSfD9Oq3/8aSiepdx7pvW+FjlIaT9ppgxX/nOh2nwdQ9qwiULh6SrstbFL
zOGNyJUlYDrydcC+nHuE110eKreuHa3tKclNhQ==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2021-03-30T18:44:08Z</mdssi:Value>
        </mdssi:SignatureTime>
      </SignatureProperty>
    </SignatureProperties>
  </Object>
  <Object Id="idOfficeObject">
    <SignatureProperties>
      <SignatureProperty Id="idOfficeV1Details" Target="#idPackageSignature">
        <SignatureInfoV1 xmlns="http://schemas.microsoft.com/office/2006/digsig">
          <SetupID>{2D6A3C12-0BC2-4985-B29D-8A823B5EC3A6}</SetupID>
          <SignatureText>Eduardo Laran</SignatureText>
          <SignatureImage/>
          <SignatureComments/>
          <WindowsVersion>10.0</WindowsVersion>
          <OfficeVersion>16.0.10372/14</OfficeVersion>
          <ApplicationVersion>16.0.10372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2021-03-30T18:44:08Z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mEAvl/AAAAAAAAAAAAACgSAAAAAAAAQAAAwPh/AADQRgsA+X8AAB6jK+v4fwAABAAAAAAAAADQRgsA+X8AAFm80HMxAAAAAAAAAAAAAACAyu7aKgIAAAAAAAAqAgAASAAAAAAAAACoqYvr+H8AACCjlOv4fwAA4Oxi6wAAAAABAAAAAAAAAIbFi+v4fwAAAAALAPl/AAAAAAAAAAAAAAAAAAAAAAAAAAAAAAAAAAAIhFl+hCgAAHALAAAAAAAAYM+b0ioCAACovtBzMQAAAAAAAAAAAAAAAAAAAAAAAAAAAAAAAAAAAAAAAAAAAAAACb7QczEAAADHfCvrZHYACAAAAAAlAAAADAAAAAEAAAAYAAAADAAAAAAAAAASAAAADAAAAAEAAAAeAAAAGAAAAL0AAAAEAAAA9wAAABEAAAAlAAAADAAAAAEAAABUAAAAiAAAAL4AAAAEAAAA9QAAABAAAAABAAAAYfe0QVU1tEG+AAAABAAAAAoAAABMAAAAAAAAAAAAAAAAAAAA//////////9gAAAAMwAwAC8AMAAz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f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P//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4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N7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yHg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hAL5fwAAAAAAAAAAAAAoEgAAAAAAAEAAAMD4fwAA0EYLAPl/AAAeoyvr+H8AAAQAAAAAAAAA0EYLAPl/AABZvNBzMQAAAAAAAAAAAAAAgMru2ioCAAAAAAAAKgIAAEgAAAAAAAAAqKmL6/h/AAAgo5Tr+H8AAODsYusAAAAAAQAAAAAAAACGxYvr+H8AAAAACwD5fwAAAAAAAAAAAAAAAAAAAAAAAAAAAAAAAAAACIRZfoQoAABwCwAAAAAAAGDPm9IqAgAAqL7QczEAAAAAAAAAAAAAAAAAAAAAAAAAAAAAAAAAAAAAAAAAAAAAAAm+0HMxAAAAx3wr62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SJArYNz4o1NXygcUxvH0t4L1/tfaOuu9fymvzxFpbNo=</DigestValue>
    </Reference>
    <Reference Type="http://www.w3.org/2000/09/xmldsig#Object" URI="#idOfficeObject">
      <DigestMethod Algorithm="http://www.w3.org/2001/04/xmlenc#sha256"/>
      <DigestValue>hWJC2+0wbZlXTaiyzJOzOODk8RRTHpgEvHCuXNIWdxw=</DigestValue>
    </Reference>
    <Reference Type="http://uri.etsi.org/01903#SignedProperties" URI="#idSignedProperties">
      <Transforms>
        <Transform Algorithm="http://www.w3.org/TR/2001/REC-xml-c14n-20010315"/>
      </Transforms>
      <DigestMethod Algorithm="http://www.w3.org/2001/04/xmlenc#sha256"/>
      <DigestValue>hB0PWQHx1RsnYvtxLQixIXr2XXBHtPi6z8pCQZ9504w=</DigestValue>
    </Reference>
    <Reference Type="http://www.w3.org/2000/09/xmldsig#Object" URI="#idValidSigLnImg">
      <DigestMethod Algorithm="http://www.w3.org/2001/04/xmlenc#sha256"/>
      <DigestValue>J75Ihwewapyg+CX68yW60CiV16Zoup8moZZXSWmeNi8=</DigestValue>
    </Reference>
    <Reference Type="http://www.w3.org/2000/09/xmldsig#Object" URI="#idInvalidSigLnImg">
      <DigestMethod Algorithm="http://www.w3.org/2001/04/xmlenc#sha256"/>
      <DigestValue>AcDZ1o28YpiKxUidzAEq6hATHDIxMjrQJOMwKyKEUZY=</DigestValue>
    </Reference>
  </SignedInfo>
  <SignatureValue>LNqOh8GvMZPtra1GQnjf6xLZ22amWk57ogqvt3jN64d7GqkDSu0XfH+ilVFKyZbg20vAVg+RSPjq
Rk7IknCVnuDmrlP0fa2EYbAsS+aQMoUTVM5sxYEjTX/JuwZRC+lb8b30rI5RlbZwde6qCRl1Fm1S
1sqcqvjU21sqx+E+8G3czdqsZZS8Ft3+WsyTsiYjjGOmrRzsNMZUxmxEsM+ysumIaNcD2y24jsI3
5lv+EV/Cc3nSu2NMY/t2JfBHggEaIktJTrPMAFNB2u7jhFBKHFcH+SUKTqvrzHO+UjEsy6aaM1Vy
fJJXhKLaY33lrQFR8HmNZVuq0nZaE3z0yjZmPA==</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2021-03-30T19:05:40Z</mdssi:Value>
        </mdssi:SignatureTime>
      </SignatureProperty>
    </SignatureProperties>
  </Object>
  <Object Id="idOfficeObject">
    <SignatureProperties>
      <SignatureProperty Id="idOfficeV1Details" Target="#idPackageSignature">
        <SignatureInfoV1 xmlns="http://schemas.microsoft.com/office/2006/digsig">
          <SetupID>{108BD553-6566-43A0-A849-D0C02A98F0AF}</SetupID>
          <SignatureText>Angel Devaca Pavón</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2021-03-30T19:05:40Z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j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AAAAAASAAAADAAAAAEAAAAeAAAAGAAAAPUAAAAFAAAAMgEAABYAAAAlAAAADAAAAAEAAABUAAAAhAAAAPYAAAAFAAAAMAEAABUAAAABAAAAVVWPQYX2jkH2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Object Id="idInvalidSigLnImg">AQAAAGwAAAAAAAAAAAAAAD8BAACfAAAAAAAAAAAAAABmFgAALAsAACBFTUYAAAEAx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DOe86oFiNsq0TAGcxzEsrutKGsWomP1/p1uGb2+xQXI=</DigestValue>
    </Reference>
    <Reference Type="http://www.w3.org/2000/09/xmldsig#Object" URI="#idOfficeObject">
      <DigestMethod Algorithm="http://www.w3.org/2001/04/xmlenc#sha256"/>
      <DigestValue>nRQQtibFGly0X9BBlIePT1befQEaEa2pNFta+zNPut0=</DigestValue>
    </Reference>
    <Reference Type="http://uri.etsi.org/01903#SignedProperties" URI="#idSignedProperties">
      <Transforms>
        <Transform Algorithm="http://www.w3.org/TR/2001/REC-xml-c14n-20010315"/>
      </Transforms>
      <DigestMethod Algorithm="http://www.w3.org/2001/04/xmlenc#sha256"/>
      <DigestValue>AeyL0Nk8aT7Fuxubxn197E9zXCYwW4Fz5p77QN7o7mw=</DigestValue>
    </Reference>
    <Reference Type="http://www.w3.org/2000/09/xmldsig#Object" URI="#idValidSigLnImg">
      <DigestMethod Algorithm="http://www.w3.org/2001/04/xmlenc#sha256"/>
      <DigestValue>yI3szI9nPw4Tv8bxLJaGrK+UKdPxLuVI4UxQ33BnZRc=</DigestValue>
    </Reference>
    <Reference Type="http://www.w3.org/2000/09/xmldsig#Object" URI="#idInvalidSigLnImg">
      <DigestMethod Algorithm="http://www.w3.org/2001/04/xmlenc#sha256"/>
      <DigestValue>Umoij1/NgGioHBOOKlAvX+pJGyXHlEGOSui7samR1Dg=</DigestValue>
    </Reference>
  </SignedInfo>
  <SignatureValue>IrQDewpdbyE7BzQB51PfYY7R0pFXBCPhZl/dut/BwHuRhdQYmiopvL6yfbzhQK19fpC1ILpx3MZ7
FcKGiCkcDtOe21ERg9xNgxkSROFYWCzyPCbViiJ1L7UXJsVEh5IMot0nzNZ58Os4EHWdFVn2ttyj
6/q62HoPkzWxZRZkNrcw59vUEoA+WqUwYpoDXvdYVwGddraFGqZnLrvykeSrXwr5SgwZ67qmlvod
9EHGEpTg0HuS2oOTKV3PeaEWZJU6hDH/9b2IFUb208RdraAQkPIJDXn4kwqN0IVY/SjpBdkAQ9F5
QgTwmctFNdNjQMHie8cdN2Bt6Bh00rmX+KQcaw==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2021-03-30T18:43:07Z</mdssi:Value>
        </mdssi:SignatureTime>
      </SignatureProperty>
    </SignatureProperties>
  </Object>
  <Object Id="idOfficeObject">
    <SignatureProperties>
      <SignatureProperty Id="idOfficeV1Details" Target="#idPackageSignature">
        <SignatureInfoV1 xmlns="http://schemas.microsoft.com/office/2006/digsig">
          <SetupID>{7286F0FF-362C-48AE-88EF-41755820017E}</SetupID>
          <SignatureText>Eduardo Laran</SignatureText>
          <SignatureImage/>
          <SignatureComments/>
          <WindowsVersion>10.0</WindowsVersion>
          <OfficeVersion>16.0.10372/14</OfficeVersion>
          <ApplicationVersion>16.0.10372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2021-03-30T18:43:07Z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mEAvl/AAAAAAAAAAAAACgSAAAAAAAAQAAAwPh/AADQRgsA+X8AAB6jK+v4fwAABAAAAAAAAADQRgsA+X8AAFm80HMxAAAAAAAAAAAAAACAyu7aKgIAAAAAAAAqAgAASAAAAAAAAACoqYvr+H8AACCjlOv4fwAA4Oxi6wAAAAABAAAAAAAAAIbFi+v4fwAAAAALAPl/AAAAAAAAAAAAAAAAAAAAAAAAAAAAAAAAAAAIhFl+hCgAAHALAAAAAAAAYM+b0ioCAACovtBzMQAAAAAAAAAAAAAAAAAAAAAAAAAAAAAAAAAAAAAAAAAAAAAACb7QczEAAADHfCvrZHYACAAAAAAlAAAADAAAAAEAAAAYAAAADAAAAAAAAAASAAAADAAAAAEAAAAeAAAAGAAAAL0AAAAEAAAA9wAAABEAAAAlAAAADAAAAAEAAABUAAAAiAAAAL4AAAAEAAAA9QAAABAAAAABAAAAYfe0QVU1tEG+AAAABAAAAAoAAABMAAAAAAAAAAAAAAAAAAAA//////////9gAAAAMwAwAC8AMAAz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h4AAAAAcKDQcKDQcJDQ4WMShFrjFU1TJV1gECBAIDBAECBQoRKyZBowsTMQAAAAAAfqbJd6PIeqDCQFZ4JTd0Lk/HMVPSGy5uFiE4GypVJ0KnHjN9AAABIeAAAACcz+7S6ffb7fnC0t1haH0hMm8aLXIuT8ggOIwoRKslP58cK08AAAEAAAAAAMHg9P///////////+bm5k9SXjw/SzBRzTFU0y1NwSAyVzFGXwEBAkEACA8mnM/u69/SvI9jt4tgjIR9FBosDBEjMVTUMlXWMVPRKUSeDxk4AAAAAAAAAADT6ff///////+Tk5MjK0krSbkvUcsuT8YVJFoTIFIrSbgtTcEQHEcAAAAAAJzP7vT6/bTa8kRleixHhy1Nwi5PxiQtTnBwcJKSki81SRwtZAgOI0UAAAAAweD02+35gsLqZ5q6Jz1jNEJyOUZ4qamp+/v7////wdPeVnCJAQECAAAAAACv1/Ho8/ubzu6CwuqMudS3u769vb3////////////L5fZymsABAgMgAAAAAK/X8fz9/uLx+snk9uTy+vz9/v///////////////8vl9nKawAECAyHgAAAAotHvtdryxOL1xOL1tdry0+r32+350+r3tdryxOL1pdPvc5rAAQIDAAAAAABpj7ZnjrZqj7Zqj7ZnjrZtkbdukrdtkbdnjrZqj7ZojrZ3rdUCAwRP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hAL5fwAAAAAAAAAAAAAoEgAAAAAAAEAAAMD4fwAA0EYLAPl/AAAeoyvr+H8AAAQAAAAAAAAA0EYLAPl/AABZvNBzMQAAAAAAAAAAAAAAgMru2ioCAAAAAAAAKgIAAEgAAAAAAAAAqKmL6/h/AAAgo5Tr+H8AAODsYusAAAAAAQAAAAAAAACGxYvr+H8AAAAACwD5fwAAAAAAAAAAAAAAAAAAAAAAAAAAAAAAAAAACIRZfoQoAABwCwAAAAAAAGDPm9IqAgAAqL7QczEAAAAAAAAAAAAAAAAAAAAAAAAAAAAAAAAAAAAAAAAAAAAAAAm+0HMxAAAAx3wr62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ihVJUcIX8/dQYXtslk/iWoD1dhd2ZpNMVZ7KyCwqpKk=</DigestValue>
    </Reference>
    <Reference Type="http://www.w3.org/2000/09/xmldsig#Object" URI="#idOfficeObject">
      <DigestMethod Algorithm="http://www.w3.org/2001/04/xmlenc#sha256"/>
      <DigestValue>2hCx/evFDX/0xJZUSbmSTkpEdtPHVRLay2lK+F+ZaRA=</DigestValue>
    </Reference>
    <Reference Type="http://uri.etsi.org/01903#SignedProperties" URI="#idSignedProperties">
      <Transforms>
        <Transform Algorithm="http://www.w3.org/TR/2001/REC-xml-c14n-20010315"/>
      </Transforms>
      <DigestMethod Algorithm="http://www.w3.org/2001/04/xmlenc#sha256"/>
      <DigestValue>YpMGD896kGxdvZFwbOs9EJdQnKMetxdQl8NiAmqSlOs=</DigestValue>
    </Reference>
    <Reference Type="http://www.w3.org/2000/09/xmldsig#Object" URI="#idValidSigLnImg">
      <DigestMethod Algorithm="http://www.w3.org/2001/04/xmlenc#sha256"/>
      <DigestValue>J75Ihwewapyg+CX68yW60CiV16Zoup8moZZXSWmeNi8=</DigestValue>
    </Reference>
    <Reference Type="http://www.w3.org/2000/09/xmldsig#Object" URI="#idInvalidSigLnImg">
      <DigestMethod Algorithm="http://www.w3.org/2001/04/xmlenc#sha256"/>
      <DigestValue>AcDZ1o28YpiKxUidzAEq6hATHDIxMjrQJOMwKyKEUZY=</DigestValue>
    </Reference>
  </SignedInfo>
  <SignatureValue>ZB/XJpJ6OGuQ1GFCYf12TxFXeMZRD8e57P4sAmXEbNp5v+UTpfXFey3WJI0/g9PUVE3qjtthj23P
zjibVgAHidqhhnDM/syQX/DitjCGNLFnR6e0NXEm2Ceal6g2L0I5h/ajfVNch4Qj2CT1ZDd6PO4j
ECBqPqMr07g2Hvd2xOymCTG2QCv6vUQPgnJfc5YNG1FHKl7xz9FNziJV89lH0a6U+b9MiOQO2WlN
uxwZBB8ALg5rOZ/nPA1D9/FsCtt3wZCjQZSRGWmnR8OpPFIVRoqjeQ0lOcyeOMer+91d3oRhjmyu
+eqDIcniCoPpj0eQQPLds3WYDQVTRlQXLj7Khg==</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2021-03-30T19:06:06Z</mdssi:Value>
        </mdssi:SignatureTime>
      </SignatureProperty>
    </SignatureProperties>
  </Object>
  <Object Id="idOfficeObject">
    <SignatureProperties>
      <SignatureProperty Id="idOfficeV1Details" Target="#idPackageSignature">
        <SignatureInfoV1 xmlns="http://schemas.microsoft.com/office/2006/digsig">
          <SetupID>{2041A309-C95E-42B5-AC71-13C8BB9F13DB}</SetupID>
          <SignatureText>Angel Devaca Pavón</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2021-03-30T19:06:06Z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j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AAAAAASAAAADAAAAAEAAAAeAAAAGAAAAPUAAAAFAAAAMgEAABYAAAAlAAAADAAAAAEAAABUAAAAhAAAAPYAAAAFAAAAMAEAABUAAAABAAAAVVWPQYX2jkH2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Object Id="idInvalidSigLnImg">AQAAAGwAAAAAAAAAAAAAAD8BAACfAAAAAAAAAAAAAABmFgAALAsAACBFTUYAAAEAx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LVPIGY9bz2FKjJ6XP32CoOvyPV2NaN6sn8PwuANubXo=</DigestValue>
    </Reference>
    <Reference Type="http://www.w3.org/2000/09/xmldsig#Object" URI="#idOfficeObject">
      <DigestMethod Algorithm="http://www.w3.org/2001/04/xmlenc#sha256"/>
      <DigestValue>yihdiQmPRyNIarNkfuhs8z+j5P26zhj/8QDEDkZIbGQ=</DigestValue>
    </Reference>
    <Reference Type="http://uri.etsi.org/01903#SignedProperties" URI="#idSignedProperties">
      <Transforms>
        <Transform Algorithm="http://www.w3.org/TR/2001/REC-xml-c14n-20010315"/>
      </Transforms>
      <DigestMethod Algorithm="http://www.w3.org/2001/04/xmlenc#sha256"/>
      <DigestValue>G2cJDLKOTrrHwEcOfhsiK4qIqbf+7Eoaq/fiQVivL5s=</DigestValue>
    </Reference>
    <Reference Type="http://www.w3.org/2000/09/xmldsig#Object" URI="#idValidSigLnImg">
      <DigestMethod Algorithm="http://www.w3.org/2001/04/xmlenc#sha256"/>
      <DigestValue>J75Ihwewapyg+CX68yW60CiV16Zoup8moZZXSWmeNi8=</DigestValue>
    </Reference>
    <Reference Type="http://www.w3.org/2000/09/xmldsig#Object" URI="#idInvalidSigLnImg">
      <DigestMethod Algorithm="http://www.w3.org/2001/04/xmlenc#sha256"/>
      <DigestValue>AcDZ1o28YpiKxUidzAEq6hATHDIxMjrQJOMwKyKEUZY=</DigestValue>
    </Reference>
  </SignedInfo>
  <SignatureValue>kJ6uXyVV4Jk5zTmLUT4UMXoHPslaohNOfvzXlSWswoqNz6nvCBvSG7kppmK/kzlcV5BOc63XDfbQ
J5llXCP0720xUKhzBvWdl10Yr8ypQY81/0SxHAyrRoWUFghLJzR9HlrZ6ZhCJWAs88QH6hNDTk2K
HaxVGb1Gas8OVxEbQuJ/V+g/QYiABUyHb7mAb0B3C0m8RHSp6PvwuKUm9Pr9Wzx0QKx52DtBACRe
8vd8DsSzfdnePoHD03PmeZyfsDbO6jGZR3jSPL/RrxyyDDdvadcApULIJo+gX+whs+N1wDF9UV+g
SYzcNimfW0VZuS2y/R5ijLnCsZmeLnD37B7yog==</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2021-03-30T19:06:28Z</mdssi:Value>
        </mdssi:SignatureTime>
      </SignatureProperty>
    </SignatureProperties>
  </Object>
  <Object Id="idOfficeObject">
    <SignatureProperties>
      <SignatureProperty Id="idOfficeV1Details" Target="#idPackageSignature">
        <SignatureInfoV1 xmlns="http://schemas.microsoft.com/office/2006/digsig">
          <SetupID>{8E024C14-F744-4123-BA9A-D9B676BC09E1}</SetupID>
          <SignatureText>Angel Devaca Pavón</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2021-03-30T19:06:28Z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j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AAAAAASAAAADAAAAAEAAAAeAAAAGAAAAPUAAAAFAAAAMgEAABYAAAAlAAAADAAAAAEAAABUAAAAhAAAAPYAAAAFAAAAMAEAABUAAAABAAAAVVWPQYX2jkH2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Object Id="idInvalidSigLnImg">AQAAAGwAAAAAAAAAAAAAAD8BAACfAAAAAAAAAAAAAABmFgAALAsAACBFTUYAAAEAx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YtZFJUUyIhZVyDvVAhpSVwpnyHkr3xYd6qST16YDkQY=</DigestValue>
    </Reference>
    <Reference Type="http://www.w3.org/2000/09/xmldsig#Object" URI="#idOfficeObject">
      <DigestMethod Algorithm="http://www.w3.org/2001/04/xmlenc#sha256"/>
      <DigestValue>m/7aFEwXBbJE1Qipb2hftxkMnlv8UR66InRt8XTt25A=</DigestValue>
    </Reference>
    <Reference Type="http://uri.etsi.org/01903#SignedProperties" URI="#idSignedProperties">
      <Transforms>
        <Transform Algorithm="http://www.w3.org/TR/2001/REC-xml-c14n-20010315"/>
      </Transforms>
      <DigestMethod Algorithm="http://www.w3.org/2001/04/xmlenc#sha256"/>
      <DigestValue>7f6ObARi+YuhnNQALSVaESkK+E6p4tkKPbn25jkUDkw=</DigestValue>
    </Reference>
    <Reference Type="http://www.w3.org/2000/09/xmldsig#Object" URI="#idValidSigLnImg">
      <DigestMethod Algorithm="http://www.w3.org/2001/04/xmlenc#sha256"/>
      <DigestValue>J75Ihwewapyg+CX68yW60CiV16Zoup8moZZXSWmeNi8=</DigestValue>
    </Reference>
    <Reference Type="http://www.w3.org/2000/09/xmldsig#Object" URI="#idInvalidSigLnImg">
      <DigestMethod Algorithm="http://www.w3.org/2001/04/xmlenc#sha256"/>
      <DigestValue>AcDZ1o28YpiKxUidzAEq6hATHDIxMjrQJOMwKyKEUZY=</DigestValue>
    </Reference>
  </SignedInfo>
  <SignatureValue>atvz3fOgRbip9GBTXPAoWq1KRty9hg77c2pOS26x4Hcgpkofsy4tEP5Xw7dotn3yNPJAXs2rLoUH
Vo43rk7Q3tuJc5XKZ4J+iqZTI9EESu/7eGXM190fCEllzFLTXg8hbzmxNUVaYlGIZKnJSGmZMP4u
m5pNBVbmj9M+NxXR6839msGoysmqv/oct+85tV/0A8rTru9kHbDH5alK6xozBtJ7zCY43OJrSEli
wPEwWCgbRO1zfndCBlqovnwmQy8d1z0VKbVsvu4m1ZHcneDpUCxVlQR5rGx5Y2dGnYol9TqgoaHV
4lhQBiHUEGoNEIpQnKCPTJBiYtgQXhiiPHtilQ==</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2021-03-30T19:06:44Z</mdssi:Value>
        </mdssi:SignatureTime>
      </SignatureProperty>
    </SignatureProperties>
  </Object>
  <Object Id="idOfficeObject">
    <SignatureProperties>
      <SignatureProperty Id="idOfficeV1Details" Target="#idPackageSignature">
        <SignatureInfoV1 xmlns="http://schemas.microsoft.com/office/2006/digsig">
          <SetupID>{81280F2D-A227-4F22-A9B0-7D69BC594327}</SetupID>
          <SignatureText>Angel Devaca Pavón</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2021-03-30T19:06:44Z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j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AAAAAASAAAADAAAAAEAAAAeAAAAGAAAAPUAAAAFAAAAMgEAABYAAAAlAAAADAAAAAEAAABUAAAAhAAAAPYAAAAFAAAAMAEAABUAAAABAAAAVVWPQYX2jkH2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Object Id="idInvalidSigLnImg">AQAAAGwAAAAAAAAAAAAAAD8BAACfAAAAAAAAAAAAAABmFgAALAsAACBFTUYAAAEAx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n9gdcj9JRS0t+TY7oxEu1tUnlCvAYF9k5VBoi9vpFNQ=</DigestValue>
    </Reference>
    <Reference Type="http://www.w3.org/2000/09/xmldsig#Object" URI="#idOfficeObject">
      <DigestMethod Algorithm="http://www.w3.org/2001/04/xmlenc#sha256"/>
      <DigestValue>PtA9gdfOrmszANR2Z7joiV6RPiThx2Z794FzOJ4FLMc=</DigestValue>
    </Reference>
    <Reference Type="http://uri.etsi.org/01903#SignedProperties" URI="#idSignedProperties">
      <Transforms>
        <Transform Algorithm="http://www.w3.org/TR/2001/REC-xml-c14n-20010315"/>
      </Transforms>
      <DigestMethod Algorithm="http://www.w3.org/2001/04/xmlenc#sha256"/>
      <DigestValue>qnsJHeMerpkW5wpHE1wpuq2KmfbiXHHfEqBXUzfCDaM=</DigestValue>
    </Reference>
    <Reference Type="http://www.w3.org/2000/09/xmldsig#Object" URI="#idValidSigLnImg">
      <DigestMethod Algorithm="http://www.w3.org/2001/04/xmlenc#sha256"/>
      <DigestValue>J75Ihwewapyg+CX68yW60CiV16Zoup8moZZXSWmeNi8=</DigestValue>
    </Reference>
    <Reference Type="http://www.w3.org/2000/09/xmldsig#Object" URI="#idInvalidSigLnImg">
      <DigestMethod Algorithm="http://www.w3.org/2001/04/xmlenc#sha256"/>
      <DigestValue>AcDZ1o28YpiKxUidzAEq6hATHDIxMjrQJOMwKyKEUZY=</DigestValue>
    </Reference>
  </SignedInfo>
  <SignatureValue>scv3aQI6UI6T0B0lCUONaiblm5BUFfbCzLwgCfAsGC8sgwzooa47qWtTcwWXskOIqNVU67lAvgQD
4scORZQTG/oKimNj+mlvpg7+1MtgjFKoGxeFHqJh2/3vlviMETX8+DPlfKQ/r7T/8p4xDA2m2kub
DX/xVmvBIjClqoiaAo1NjMuA6XBaats9SW0DKSbvfVrtLIIBB6oYUPwxX0q30WzmSXV3+d2ae4Si
bmyTiC+UjgdI7on4mhQEff2uQJ/lKYj851uT0+ocCf7P6BvISFOD/XpLk+NCITeatJFdPIhWmqz/
W6Ly+04F/Ka6hsEPkTL012tN2W77EE/BJLmFVg==</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2021-03-30T19:07:00Z</mdssi:Value>
        </mdssi:SignatureTime>
      </SignatureProperty>
    </SignatureProperties>
  </Object>
  <Object Id="idOfficeObject">
    <SignatureProperties>
      <SignatureProperty Id="idOfficeV1Details" Target="#idPackageSignature">
        <SignatureInfoV1 xmlns="http://schemas.microsoft.com/office/2006/digsig">
          <SetupID>{644FEE36-8E01-4703-90DB-55C61E55D2AA}</SetupID>
          <SignatureText>Angel Devaca Pavón</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2021-03-30T19:07:00Z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j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AAAAAASAAAADAAAAAEAAAAeAAAAGAAAAPUAAAAFAAAAMgEAABYAAAAlAAAADAAAAAEAAABUAAAAhAAAAPYAAAAFAAAAMAEAABUAAAABAAAAVVWPQYX2jkH2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Object Id="idInvalidSigLnImg">AQAAAGwAAAAAAAAAAAAAAD8BAACfAAAAAAAAAAAAAABmFgAALAsAACBFTUYAAAEAx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ahU/Ur/chdoVNpeP4NBlQkX7XpYIEjIDpbGKEjEhP3o=</DigestValue>
    </Reference>
    <Reference Type="http://www.w3.org/2000/09/xmldsig#Object" URI="#idOfficeObject">
      <DigestMethod Algorithm="http://www.w3.org/2001/04/xmlenc#sha256"/>
      <DigestValue>1hOigxj7SNLz0FYAAKi2mHVUUcUbYUB+F//23ZcUO/s=</DigestValue>
    </Reference>
    <Reference Type="http://uri.etsi.org/01903#SignedProperties" URI="#idSignedProperties">
      <Transforms>
        <Transform Algorithm="http://www.w3.org/TR/2001/REC-xml-c14n-20010315"/>
      </Transforms>
      <DigestMethod Algorithm="http://www.w3.org/2001/04/xmlenc#sha256"/>
      <DigestValue>uwikgl8BeMTVX5gXjDitwh39aUGXXRrD1NsKkVXMI/Y=</DigestValue>
    </Reference>
    <Reference Type="http://www.w3.org/2000/09/xmldsig#Object" URI="#idValidSigLnImg">
      <DigestMethod Algorithm="http://www.w3.org/2001/04/xmlenc#sha256"/>
      <DigestValue>J75Ihwewapyg+CX68yW60CiV16Zoup8moZZXSWmeNi8=</DigestValue>
    </Reference>
    <Reference Type="http://www.w3.org/2000/09/xmldsig#Object" URI="#idInvalidSigLnImg">
      <DigestMethod Algorithm="http://www.w3.org/2001/04/xmlenc#sha256"/>
      <DigestValue>kv6kzg3lDJ96MXZOKtmZ0VMn+nIFv5oeaJe0iL5s1hc=</DigestValue>
    </Reference>
  </SignedInfo>
  <SignatureValue>UfeUPyGiX+jhaPaqbUTw8dBXgswlL8UfNy5WgGGQ7GbEhbcxVAz+r4U9tv5OdxXCpkYNIKb3sEcx
2nzYlI808M+XWp2mutNzCHcKsEzCRZHrgjEWg8khtmUXQbH1m9j1RuRvQnnzX9QPbcEXFMJsIrrm
bEhe4hW9CrWN56Mrzm/+7bawiJUJA7E5FCFTQC5SMA/C89UUcAsWry8CaGF/tPLE9jNic39Bfimn
w9zUT3+JdU7lgR9icFZ6WA4V0OSAHh+ppNzBcXcy11rScTyJH3PEC7layd3B2hvDbu046ep73OXy
Y962ia7KTmY0gaiDk8izfBC12sn7Gg8wga1hoQ==</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2021-03-30T19:07:34Z</mdssi:Value>
        </mdssi:SignatureTime>
      </SignatureProperty>
    </SignatureProperties>
  </Object>
  <Object Id="idOfficeObject">
    <SignatureProperties>
      <SignatureProperty Id="idOfficeV1Details" Target="#idPackageSignature">
        <SignatureInfoV1 xmlns="http://schemas.microsoft.com/office/2006/digsig">
          <SetupID>{005A7509-A64C-40FD-B128-0CB242BFEEB9}</SetupID>
          <SignatureText>Angel Devaca Pavón</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2021-03-30T19:07:34Z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j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AAAAAASAAAADAAAAAEAAAAeAAAAGAAAAPUAAAAFAAAAMgEAABYAAAAlAAAADAAAAAEAAABUAAAAhAAAAPYAAAAFAAAAMAEAABUAAAABAAAAVVWPQYX2jkH2AAAABQAAAAkAAABMAAAAAAAAAAAAAAAAAAAA//////////9gAAAAMwAwAC8AMw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AAA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Object Id="idInvalidSigLnImg">AQAAAGwAAAAAAAAAAAAAAD8BAACfAAAAAAAAAAAAAABmFgAALAsAACBFTUYAAAEAx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cKiB/X8AAABwqIH9fwAAbDWNgf1/AAAAAP3Q/X8AAKHNA4H9fwAAMBb90P1/AABsNY2B/X8AAIAWAAAAAAAAQAAAwP1/AAAAAP3Q/X8AAHTQA4H9fwAABAAAAAAAAAAwFv3Q/X8AAOC1UxRcAAAAbDWNgQAAAABIAAAAAAAAAGw1jYH9fwAAoHOogf1/AADAOY2B/X8AAAEAAAAAAAAA6F6Ngf1/AAAAAP3Q/X8AAAAAAAAAAAAAAAAAADgCAAArxiCA/X8AAPBTtFw4AgAAi+iFz/1/AACwtlMUXAAAAEm3UxRc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zNZTFFwAAADo1FMUXAAAAAAAUEE4AgAAiL6oz/1/AAAAAAAAAAAAAAkAAAAAAAAAIBsCaTgCAADnzwOB/X8AAAAAAAAAAAAAAAAAAAAAAAAmU9Cu1UEAAGjWUxRcAAAA/v////////+g1y5qOAIAAPBTtFw4AgAAkNdTFAAAAAAAKrRcOAIAAAcAAAAAAAAAAAAAAAAAAADM1lMUXAAAAAnXUxRcAAAAwUKBz/1/AAAAAAAAAAAAANDAAWkAAAAAAACAPwAAAAAAAAAAAAAAAPBTtFw4AgAAi+iFz/1/AABw1lMUXAAAAAnXUxR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cVVIUXAAAAFFUUhRcAAAAkJlFajgCAACIvqjP/X8AAAAAAAAAAAAAoMuOgP1/AAAAAAAA/X8AAGDbsYD9fwAAAAAAAAAAAAAAAAAAAAAAAHbS0a7VQQAA6GKPgP1/AACQw6paOAIAAOD///8AAAAA8FO0XDgCAAB4VlIUAAAAAAAAAAAAAAAABgAAAAAAAAAAAAAAAAAAAJxVUhRcAAAA2VVSFFwAAADBQoHP/X8AAGBmCG04AgAAAAAAAAAAAABgZghtOAIAAOj4jYD9fwAA8FO0XDgCAACL6IXP/X8AAEBVUhRcAAAA2VVSFFwAAAAAAAAAAAA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MAAABWAAAAMAAAADsAAAC0AAAAHAAAACEA8AAAAAAAAAAAAAAAgD8AAAAAAAAAAAAAgD8AAAAAAAAAAAAAAAAAAAAAAAAAAAAAAAAAAAAAAAAAACUAAAAMAAAAAAAAgCgAAAAMAAAABAAAAFIAAABwAQAABAAAAOz///8AAAAAAAAAAAAAAACQAQAAAAAAAQAAAABzAGUAZwBvAGUAIAB1AGkAAAAAAAAAAAAAAAAAAAAAAAAAAAAAAAAAAAAAAAAAAAAAAAAAAAAAAAAAAAAAAAAAAAAAALxVUhRcAAAAAF5SFFwAAAAACAAAAAAAAIi+qM/9fwAAAAAAAAAAAAAAAAAAAAAAACifA204AgAAUMsobTgCAAAAAAAAAAAAAAAAAAAAAAAAFtLRrtVBAABgvI6A/X8AAAAAAAAIAAAA7P///wAAAADwU7RcOAIAAJhWUhQAAAAAAAAAAAAAAAAJAAAAAAAAAAAAAAAAAAAAvFVSFFwAAAD5VVIUXAAAAMFCgc/9fwAAEGYIbTgCAAAAAAAAAAAAABBmCG04AgAAOLyOgP1/AADwU7RcOAIAAIvohc/9fwAAYFVSFFwAAAD5VVIUXAAAAAAAAAAAAAAAAAAAAGR2AAgAAAAAJQAAAAwAAAAEAAAAGAAAAAwAAAAAAAAAEgAAAAwAAAABAAAAHgAAABgAAAAwAAAAOwAAAOQAAABXAAAAJQAAAAwAAAAEAAAAVAAAALgAAAAxAAAAOwAAAOIAAABWAAAAAQAAAFVVj0GF9o5BMQAAADsAAAASAAAATAAAAAAAAAAAAAAAAAAAAP//////////cAAAAEEAbgBnAGUAbAAgAEQAZQB2AGEAYwBhACAAUABhAHYA8wBuAA0AAAALAAAADAAAAAoAAAAFAAAABQAAAA4AAAAKAAAACgAAAAoAAAAJAAAACgAAAAUAAAALAAAACgAAAAoAAAAM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QAAAADwAAAGEAAACZAAAAcQAAAAEAAABVVY9BhfaOQQ8AAABhAAAAFgAAAEwAAAAAAAAAAAAAAAAAAAD//////////3gAAABEAHIALgAgAEEAbgBnAGUAbAAgAEQAZQB2AGEAYwBhACAAUABhAHYA8wBuAAkAAAAFAAAAAwAAAAQAAAAIAAAABwAAAAgAAAAHAAAAAwAAAAQAAAAJAAAABwAAAAYAAAAHAAAABgAAAAcAAAAEAAAABwAAAAcAAAAGAAAACA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sAAAADwAAAHYAAAAuAAAAhgAAAAEAAABVVY9BhfaOQQ8AAAB2AAAABQAAAEwAAAAAAAAAAAAAAAAAAAD//////////1gAAABTAG8AYwBpAG8AkQgHAAAACAAAAAYAAAADAAAACAAAAEsAAABAAAAAMAAAAAUAAAAgAAAAAQAAAAEAAAAQAAAAAAAAAAAAAABAAQAAoAAAAAAAAAAAAAAAQAEAAKAAAAAlAAAADAAAAAIAAAAnAAAAGAAAAAUAAAAAAAAA////AAAAAAAlAAAADAAAAAUAAABMAAAAZAAAAA4AAACLAAAA6gAAAJsAAAAOAAAAiwAAAN0AAAARAAAAIQDwAAAAAAAAAAAAAACAPwAAAAAAAAAAAACAPwAAAAAAAAAAAAAAAAAAAAAAAAAAAAAAAAAAAAAAAAAAJQAAAAwAAAAAAACAKAAAAAwAAAAFAAAAJQAAAAwAAAABAAAAGAAAAAwAAAAAAAAAEgAAAAwAAAABAAAAFgAAAAwAAAAAAAAAVAAAAAgBAAAPAAAAiwAAAOkAAACbAAAAAQAAAFVVj0GF9o5BDwAAAIsAAAAfAAAATAAAAAQAAAAOAAAAiwAAAOsAAACcAAAAjAAAAEYAaQByAG0AYQBkAG8AIABwAG8AcgA6ACAAQQBOAEcARQBMACAARABFAFYAQQBDAEEAIABQAEEAVgBPAE4AAAAGAAAAAwAAAAUAAAALAAAABwAAAAgAAAAIAAAABAAAAAgAAAAIAAAABQAAAAMAAAAEAAAACAAAAAoAAAAJAAAABwAAAAYAAAAEAAAACQAAAAcAAAAIAAAACAAAAAgAAAAIAAAABAAAAAcAAAAIAAAACAAAAAoAAAAK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OXkrKEc2TXM1/KCJj7KMUCbNTZaJGUwEbdvdPqSGpBE=</DigestValue>
    </Reference>
    <Reference Type="http://www.w3.org/2000/09/xmldsig#Object" URI="#idOfficeObject">
      <DigestMethod Algorithm="http://www.w3.org/2001/04/xmlenc#sha256"/>
      <DigestValue>STGXda34O5kYuMPJKpngfdg/3P/EQ0GnCwWF0m9xgqQ=</DigestValue>
    </Reference>
    <Reference Type="http://uri.etsi.org/01903#SignedProperties" URI="#idSignedProperties">
      <Transforms>
        <Transform Algorithm="http://www.w3.org/TR/2001/REC-xml-c14n-20010315"/>
      </Transforms>
      <DigestMethod Algorithm="http://www.w3.org/2001/04/xmlenc#sha256"/>
      <DigestValue>ndhacWlAMxCweTlvMl2Dda3reNLFuGmB+RWR8bRq0zk=</DigestValue>
    </Reference>
    <Reference Type="http://www.w3.org/2000/09/xmldsig#Object" URI="#idValidSigLnImg">
      <DigestMethod Algorithm="http://www.w3.org/2001/04/xmlenc#sha256"/>
      <DigestValue>yI3szI9nPw4Tv8bxLJaGrK+UKdPxLuVI4UxQ33BnZRc=</DigestValue>
    </Reference>
    <Reference Type="http://www.w3.org/2000/09/xmldsig#Object" URI="#idInvalidSigLnImg">
      <DigestMethod Algorithm="http://www.w3.org/2001/04/xmlenc#sha256"/>
      <DigestValue>HS03A5dMjpbvqHyTK+9lcXhZK02r/VNAH6LQPkF6ZTc=</DigestValue>
    </Reference>
  </SignedInfo>
  <SignatureValue>IrcI6mBLxnR76wpzEaLKL8aAyHpvdw3T0+4JKJygpTQOQ9/P1PjqzLYQUjJR2OYmYCga3kCM0MhC
8NHmtw0JK9GyBf4ZPlATwClCDgaXJNnctSm3d1nWMsh0eDkRA1L8dPW8laL0+F9p/+NALu85fGGJ
LuoiJMgCZvJ3s9MPmxUi7JnDP8bkzSedPBuHsNPWwg9j5pXyMPPIm/ieZCa/Ql2Bee8DU6ljvT9Z
c1+39tNarqZmzKp0tBiFNB6Gxmj4/EgkCWUNcbmD7mrr4lADXeWkux4aKCnQRvMVlyO3rAjVig69
aHQXBNeMmcahz5vRp/HQl0p/vlTnv+S/tUV/ww==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2021-03-30T18:43:20Z</mdssi:Value>
        </mdssi:SignatureTime>
      </SignatureProperty>
    </SignatureProperties>
  </Object>
  <Object Id="idOfficeObject">
    <SignatureProperties>
      <SignatureProperty Id="idOfficeV1Details" Target="#idPackageSignature">
        <SignatureInfoV1 xmlns="http://schemas.microsoft.com/office/2006/digsig">
          <SetupID>{016DE0C3-FB93-4FAF-AEB2-C415FA3BB8F8}</SetupID>
          <SignatureText>Eduardo Laran</SignatureText>
          <SignatureImage/>
          <SignatureComments/>
          <WindowsVersion>10.0</WindowsVersion>
          <OfficeVersion>16.0.10372/14</OfficeVersion>
          <ApplicationVersion>16.0.10372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2021-03-30T18:43:20Z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mEAvl/AAAAAAAAAAAAACgSAAAAAAAAQAAAwPh/AADQRgsA+X8AAB6jK+v4fwAABAAAAAAAAADQRgsA+X8AAFm80HMxAAAAAAAAAAAAAACAyu7aKgIAAAAAAAAqAgAASAAAAAAAAACoqYvr+H8AACCjlOv4fwAA4Oxi6wAAAAABAAAAAAAAAIbFi+v4fwAAAAALAPl/AAAAAAAAAAAAAAAAAAAAAAAAAAAAAAAAAAAIhFl+hCgAAHALAAAAAAAAYM+b0ioCAACovtBzMQAAAAAAAAAAAAAAAAAAAAAAAAAAAAAAAAAAAAAAAAAAAAAACb7QczEAAADHfCvrZHYACAAAAAAlAAAADAAAAAEAAAAYAAAADAAAAAAAAAASAAAADAAAAAEAAAAeAAAAGAAAAL0AAAAEAAAA9wAAABEAAAAlAAAADAAAAAEAAABUAAAAiAAAAL4AAAAEAAAA9QAAABAAAAABAAAAYfe0QVU1tEG+AAAABAAAAAoAAABMAAAAAAAAAAAAAAAAAAAA//////////9gAAAAMwAwAC8AMAAz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N7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yHg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hAL5fwAAAAAAAAAAAAAoEgAAAAAAAEAAAMD4fwAA0EYLAPl/AAAeoyvr+H8AAAQAAAAAAAAA0EYLAPl/AABZvNBzMQAAAAAAAAAAAAAAgMru2ioCAAAAAAAAKgIAAEgAAAAAAAAAqKmL6/h/AAAgo5Tr+H8AAODsYusAAAAAAQAAAAAAAACGxYvr+H8AAAAACwD5fwAAAAAAAAAAAAAAAAAAAAAAAAAAAAAAAAAACIRZfoQoAABwCwAAAAAAAGDPm9IqAgAAqL7QczEAAAAAAAAAAAAAAAAAAAAAAAAAAAAAAAAAAAAAAAAAAAAAAAm+0HMxAAAAx3wr62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EAAA+AAAAYFYLAPl/AAAJAAAAAAAAAAkAAABdBAAAhaIr6/h/AABGBwAAdAEAANEFAAAAAAAAOOHQczEAAADRBQAARgcAAHQBAADRBQAAAAAAAIwGAAA+AAAAAAAAAEYHAAB0AQAAYAfT/vh/AAABAAAAAAAAAAAszckAAAAAyLDe/vh/AAAAAAAAAAAAAADg0HMxAAAAuCzNySoCAAAAAAAAAAAAAAAAAAAAAAAACOBZfoQoAABGf7/+AAAAABSxhwxjBAAAQIsp2ioCAABgz5vSKgIAAJDi0HMxAAAAAAAAAAAAAAAHAAAAAAAAAAAAAAAAAAAAzOHQc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wyBTgKgIAAAAAAAAAAAAAAQAAAAAAAABAPZzSKgIAAHBQSOAqAgAAu5IfT50s1wECAAAAAAAAAABrXuj4fwAAKGte6Ph/AAADAAAAAAAAAKj6Y+j4fwAAaP9j6Ph/AABgB9P++H8AALCXKuAqAgAAAgAAAAAAAADIsN7++H8AAAAAAAAAAAAAjd2N7T9GAAACAAAAAAAAAAAAAAAAAAAAAAAAAAAAAABY+EZ+hCgAAAAAAAAAAAAAaP9j6Ph/AADg////AAAAAGDPm9IqAgAAeMrPczEAAAAAAAAAAAAAAAYAAAAAAAAAAAAAAAAAAACcyc9z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NCFKuAAAIA/HDwA5wAAgD8AAIA/AACAP/7/////////cNLPczEAAADQhSrgAAAAAP////8AAAAAAAAAAAAAAAAIAAAAAAAAAGAH0/74fwAAQHsq4AAAgD8cPADnAAAAAMiw3v74fwAAAAAAAAAAAADt0o3tP0YAAAAIAAAAAAAAAAAAAAAAAAAAAAAAAAAAAPj4Rn6EKAAAAAAAAAAAAADQHw3gAACAP/D///8AAAAAYM+b0ioCAAAYy89zMQAAAAAAAAAAAAAACQAAAAAAAAAAAAAAAAAAADzKz3N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NKWkeZnNz56KiswJVbCY8K8/CZS7Sa/DEOBCU4OovIo=</DigestValue>
    </Reference>
    <Reference Type="http://www.w3.org/2000/09/xmldsig#Object" URI="#idOfficeObject">
      <DigestMethod Algorithm="http://www.w3.org/2001/04/xmlenc#sha256"/>
      <DigestValue>p0xhPuQj2t2yJxkKsPosCuAcog87K5rfnlG3163XxTg=</DigestValue>
    </Reference>
    <Reference Type="http://uri.etsi.org/01903#SignedProperties" URI="#idSignedProperties">
      <Transforms>
        <Transform Algorithm="http://www.w3.org/TR/2001/REC-xml-c14n-20010315"/>
      </Transforms>
      <DigestMethod Algorithm="http://www.w3.org/2001/04/xmlenc#sha256"/>
      <DigestValue>8ImwF2k+4Z97WDubPNUqUUaAYw35Vcose8c7vVT/dN8=</DigestValue>
    </Reference>
    <Reference Type="http://www.w3.org/2000/09/xmldsig#Object" URI="#idValidSigLnImg">
      <DigestMethod Algorithm="http://www.w3.org/2001/04/xmlenc#sha256"/>
      <DigestValue>aCY0GP76iBz46qTSW2/xabMhzd36LsnIZaxPUwrx+OA=</DigestValue>
    </Reference>
    <Reference Type="http://www.w3.org/2000/09/xmldsig#Object" URI="#idInvalidSigLnImg">
      <DigestMethod Algorithm="http://www.w3.org/2001/04/xmlenc#sha256"/>
      <DigestValue>qwpim/pZ29vJnsvPbyoIfmTjTe40y+/41a2Qje6RAao=</DigestValue>
    </Reference>
  </SignedInfo>
  <SignatureValue>DtQS5GIh5Cx/Mm3ByUzzK2lctHYeAd5zIfDxQywycrXqrQSFl0sRQPB0+Obcp0SI5ivsxoxhYKDw
TKkOvpcIfX0g7ZV7X/ah/QMpoq1EGDstRGYKOmnkkQwwQ5dYjRt5ctQ2Yrj7SLhkMh3s6Ah+ItBy
cU1knOMDMR241wLXWNI3gsRNXOHJHODiHlp/Y8t7IFa9gv/zpLqcg6qbzLF0Ne4FlcieuwhFnzNy
SsUedBkIQrQvlKEDXqcSraiwq49pT+5WZBAHTfMtocBNUEoHw3eeXqoHOWg4IsPgbcZ99lMsatmr
s7h8PJz38+NBxT7NLrEU+xA59LbFwuxSyMFhsw==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2021-03-30T16:31:21Z</mdssi:Value>
        </mdssi:SignatureTime>
      </SignatureProperty>
    </SignatureProperties>
  </Object>
  <Object Id="idOfficeObject">
    <SignatureProperties>
      <SignatureProperty Id="idOfficeV1Details" Target="#idPackageSignature">
        <SignatureInfoV1 xmlns="http://schemas.microsoft.com/office/2006/digsig">
          <SetupID>{3A9BACB5-16B5-4EFA-A3DC-582852CADACD}</SetupID>
          <SignatureText>Eduardo Apud</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2021-03-30T16:31:21Z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1CYalZ38tjKHSg6rNwFF0fb7Q3VvOb1prJdfvA3EYAY=</DigestValue>
    </Reference>
    <Reference Type="http://www.w3.org/2000/09/xmldsig#Object" URI="#idOfficeObject">
      <DigestMethod Algorithm="http://www.w3.org/2001/04/xmlenc#sha256"/>
      <DigestValue>SQ5LxEpe2/gU5px186Hzm9fxMD0b8hcesbeOBOhoUu4=</DigestValue>
    </Reference>
    <Reference Type="http://uri.etsi.org/01903#SignedProperties" URI="#idSignedProperties">
      <Transforms>
        <Transform Algorithm="http://www.w3.org/TR/2001/REC-xml-c14n-20010315"/>
      </Transforms>
      <DigestMethod Algorithm="http://www.w3.org/2001/04/xmlenc#sha256"/>
      <DigestValue>YpJAAwBEMo2rX9Xf4HRq2uh5RKSWnhx1ENX1Jb1a9xA=</DigestValue>
    </Reference>
    <Reference Type="http://www.w3.org/2000/09/xmldsig#Object" URI="#idValidSigLnImg">
      <DigestMethod Algorithm="http://www.w3.org/2001/04/xmlenc#sha256"/>
      <DigestValue>aCY0GP76iBz46qTSW2/xabMhzd36LsnIZaxPUwrx+OA=</DigestValue>
    </Reference>
    <Reference Type="http://www.w3.org/2000/09/xmldsig#Object" URI="#idInvalidSigLnImg">
      <DigestMethod Algorithm="http://www.w3.org/2001/04/xmlenc#sha256"/>
      <DigestValue>qwpim/pZ29vJnsvPbyoIfmTjTe40y+/41a2Qje6RAao=</DigestValue>
    </Reference>
  </SignedInfo>
  <SignatureValue>jAIKg0qvyQZQvLb8C1uHmbeLzkd1WVJYzG682TZPYe4hp607uPv4MbYFSo5pbMs4oZmztTy7HVFf
ACf/HaBgT72O9PhHELCZMLutuwZozoINf8IpZN6PMt5KkSdOlez2dstok3zdaAVy+Dwpq1atCHHv
fkEjiaT68BYO+6rPcmYMUfoRgyF6RTCZaVR6RCpeOX6tmVgRuRs1Qm1ZyTt50p1vkj8wdeYHyq30
cTFz5h72VVBa5NH8TqlzSUcoyLb3czegyuH9uMda9ym0adZo60xzH6r+NTAe2nOL69wLLxvyvq1B
aovgOvfBZoyP8fDprA6lXss8qKgRwp8BTpy/BA==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2021-03-30T16:31:37Z</mdssi:Value>
        </mdssi:SignatureTime>
      </SignatureProperty>
    </SignatureProperties>
  </Object>
  <Object Id="idOfficeObject">
    <SignatureProperties>
      <SignatureProperty Id="idOfficeV1Details" Target="#idPackageSignature">
        <SignatureInfoV1 xmlns="http://schemas.microsoft.com/office/2006/digsig">
          <SetupID>{D61EA595-0BF0-45F2-9704-3A9D404C9A29}</SetupID>
          <SignatureText>Eduardo Apud</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2021-03-30T16:31:37Z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dnxdVe1BP67Cq+oTPbAAgX+J9ypgjA/ZIj0u2p/Ynok=</DigestValue>
    </Reference>
    <Reference Type="http://www.w3.org/2000/09/xmldsig#Object" URI="#idOfficeObject">
      <DigestMethod Algorithm="http://www.w3.org/2001/04/xmlenc#sha256"/>
      <DigestValue>v3pKvJyKVoswS9jFPNVfZEkcS8BOJfMM74QkLS8b+2c=</DigestValue>
    </Reference>
    <Reference Type="http://uri.etsi.org/01903#SignedProperties" URI="#idSignedProperties">
      <Transforms>
        <Transform Algorithm="http://www.w3.org/TR/2001/REC-xml-c14n-20010315"/>
      </Transforms>
      <DigestMethod Algorithm="http://www.w3.org/2001/04/xmlenc#sha256"/>
      <DigestValue>ZeaKPgeHYkdwU2Nl4euCh8wHmJIaGhGBT4B2vgHTYL4=</DigestValue>
    </Reference>
    <Reference Type="http://www.w3.org/2000/09/xmldsig#Object" URI="#idValidSigLnImg">
      <DigestMethod Algorithm="http://www.w3.org/2001/04/xmlenc#sha256"/>
      <DigestValue>aCY0GP76iBz46qTSW2/xabMhzd36LsnIZaxPUwrx+OA=</DigestValue>
    </Reference>
    <Reference Type="http://www.w3.org/2000/09/xmldsig#Object" URI="#idInvalidSigLnImg">
      <DigestMethod Algorithm="http://www.w3.org/2001/04/xmlenc#sha256"/>
      <DigestValue>qwpim/pZ29vJnsvPbyoIfmTjTe40y+/41a2Qje6RAao=</DigestValue>
    </Reference>
  </SignedInfo>
  <SignatureValue>LFStNOkIbjPRDvq2tuPO56Zt8rKFJPDOL3L2bxZxn0ulOnjWFKOQHf47m5Q1vJurStjSfKwaDuak
zs4KebAwRzv7sCO9fZilAR+933QMuhhuAydxf/3hsCxIFqyj7Gda67olBu4I9afqTb+/XJaSizUO
SLo3lbi9gJEfTkQUGTITwAl1Ax6h6ugSRK765JaeRAIqXWQdzu3QCCUS9+4Lav/6xzhtkmAEsvoR
nuBpsEpniDUBIhJEL+mNeg4q/isw6s6wqp7c6Kn9Bq6TtaLxl4VbVTi0CKGjfH0bb28pZ82YfIEs
9YN6qNhWaQMrWKthFZbX35yQrt8T4dCeFiN1kw==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2021-03-30T16:31:49Z</mdssi:Value>
        </mdssi:SignatureTime>
      </SignatureProperty>
    </SignatureProperties>
  </Object>
  <Object Id="idOfficeObject">
    <SignatureProperties>
      <SignatureProperty Id="idOfficeV1Details" Target="#idPackageSignature">
        <SignatureInfoV1 xmlns="http://schemas.microsoft.com/office/2006/digsig">
          <SetupID>{CF2A7794-9CB2-4B4F-BF58-6034DEF2C247}</SetupID>
          <SignatureText>Eduardo Apud</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2021-03-30T16:31:49Z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4JJhUE8mVyvEcsUaMOgoXm5voWHk7Zo/wiACV1lemYU=</DigestValue>
    </Reference>
    <Reference Type="http://www.w3.org/2000/09/xmldsig#Object" URI="#idOfficeObject">
      <DigestMethod Algorithm="http://www.w3.org/2001/04/xmlenc#sha256"/>
      <DigestValue>iGDGOku/7OlcaF1jW+V4xyh7Q1pYdxg3eTr3n+4IB6Q=</DigestValue>
    </Reference>
    <Reference Type="http://uri.etsi.org/01903#SignedProperties" URI="#idSignedProperties">
      <Transforms>
        <Transform Algorithm="http://www.w3.org/TR/2001/REC-xml-c14n-20010315"/>
      </Transforms>
      <DigestMethod Algorithm="http://www.w3.org/2001/04/xmlenc#sha256"/>
      <DigestValue>cDL4beAPVHvJMTa4/4/ZqQhCkUPjOKP+vPgIw2HOgKM=</DigestValue>
    </Reference>
    <Reference Type="http://www.w3.org/2000/09/xmldsig#Object" URI="#idValidSigLnImg">
      <DigestMethod Algorithm="http://www.w3.org/2001/04/xmlenc#sha256"/>
      <DigestValue>aCY0GP76iBz46qTSW2/xabMhzd36LsnIZaxPUwrx+OA=</DigestValue>
    </Reference>
    <Reference Type="http://www.w3.org/2000/09/xmldsig#Object" URI="#idInvalidSigLnImg">
      <DigestMethod Algorithm="http://www.w3.org/2001/04/xmlenc#sha256"/>
      <DigestValue>qwpim/pZ29vJnsvPbyoIfmTjTe40y+/41a2Qje6RAao=</DigestValue>
    </Reference>
  </SignedInfo>
  <SignatureValue>FbNbptRderbP2SK1dCmWovoQC1zlSyhqEP4zoBGnmnzOASs6TZ2SjCNQY7moYaQdnDaU56DKaJPJ
GHRW2cxW/stqz6qyCUjWYFar20JeszHsG3lSK1nKKhLRCsPlmJk82VNPnRCKDbIfPbeTPjTxKYkJ
BS/6w+TZJruewNFUkrP8yXr/9nbGlo53xHstMdaBTDA4PlG8wnhr/G+43TeEUGUhY1PFpA6YRpvv
InEdhYQS1QcXKepi1BTjsD1M2BDFgKKKtDfxAAgEdUA2Ajo4cGfxrD3Py/2ZU/RASx5eANdfyLkT
6ChlQyy5x0OJi26R61wXi4xUzLCd9RwJGSuwcQ==</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2021-03-30T16:32:05Z</mdssi:Value>
        </mdssi:SignatureTime>
      </SignatureProperty>
    </SignatureProperties>
  </Object>
  <Object Id="idOfficeObject">
    <SignatureProperties>
      <SignatureProperty Id="idOfficeV1Details" Target="#idPackageSignature">
        <SignatureInfoV1 xmlns="http://schemas.microsoft.com/office/2006/digsig">
          <SetupID>{F6704D60-A7B8-406A-AB02-0AE152148A68}</SetupID>
          <SignatureText>Eduardo Apud</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2021-03-30T16:32:05Z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fo9Xz0gWWpwH70lP2ikHpBnHzzvfShj99SEMs89J+CA=</DigestValue>
    </Reference>
    <Reference Type="http://www.w3.org/2000/09/xmldsig#Object" URI="#idOfficeObject">
      <DigestMethod Algorithm="http://www.w3.org/2001/04/xmlenc#sha256"/>
      <DigestValue>t7EJv/RvK4mU1s+mdbnlodwrRwr7TncjmVvd0RJitJM=</DigestValue>
    </Reference>
    <Reference Type="http://uri.etsi.org/01903#SignedProperties" URI="#idSignedProperties">
      <Transforms>
        <Transform Algorithm="http://www.w3.org/TR/2001/REC-xml-c14n-20010315"/>
      </Transforms>
      <DigestMethod Algorithm="http://www.w3.org/2001/04/xmlenc#sha256"/>
      <DigestValue>V+dvXtkh48Hv8HUWS1H2JGqEijX31KwCPFzioo0td/M=</DigestValue>
    </Reference>
    <Reference Type="http://www.w3.org/2000/09/xmldsig#Object" URI="#idValidSigLnImg">
      <DigestMethod Algorithm="http://www.w3.org/2001/04/xmlenc#sha256"/>
      <DigestValue>aCY0GP76iBz46qTSW2/xabMhzd36LsnIZaxPUwrx+OA=</DigestValue>
    </Reference>
    <Reference Type="http://www.w3.org/2000/09/xmldsig#Object" URI="#idInvalidSigLnImg">
      <DigestMethod Algorithm="http://www.w3.org/2001/04/xmlenc#sha256"/>
      <DigestValue>qwpim/pZ29vJnsvPbyoIfmTjTe40y+/41a2Qje6RAao=</DigestValue>
    </Reference>
  </SignedInfo>
  <SignatureValue>aH7LFmNlWSaN3G+9v6rMSgumjTfXEWpA1VI3KCF5w5HQR4dRzQTRuqzfQvBJSTNToPlKLClOIDJo
QVvcuw0W0jZGDbRojKkL/KDc9FzFIzd4OBeBmjNEBJZZmfptrTEydQL+KqLI3cZHo/lxhuzckn4E
z9WK4H5zuaiFpU+js3y/1nBnOy9rhDdMNHKUkzlcBP7yxgFfOHLDet9u9qpGQ3xBU3T1HG32DNIx
eCFF4/8dSta9qonNAteb4XvPN5liAN8Dnxx431f4KSMV+qCP+W5K0xUETNxpZKfo57j7+c4Uf7v3
pYnDwwgGX5r77Ymq0C6g4dTTlmFVrHSZZum/JQ==</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2021-03-30T16:32:17Z</mdssi:Value>
        </mdssi:SignatureTime>
      </SignatureProperty>
    </SignatureProperties>
  </Object>
  <Object Id="idOfficeObject">
    <SignatureProperties>
      <SignatureProperty Id="idOfficeV1Details" Target="#idPackageSignature">
        <SignatureInfoV1 xmlns="http://schemas.microsoft.com/office/2006/digsig">
          <SetupID>{293CC028-E920-43E7-AA1C-30E20B08E326}</SetupID>
          <SignatureText>Eduardo Apud</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2021-03-30T16:32:17Z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h/xsxwjCRMpHdAnckH7/Rn9QdipF6AouGYS9n0H065k=</DigestValue>
    </Reference>
    <Reference Type="http://www.w3.org/2000/09/xmldsig#Object" URI="#idOfficeObject">
      <DigestMethod Algorithm="http://www.w3.org/2001/04/xmlenc#sha256"/>
      <DigestValue>Ujk4VcYgGLRxl/Ss7QyoC6YZG18ttwk7BJ0ikdIi9TE=</DigestValue>
    </Reference>
    <Reference Type="http://uri.etsi.org/01903#SignedProperties" URI="#idSignedProperties">
      <Transforms>
        <Transform Algorithm="http://www.w3.org/TR/2001/REC-xml-c14n-20010315"/>
      </Transforms>
      <DigestMethod Algorithm="http://www.w3.org/2001/04/xmlenc#sha256"/>
      <DigestValue>K8qZysIv86hwuhmGVLIktCVlq8z4QymRKoKZiQKExYY=</DigestValue>
    </Reference>
    <Reference Type="http://www.w3.org/2000/09/xmldsig#Object" URI="#idValidSigLnImg">
      <DigestMethod Algorithm="http://www.w3.org/2001/04/xmlenc#sha256"/>
      <DigestValue>aCY0GP76iBz46qTSW2/xabMhzd36LsnIZaxPUwrx+OA=</DigestValue>
    </Reference>
    <Reference Type="http://www.w3.org/2000/09/xmldsig#Object" URI="#idInvalidSigLnImg">
      <DigestMethod Algorithm="http://www.w3.org/2001/04/xmlenc#sha256"/>
      <DigestValue>qwpim/pZ29vJnsvPbyoIfmTjTe40y+/41a2Qje6RAao=</DigestValue>
    </Reference>
  </SignedInfo>
  <SignatureValue>i2KWYLZa8ngZ0VdjxERA+kVIqlRiIdsexunqHUiwaHBqLrAVMT706WhdB2khgfvPgYqGvb4HpWoS
cgr9Jn0XljG68jarjzQPEaev/caWQaPplqEPUTfHDShEhDeqGB8mjGPwzu1y27vTqh6VZni6lpxu
ofF+es/v9jrzcxO6gdMPcqQi7OcbMoWNuphdTeKYnGDBggwd/19rR5NX76bwHkMQHFW1rKgM3KeX
wCYavlglGTJYc4ow5oVarAdQpdE8dfuviAIc8QC3P6KnadufOp5SXj6Ppp98aN1Zw5jBUc6XuTYI
lLymLKQ00fiiEez9y8aOEKAZefaCXq4fMsNUYg==</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1uW9BLkn2eRpz02AOlE898YbiCXTgA0C6M1Jh5YBbrA=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BodxrSGNIsf7GNmNFBjkqOlEFPl2S4pzg2YdNz0uUNo=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reIiOtWTx8JyiJ7vPZ3qBSsQ4/0IAC8P3g4LlWXK7OE=</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ajS6Sn7dq4nrIMLg70wTf7F/6cFYaTnMcml8+XQqmMs=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Liu7XkUeeWz7IYJIHgcTHuGTrhX0TW65rX58LC48/Y4=</DigestValue>
      </Reference>
      <Reference URI="/xl/drawings/drawing1.xml?ContentType=application/vnd.openxmlformats-officedocument.drawing+xml">
        <DigestMethod Algorithm="http://www.w3.org/2001/04/xmlenc#sha256"/>
        <DigestValue>GEvEoiDaQF4nm6qWND3rLMHxdLwn25XtjedoziCDsqA=</DigestValue>
      </Reference>
      <Reference URI="/xl/drawings/drawing2.xml?ContentType=application/vnd.openxmlformats-officedocument.drawing+xml">
        <DigestMethod Algorithm="http://www.w3.org/2001/04/xmlenc#sha256"/>
        <DigestValue>61vJdVqcuybCJcMoYyw3Bw4y6GOWgrgzrt5Fe1JLTXM=</DigestValue>
      </Reference>
      <Reference URI="/xl/drawings/vmlDrawing1.vml?ContentType=application/vnd.openxmlformats-officedocument.vmlDrawing">
        <DigestMethod Algorithm="http://www.w3.org/2001/04/xmlenc#sha256"/>
        <DigestValue>eRRM4HcVRQrgvaR3lrbZt8V/cPIrnFUAl23xp6oQvSY=</DigestValue>
      </Reference>
      <Reference URI="/xl/drawings/vmlDrawing2.vml?ContentType=application/vnd.openxmlformats-officedocument.vmlDrawing">
        <DigestMethod Algorithm="http://www.w3.org/2001/04/xmlenc#sha256"/>
        <DigestValue>hpdf1OZeqRrslXSl7x1TdD5t85UiP4bERrgarzfPt9Y=</DigestValue>
      </Reference>
      <Reference URI="/xl/drawings/vmlDrawing3.vml?ContentType=application/vnd.openxmlformats-officedocument.vmlDrawing">
        <DigestMethod Algorithm="http://www.w3.org/2001/04/xmlenc#sha256"/>
        <DigestValue>na6Kwz+dFPwDCEb0l8gGgrDC1VfybgGKaLnxrW0IdQc=</DigestValue>
      </Reference>
      <Reference URI="/xl/drawings/vmlDrawing4.vml?ContentType=application/vnd.openxmlformats-officedocument.vmlDrawing">
        <DigestMethod Algorithm="http://www.w3.org/2001/04/xmlenc#sha256"/>
        <DigestValue>WKZUR55igoJD7GcH3CEfuMfL7fnSmB+PvUtkTANf3Ro=</DigestValue>
      </Reference>
      <Reference URI="/xl/drawings/vmlDrawing5.vml?ContentType=application/vnd.openxmlformats-officedocument.vmlDrawing">
        <DigestMethod Algorithm="http://www.w3.org/2001/04/xmlenc#sha256"/>
        <DigestValue>l+ytjtm0giI5ozvi8hguXHawH+C8Jf1IRFG3LwjUKlE=</DigestValue>
      </Reference>
      <Reference URI="/xl/drawings/vmlDrawing6.vml?ContentType=application/vnd.openxmlformats-officedocument.vmlDrawing">
        <DigestMethod Algorithm="http://www.w3.org/2001/04/xmlenc#sha256"/>
        <DigestValue>CK6NU3ycRcXnZ20JieO5DleQ/EEyumn+MrifgyjpMyo=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4SoW1mftBE5WJw3QiBAoWy4OdGyAR1l7iMhnTrM5r7M=</DigestValue>
      </Reference>
      <Reference URI="/xl/media/image1.emf?ContentType=image/x-emf">
        <DigestMethod Algorithm="http://www.w3.org/2001/04/xmlenc#sha256"/>
        <DigestValue>DjAgy04PAF7xycZyYzbue/LJjRWGzDLyD/IlwnybHzM=</DigestValue>
      </Reference>
      <Reference URI="/xl/media/image10.emf?ContentType=image/x-emf">
        <DigestMethod Algorithm="http://www.w3.org/2001/04/xmlenc#sha256"/>
        <DigestValue>Z//yrOlWpwDEj6ePvPhuEryaLtHhQ+NlIDQI9DZr++Y=</DigestValue>
      </Reference>
      <Reference URI="/xl/media/image2.emf?ContentType=image/x-emf">
        <DigestMethod Algorithm="http://www.w3.org/2001/04/xmlenc#sha256"/>
        <DigestValue>suwVWifX+TphJEbrhK4eY2IeXyQ+0xhdf2aOT8qF0bE=</DigestValue>
      </Reference>
      <Reference URI="/xl/media/image3.emf?ContentType=image/x-emf">
        <DigestMethod Algorithm="http://www.w3.org/2001/04/xmlenc#sha256"/>
        <DigestValue>S5E3vFiXCsCTP1WE2TZDg8F3rKkM/sGLC+7wxfcMLuE=</DigestValue>
      </Reference>
      <Reference URI="/xl/media/image4.emf?ContentType=image/x-emf">
        <DigestMethod Algorithm="http://www.w3.org/2001/04/xmlenc#sha256"/>
        <DigestValue>0Dj0OCnH8woZq5wYTpHutguz0aS8mHX4J4+WZBTlTv4=</DigestValue>
      </Reference>
      <Reference URI="/xl/media/image5.emf?ContentType=image/x-emf">
        <DigestMethod Algorithm="http://www.w3.org/2001/04/xmlenc#sha256"/>
        <DigestValue>jdKvHYXAg4o4q1+2KzziBsPG8AYi3zZltt1GH35Gt8Y=</DigestValue>
      </Reference>
      <Reference URI="/xl/media/image6.emf?ContentType=image/x-emf">
        <DigestMethod Algorithm="http://www.w3.org/2001/04/xmlenc#sha256"/>
        <DigestValue>y6KmdiyvvbzCtdJzLylwMz3ndUBrf6Wz135rc7sySs0=</DigestValue>
      </Reference>
      <Reference URI="/xl/media/image7.emf?ContentType=image/x-emf">
        <DigestMethod Algorithm="http://www.w3.org/2001/04/xmlenc#sha256"/>
        <DigestValue>pqQi9jJls8jgTTdweFrI4TdQXMR6ZxdU/pkCihMn08M=</DigestValue>
      </Reference>
      <Reference URI="/xl/media/image8.emf?ContentType=image/x-emf">
        <DigestMethod Algorithm="http://www.w3.org/2001/04/xmlenc#sha256"/>
        <DigestValue>D1lbKXMl6dL2Qmtztru41Jz/rJoLvc5e3LAMf2jxXHI=</DigestValue>
      </Reference>
      <Reference URI="/xl/media/image9.emf?ContentType=image/x-emf">
        <DigestMethod Algorithm="http://www.w3.org/2001/04/xmlenc#sha256"/>
        <DigestValue>JG/xicviA8OA1gJ7G4pbAlCDGmpju21RHJqqgRTTs0U=</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lB1u9h132bDaBAvMCkZVuhCCzZVWFtphI3f4QYpXkQ4=</DigestValue>
      </Reference>
      <Reference URI="/xl/sharedStrings.xml?ContentType=application/vnd.openxmlformats-officedocument.spreadsheetml.sharedStrings+xml">
        <DigestMethod Algorithm="http://www.w3.org/2001/04/xmlenc#sha256"/>
        <DigestValue>pFcDmzsoEpPljMUThJ7xbK1N2oXMNZexMfTvOBoB5VM=</DigestValue>
      </Reference>
      <Reference URI="/xl/styles.xml?ContentType=application/vnd.openxmlformats-officedocument.spreadsheetml.styles+xml">
        <DigestMethod Algorithm="http://www.w3.org/2001/04/xmlenc#sha256"/>
        <DigestValue>UHwUUkRkyjks+wqgP0xnj/ZtDgdJS3yr8/GW4FZNqng=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LiB1+MlzgDNbLM3DxKv7y1ilof3pWwNMEIriNcC+YT8=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x8J1958DTiA+OoBTvWv5gpEZPtc1a64J5WAy4EckIbM=</DigestValue>
      </Reference>
      <Reference URI="/xl/worksheets/sheet2.xml?ContentType=application/vnd.openxmlformats-officedocument.spreadsheetml.worksheet+xml">
        <DigestMethod Algorithm="http://www.w3.org/2001/04/xmlenc#sha256"/>
        <DigestValue>0Dfg56xYY1+WRUKWIsx0jmHbtntWyNOmWSqgPJ0cL6Y=</DigestValue>
      </Reference>
      <Reference URI="/xl/worksheets/sheet3.xml?ContentType=application/vnd.openxmlformats-officedocument.spreadsheetml.worksheet+xml">
        <DigestMethod Algorithm="http://www.w3.org/2001/04/xmlenc#sha256"/>
        <DigestValue>dcEVpzs598YYPRj6Ef6mccIgt1fXcAPetO83Fxv00e4=</DigestValue>
      </Reference>
      <Reference URI="/xl/worksheets/sheet4.xml?ContentType=application/vnd.openxmlformats-officedocument.spreadsheetml.worksheet+xml">
        <DigestMethod Algorithm="http://www.w3.org/2001/04/xmlenc#sha256"/>
        <DigestValue>uVVVvepUHxfqzhr5gQtX2ZdF3a563GIL5J3zE1Hdxjc=</DigestValue>
      </Reference>
      <Reference URI="/xl/worksheets/sheet5.xml?ContentType=application/vnd.openxmlformats-officedocument.spreadsheetml.worksheet+xml">
        <DigestMethod Algorithm="http://www.w3.org/2001/04/xmlenc#sha256"/>
        <DigestValue>PpphKxm1SByTY8j6SioEyEoqxwTRUw4ECcf4qDsauiU=</DigestValue>
      </Reference>
      <Reference URI="/xl/worksheets/sheet6.xml?ContentType=application/vnd.openxmlformats-officedocument.spreadsheetml.worksheet+xml">
        <DigestMethod Algorithm="http://www.w3.org/2001/04/xmlenc#sha256"/>
        <DigestValue>o89fX4gS9Bbl0oNqWLgjClF+gpbWP3QkqjeydOZ4n/E=</DigestValue>
      </Reference>
      <Reference URI="/xl/worksheets/sheet7.xml?ContentType=application/vnd.openxmlformats-officedocument.spreadsheetml.worksheet+xml">
        <DigestMethod Algorithm="http://www.w3.org/2001/04/xmlenc#sha256"/>
        <DigestValue>ozkBeYRBF8t/iVsCkPaHyny+8AN5Y9cQMTmPYDlYR1Q=</DigestValue>
      </Reference>
    </Manifest>
    <SignatureProperties>
      <SignatureProperty Id="idSignatureTime" Target="#idPackageSignature">
        <mdssi:SignatureTime xmlns:mdssi="http://schemas.openxmlformats.org/package/2006/digital-signature">
          <mdssi:Format>YYYY-MM-DDThh:mm:ssTZD</mdssi:Format>
          <mdssi:Value>2021-03-30T16:32:34Z</mdssi:Value>
        </mdssi:SignatureTime>
      </SignatureProperty>
    </SignatureProperties>
  </Object>
  <Object Id="idOfficeObject">
    <SignatureProperties>
      <SignatureProperty Id="idOfficeV1Details" Target="#idPackageSignature">
        <SignatureInfoV1 xmlns="http://schemas.microsoft.com/office/2006/digsig">
          <SetupID>{6457F7F3-3BC8-4F48-A405-E8266B4BCE91}</SetupID>
          <SignatureText>Eduardo Apud</SignatureText>
          <SignatureImage/>
          <SignatureComments/>
          <WindowsVersion>10.0</WindowsVersion>
          <OfficeVersion>16.0.10372/14</OfficeVersion>
          <ApplicationVersion>16.0.10372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2021-03-30T16:32:34Z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AAAAAASAAAADAAAAAEAAAAeAAAAGAAAAPgAAAAFAAAANQEAABYAAAAlAAAADAAAAAEAAABUAAAAhAAAAPkAAAAFAAAAMwEAABUAAAABAAAAVVWPQSa0j0H5AAAABQAAAAkAAABMAAAAAAAAAAAAAAAAAAAA//////////9gAAAAMwAwAC8AMw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MNzIW/9/AAAAAAAAAAAAACgSAAAAAAAAQAAAwP5/AAAwFsla/38AAB6j8/T+fwAABAAAAAAAAAAwFsla/38AAAm973GLAAAAAAAAAAAAAAA+Pa4UncIAANEAAACLAAAASAAAAAAAAACoqVP1/n8AACCjXPX+fwAA4Owq9QAAAAABAAAAAAAAAIbFU/X+fwAAAADJWv9/AAAAAAAAAAAAAAAAAACLAAAAsbNVWf9/AAAAAAAAAAAAABAdAAAAAAAAYFtyAdQBAABYv+9xiwAAAGBbcgHUAQAAe2xZWf9/AAAgvu9xiwAAALm+73GL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UAQAAiK58Wf9/AAAAAAAAAAAAAAAAAAAAAAAAsLbucYsAAAB4tu5xiwAAAAAAAAAAAAAAAAAAAAAAAACOMq8UncIAAPhruUP/fwAACwAAAAAAAADAZp8G1AEAAGBbcgHUAQAA0LfucQAAAAAAAAAAAAAAAAcAAAAAAAAAQOJ4AdQBAAAMt+5xiwAAAEm37nGLAAAAsbNVWf9/AACwtu5xiwAAADYwWlkAAAAA5bHcpWyvAAALAAAAAAAAAGBbcgHUAQAAe2xZWf9/AACwtu5xiwAAAEm37nGL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PBwvhbUAQAAAAAAAAAAAACIrnxZ/38AAAAAAAAAAAAAgF58F9QBAACLOsAXFSXXAQIAAAAAAAAAAAAAAAAAAAAAAAAAAAAAAM5BrxSdwgAAqPqE9P5/AABo/4T0/n8AAOD///8AAAAAYFtyAdQBAAAoy+5xAAAAAAAAAAAAAAAABgAAAAAAAAAgAAAAAAAAAEzK7nGLAAAAicrucYsAAACxs1VZ/38AAAAAAAAAAAAAAAAAAAAAAAC4BPcP1AEAAAAAAAAAAAAAYFtyAdQBAAB7bFlZ/38AAPDJ7nGLAAAAicrucYs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fFn/fwAAAAAAAAAAAAAcPAD0AACgPwAAoD8AAKA//v////////8AAAAAAAAAAAAAAAAAAAAArk6vFJ3CAAAAAAAAAAAAAAgAAAAAAAAA7P///wAAAABgW3IB1AEAAMjL7nEAAAAAAAAAAAAAAAAJAAAAAAAAACAAAAAAAAAA7MrucYsAAAApy+5xiwAAALGzVVn/fwAAAAAAAAAAAACJyAv0AAAAAMjO/wnUAQAAAAAAAAAAAABgW3IB1AEAAHtsWVn/fwAAkMrucYsAAAApy+5xi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2020-03-12T13:12:06Z</cp:lastPrinted>
  <dcterms:created xsi:type="dcterms:W3CDTF">2017-03-20T17:23:58Z</dcterms:created>
  <dcterms:modified xsi:type="dcterms:W3CDTF">2021-03-30T16:30:22Z</dcterms:modified>
</cp:coreProperties>
</file>