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3.xml" ContentType="application/vnd.openxmlformats-package.digital-signature-xmlsignature+xml"/>
  <Override PartName="/_xmlsignatures/sig4.xml" ContentType="application/vnd.openxmlformats-package.digital-signature-xmlsignature+xml"/>
  <Override PartName="/_xmlsignatures/sig1.xml" ContentType="application/vnd.openxmlformats-package.digital-signature-xmlsignature+xml"/>
  <Override PartName="/_xmlsignatures/sig2.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6" Type="http://schemas.openxmlformats.org/package/2006/relationships/digital-signature/origin" Target="_xmlsignatures/origin2.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Z:\AREA CONTABLE\BALANCES\ESTADOS FINANCIEROS CNV\Archivos a Marzo 2021\"/>
    </mc:Choice>
  </mc:AlternateContent>
  <xr:revisionPtr revIDLastSave="0" documentId="13_ncr:201_{4DC588D6-D27F-4CEC-A79C-BA7F1A8FE38F}" xr6:coauthVersionLast="36" xr6:coauthVersionMax="36" xr10:uidLastSave="{00000000-0000-0000-0000-000000000000}"/>
  <bookViews>
    <workbookView xWindow="0" yWindow="0" windowWidth="20490" windowHeight="7545" tabRatio="737" activeTab="2" xr2:uid="{00000000-000D-0000-FFFF-FFFF00000000}"/>
  </bookViews>
  <sheets>
    <sheet name="Información General" sheetId="16" r:id="rId1"/>
    <sheet name="Beneficiarios Finales" sheetId="17" state="hidden" r:id="rId2"/>
    <sheet name="Balance General" sheetId="1" r:id="rId3"/>
    <sheet name="Estado de Resultados" sheetId="2" r:id="rId4"/>
    <sheet name="Flujo de Efectivo " sheetId="14" r:id="rId5"/>
    <sheet name="Variacion PN" sheetId="13" r:id="rId6"/>
    <sheet name="Notas" sheetId="7" r:id="rId7"/>
  </sheets>
  <externalReferences>
    <externalReference r:id="rId8"/>
  </externalReferences>
  <definedNames>
    <definedName name="_xlnm.Print_Area" localSheetId="2">'Balance General'!$B$2:$I$43</definedName>
    <definedName name="_xlnm.Print_Area" localSheetId="3">'Estado de Resultados'!$B$2:$E$44</definedName>
    <definedName name="_xlnm.Print_Area" localSheetId="4">'Flujo de Efectivo '!$A$2:$C$31</definedName>
    <definedName name="_xlnm.Print_Area" localSheetId="6">Notas!$A:$H</definedName>
    <definedName name="_xlnm.Print_Area" localSheetId="5">'Variacion PN'!#REF!</definedName>
  </definedNames>
  <calcPr calcId="191029"/>
</workbook>
</file>

<file path=xl/calcChain.xml><?xml version="1.0" encoding="utf-8"?>
<calcChain xmlns="http://schemas.openxmlformats.org/spreadsheetml/2006/main">
  <c r="E361" i="7" l="1"/>
  <c r="N15" i="13"/>
  <c r="B27" i="14" l="1"/>
  <c r="B23" i="14"/>
  <c r="C23" i="14"/>
  <c r="C27" i="14"/>
  <c r="C9" i="14"/>
  <c r="C14" i="14" s="1"/>
  <c r="C16" i="14" s="1"/>
  <c r="M14" i="13"/>
  <c r="K8" i="13"/>
  <c r="M9" i="13"/>
  <c r="M10" i="13"/>
  <c r="M11" i="13"/>
  <c r="M12" i="13"/>
  <c r="M13" i="13"/>
  <c r="M8" i="13"/>
  <c r="C29" i="14" l="1"/>
  <c r="C31" i="14" s="1"/>
  <c r="D397" i="7" l="1"/>
  <c r="C397" i="7"/>
  <c r="D488" i="7"/>
  <c r="C488" i="7"/>
  <c r="D497" i="7"/>
  <c r="E35" i="2" s="1"/>
  <c r="C497" i="7"/>
  <c r="D35" i="2" s="1"/>
  <c r="D34" i="2" s="1"/>
  <c r="C427" i="7"/>
  <c r="C419" i="7"/>
  <c r="D12" i="2" s="1"/>
  <c r="D468" i="7"/>
  <c r="E25" i="2" s="1"/>
  <c r="D457" i="7"/>
  <c r="C441" i="7"/>
  <c r="C468" i="7" s="1"/>
  <c r="D25" i="2" s="1"/>
  <c r="D452" i="7"/>
  <c r="C452" i="7"/>
  <c r="C457" i="7"/>
  <c r="C381" i="7"/>
  <c r="C312" i="7"/>
  <c r="I21" i="1"/>
  <c r="D344" i="7"/>
  <c r="C344" i="7"/>
  <c r="H21" i="1" s="1"/>
  <c r="C336" i="7"/>
  <c r="I8" i="1"/>
  <c r="I7" i="1"/>
  <c r="I11" i="1"/>
  <c r="D287" i="7"/>
  <c r="E19" i="1" s="1"/>
  <c r="C287" i="7"/>
  <c r="D19" i="1" s="1"/>
  <c r="E31" i="1"/>
  <c r="D250" i="7" l="1"/>
  <c r="D249" i="7"/>
  <c r="D248" i="7"/>
  <c r="D247" i="7"/>
  <c r="D246" i="7"/>
  <c r="E34" i="1"/>
  <c r="E268" i="7"/>
  <c r="D268" i="7"/>
  <c r="C268" i="7"/>
  <c r="F267" i="7"/>
  <c r="C251" i="7"/>
  <c r="G243" i="7"/>
  <c r="E30" i="1" s="1"/>
  <c r="E16" i="1"/>
  <c r="C210" i="7"/>
  <c r="D16" i="1" s="1"/>
  <c r="E10" i="1"/>
  <c r="H64" i="7"/>
  <c r="F250" i="7" l="1"/>
  <c r="G250" i="7"/>
  <c r="F246" i="7"/>
  <c r="G246" i="7"/>
  <c r="F247" i="7"/>
  <c r="G247" i="7"/>
  <c r="F248" i="7"/>
  <c r="G248" i="7"/>
  <c r="G249" i="7"/>
  <c r="F249" i="7"/>
  <c r="D13" i="1" l="1"/>
  <c r="D11" i="1"/>
  <c r="E26" i="1"/>
  <c r="D26" i="1"/>
  <c r="F160" i="7" l="1"/>
  <c r="F159" i="7"/>
  <c r="G165" i="7"/>
  <c r="F164" i="7" l="1"/>
  <c r="G161" i="7"/>
  <c r="F151" i="7"/>
  <c r="F150" i="7"/>
  <c r="F149" i="7"/>
  <c r="F148" i="7"/>
  <c r="F147" i="7"/>
  <c r="F146" i="7"/>
  <c r="F145" i="7"/>
  <c r="F144" i="7"/>
  <c r="F143" i="7"/>
  <c r="F142" i="7"/>
  <c r="F141" i="7"/>
  <c r="F140" i="7"/>
  <c r="E123" i="7"/>
  <c r="D123" i="7"/>
  <c r="F123" i="7"/>
  <c r="F77" i="7"/>
  <c r="F76" i="7"/>
  <c r="D77" i="7"/>
  <c r="D76" i="7"/>
  <c r="G69" i="7"/>
  <c r="G70" i="7" s="1"/>
  <c r="E69" i="7"/>
  <c r="F69" i="7" s="1"/>
  <c r="D63" i="7"/>
  <c r="D62" i="7"/>
  <c r="D53" i="7"/>
  <c r="G47" i="7"/>
  <c r="E17" i="2"/>
  <c r="G167" i="7" l="1"/>
  <c r="D12" i="1"/>
  <c r="D64" i="7"/>
  <c r="E70" i="7"/>
  <c r="F14" i="13" l="1"/>
  <c r="G14" i="13"/>
  <c r="H14" i="13"/>
  <c r="I14" i="13"/>
  <c r="K14" i="13"/>
  <c r="J14" i="13" l="1"/>
  <c r="B30" i="14" l="1"/>
  <c r="B22" i="14"/>
  <c r="H54" i="14"/>
  <c r="H49" i="14"/>
  <c r="H43" i="14"/>
  <c r="H42" i="14"/>
  <c r="H41" i="14"/>
  <c r="H38" i="14"/>
  <c r="H37" i="14"/>
  <c r="H36" i="14"/>
  <c r="H32" i="14"/>
  <c r="A32" i="14"/>
  <c r="H31" i="14"/>
  <c r="H30" i="14"/>
  <c r="I23" i="14"/>
  <c r="H19" i="14"/>
  <c r="J19" i="14" s="1"/>
  <c r="H18" i="14"/>
  <c r="H9" i="14"/>
  <c r="H5" i="14"/>
  <c r="H4" i="14"/>
  <c r="H10" i="14" s="1"/>
  <c r="H44" i="14" l="1"/>
  <c r="H39" i="14"/>
  <c r="H33" i="14"/>
  <c r="H23" i="14"/>
  <c r="J18" i="14"/>
  <c r="C14" i="13" l="1"/>
  <c r="D14" i="13"/>
  <c r="E14" i="13"/>
  <c r="H15" i="1" l="1"/>
  <c r="D37" i="2" l="1"/>
  <c r="C489" i="7"/>
  <c r="D32" i="2" s="1"/>
  <c r="D31" i="2" s="1"/>
  <c r="D489" i="7"/>
  <c r="E32" i="2" s="1"/>
  <c r="E31" i="2" s="1"/>
  <c r="I39" i="1" l="1"/>
  <c r="D479" i="7"/>
  <c r="E29" i="2" s="1"/>
  <c r="C479" i="7"/>
  <c r="D29" i="2" s="1"/>
  <c r="E39" i="1" l="1"/>
  <c r="D506" i="7"/>
  <c r="E34" i="2"/>
  <c r="D419" i="7" l="1"/>
  <c r="E12" i="2" s="1"/>
  <c r="E10" i="2" s="1"/>
  <c r="D17" i="2" l="1"/>
  <c r="C399" i="7"/>
  <c r="D9" i="2" s="1"/>
  <c r="D399" i="7"/>
  <c r="E9" i="2" s="1"/>
  <c r="D389" i="7"/>
  <c r="E8" i="2" s="1"/>
  <c r="C389" i="7"/>
  <c r="D8" i="2" s="1"/>
  <c r="F374" i="7"/>
  <c r="E375" i="7"/>
  <c r="D375" i="7"/>
  <c r="C375" i="7"/>
  <c r="F368" i="7"/>
  <c r="F369" i="7"/>
  <c r="F370" i="7"/>
  <c r="F371" i="7"/>
  <c r="F372" i="7"/>
  <c r="F373" i="7"/>
  <c r="F367" i="7"/>
  <c r="C293" i="7"/>
  <c r="C313" i="7"/>
  <c r="H8" i="1" s="1"/>
  <c r="E4" i="2" l="1"/>
  <c r="E13" i="2" s="1"/>
  <c r="D16" i="2"/>
  <c r="H10" i="1"/>
  <c r="D4" i="2"/>
  <c r="F375" i="7"/>
  <c r="H27" i="1" s="1"/>
  <c r="D14" i="2" l="1"/>
  <c r="G239" i="7"/>
  <c r="G240" i="7"/>
  <c r="G241" i="7"/>
  <c r="G237" i="7"/>
  <c r="G238" i="7"/>
  <c r="D24" i="1"/>
  <c r="D10" i="1" l="1"/>
  <c r="D128" i="7"/>
  <c r="F128" i="7"/>
  <c r="E128" i="7"/>
  <c r="E130" i="7" s="1"/>
  <c r="D8" i="1" s="1"/>
  <c r="F130" i="7" l="1"/>
  <c r="E8" i="1" s="1"/>
  <c r="F165" i="7"/>
  <c r="F266" i="7" l="1"/>
  <c r="F268" i="7" s="1"/>
  <c r="D34" i="1" s="1"/>
  <c r="F85" i="7" l="1"/>
  <c r="E85" i="7"/>
  <c r="E132" i="7" s="1"/>
  <c r="H71" i="7"/>
  <c r="G71" i="7"/>
  <c r="F132" i="7" l="1"/>
  <c r="E7" i="1"/>
  <c r="E6" i="1" s="1"/>
  <c r="G48" i="7"/>
  <c r="G49" i="7" s="1"/>
  <c r="G50" i="7" s="1"/>
  <c r="G51" i="7" s="1"/>
  <c r="G52" i="7" s="1"/>
  <c r="G53" i="7" s="1"/>
  <c r="G54" i="7" s="1"/>
  <c r="G55" i="7" s="1"/>
  <c r="G56" i="7" s="1"/>
  <c r="G59" i="7" l="1"/>
  <c r="G62" i="7" s="1"/>
  <c r="G63" i="7" s="1"/>
  <c r="G64" i="7" s="1"/>
  <c r="G57" i="7"/>
  <c r="G60" i="7" s="1"/>
  <c r="E47" i="7"/>
  <c r="F47" i="7" s="1"/>
  <c r="E48" i="7" l="1"/>
  <c r="F48" i="7" s="1"/>
  <c r="E49" i="7" l="1"/>
  <c r="F49" i="7" s="1"/>
  <c r="E50" i="7" l="1"/>
  <c r="F50" i="7" s="1"/>
  <c r="E51" i="7" l="1"/>
  <c r="E52" i="7" s="1"/>
  <c r="C406" i="7"/>
  <c r="C506" i="7"/>
  <c r="F51" i="7" l="1"/>
  <c r="E53" i="7"/>
  <c r="F52" i="7"/>
  <c r="L14" i="13"/>
  <c r="E251" i="7"/>
  <c r="E242" i="7"/>
  <c r="F242" i="7"/>
  <c r="E54" i="7" l="1"/>
  <c r="F53" i="7"/>
  <c r="C242" i="7"/>
  <c r="C477" i="7"/>
  <c r="D28" i="2" s="1"/>
  <c r="D27" i="2" s="1"/>
  <c r="D477" i="7"/>
  <c r="E28" i="2" s="1"/>
  <c r="E27" i="2" s="1"/>
  <c r="D427" i="7"/>
  <c r="E16" i="2" s="1"/>
  <c r="E14" i="2" s="1"/>
  <c r="E26" i="2" s="1"/>
  <c r="E42" i="2" l="1"/>
  <c r="E44" i="2" s="1"/>
  <c r="E55" i="7"/>
  <c r="F54" i="7"/>
  <c r="E56" i="7" l="1"/>
  <c r="F55" i="7"/>
  <c r="D10" i="2"/>
  <c r="D13" i="2" s="1"/>
  <c r="D26" i="2" s="1"/>
  <c r="D42" i="2" s="1"/>
  <c r="D44" i="2" s="1"/>
  <c r="H20" i="1"/>
  <c r="C306" i="7"/>
  <c r="H7" i="1" s="1"/>
  <c r="F260" i="7"/>
  <c r="D35" i="1" s="1"/>
  <c r="D33" i="1" s="1"/>
  <c r="D15" i="1"/>
  <c r="E59" i="7" l="1"/>
  <c r="E62" i="7" s="1"/>
  <c r="F56" i="7"/>
  <c r="E57" i="7"/>
  <c r="H6" i="1"/>
  <c r="H22" i="1" s="1"/>
  <c r="H24" i="1" s="1"/>
  <c r="D18" i="1"/>
  <c r="B9" i="14" l="1"/>
  <c r="B14" i="14" s="1"/>
  <c r="F57" i="7"/>
  <c r="E60" i="7"/>
  <c r="F60" i="7" s="1"/>
  <c r="E63" i="7"/>
  <c r="F62" i="7"/>
  <c r="H39" i="1"/>
  <c r="B16" i="14" l="1"/>
  <c r="B29" i="14" s="1"/>
  <c r="E64" i="7"/>
  <c r="F63" i="7"/>
  <c r="F161" i="7" l="1"/>
  <c r="F167" i="7" s="1"/>
  <c r="D130" i="7"/>
  <c r="D132" i="7" s="1"/>
  <c r="D71" i="7"/>
  <c r="F70" i="7"/>
  <c r="F71" i="7" l="1"/>
  <c r="F59" i="7"/>
  <c r="F64" i="7" s="1"/>
  <c r="D6" i="1" l="1"/>
  <c r="D21" i="1" s="1"/>
  <c r="D242" i="7" l="1"/>
  <c r="G242" i="7" s="1"/>
  <c r="D30" i="1" s="1"/>
  <c r="B31" i="14" l="1"/>
  <c r="D251" i="7" l="1"/>
  <c r="F251" i="7"/>
  <c r="G251" i="7" l="1"/>
  <c r="D31" i="1" s="1"/>
  <c r="D29" i="1" l="1"/>
  <c r="D36" i="1" l="1"/>
  <c r="D39" i="1" s="1"/>
</calcChain>
</file>

<file path=xl/sharedStrings.xml><?xml version="1.0" encoding="utf-8"?>
<sst xmlns="http://schemas.openxmlformats.org/spreadsheetml/2006/main" count="1073" uniqueCount="709">
  <si>
    <t>ACTIVO</t>
  </si>
  <si>
    <t>ACTIVO CORRIENTE</t>
  </si>
  <si>
    <t>Recaudaciones a Depositar</t>
  </si>
  <si>
    <t>Titulos de Renta Fija</t>
  </si>
  <si>
    <t>Titulos de Renta Variable</t>
  </si>
  <si>
    <t>TOTAL ACTIVO CORRIENTE</t>
  </si>
  <si>
    <t>ACTIVO NO CORRIENTE</t>
  </si>
  <si>
    <t>TOTAL ACTIVO NO CORRIENTE</t>
  </si>
  <si>
    <t>PASIVO</t>
  </si>
  <si>
    <t>PATRIMONIO NETO</t>
  </si>
  <si>
    <t>TOTAL PASIVO Y PATRIMINIO NETO</t>
  </si>
  <si>
    <t>INGRESOS OPERACIONES</t>
  </si>
  <si>
    <t>GASTOS OPERATIVOS</t>
  </si>
  <si>
    <t>RESULTADO OPERATIVO BRUTO</t>
  </si>
  <si>
    <t>Publicidad</t>
  </si>
  <si>
    <t>Mantenimiento</t>
  </si>
  <si>
    <t>Alquileres</t>
  </si>
  <si>
    <t>Gastos Generales</t>
  </si>
  <si>
    <t xml:space="preserve">Seguros </t>
  </si>
  <si>
    <t>Multas</t>
  </si>
  <si>
    <t>Impuestos, Tasas y Contribuciones</t>
  </si>
  <si>
    <t>RESULTADO OPERATIVO NETO</t>
  </si>
  <si>
    <t>OTROS INGRESOS Y EGRESOS</t>
  </si>
  <si>
    <t>RESULTADOS FINANCIEROS</t>
  </si>
  <si>
    <t>Generados por activos</t>
  </si>
  <si>
    <t>Diferencias de Cambio</t>
  </si>
  <si>
    <t>Generados por pasivos</t>
  </si>
  <si>
    <t>RESULTADO EXTRAORDINARIO</t>
  </si>
  <si>
    <t>AJUSTE DE RESULTADO DE EJERCICIOS ANTERIORES</t>
  </si>
  <si>
    <t>Ingresos</t>
  </si>
  <si>
    <t>Egresos</t>
  </si>
  <si>
    <t>UTILIDAD</t>
  </si>
  <si>
    <t>IMPUESTO A LA RENTA</t>
  </si>
  <si>
    <t>RESULTADO DEL EJERCICIO</t>
  </si>
  <si>
    <t>Flujo de Efectivo por las Actividades Operativas</t>
  </si>
  <si>
    <t>Ingreso en efectivo por comisiones y otros</t>
  </si>
  <si>
    <t>Efectivo pagado a empleados</t>
  </si>
  <si>
    <t>Efectivo generado (usado por las actividades)</t>
  </si>
  <si>
    <t>Total de efectivo de las actividades operativas antes de cambios en los activos de operaciones</t>
  </si>
  <si>
    <t>(Aumento) disminución en los activos de operación</t>
  </si>
  <si>
    <t>Fondos colocados a corto plazo</t>
  </si>
  <si>
    <t>Aumento (disminución) en pasivos operativos</t>
  </si>
  <si>
    <t>Pago a Proveedores</t>
  </si>
  <si>
    <t>Efectivo neto de actividades de operación antes de impuestos</t>
  </si>
  <si>
    <t>Impuesto a la Renta</t>
  </si>
  <si>
    <t>Efectivo neto de actividades de operación</t>
  </si>
  <si>
    <t>Inversiones en otras empresas</t>
  </si>
  <si>
    <t>Inversiones temporarias</t>
  </si>
  <si>
    <t>Compra de Propiedad, planta y equipo</t>
  </si>
  <si>
    <t>Dividendo percibidos</t>
  </si>
  <si>
    <t>Efectivo neto por (o usado) en actividades de inversión</t>
  </si>
  <si>
    <t>Flujo de Efectivo por las Actividades de Financiamiento</t>
  </si>
  <si>
    <t>Flujo de Efectivo por las Actividades de Inversión</t>
  </si>
  <si>
    <t>Proveniente de préstamos y otras deudas</t>
  </si>
  <si>
    <t>Intereses pagados</t>
  </si>
  <si>
    <t>Efectivo neto en actividades de financiamiento</t>
  </si>
  <si>
    <t>Aumento (o disminición) neto de efectivo y sus equivalentes</t>
  </si>
  <si>
    <t>Efectivo y su equivalente al comienzo del período</t>
  </si>
  <si>
    <t>Efectivo y su equivalente al cierre del período</t>
  </si>
  <si>
    <t>MOVIMIENTOS</t>
  </si>
  <si>
    <t>CAPITAL</t>
  </si>
  <si>
    <t>A INTEGRAR</t>
  </si>
  <si>
    <t>INTEGRADO</t>
  </si>
  <si>
    <t>RESERVAS</t>
  </si>
  <si>
    <t>LEGAL</t>
  </si>
  <si>
    <t>FACULTATIVA</t>
  </si>
  <si>
    <t>DEL EJERCICIO</t>
  </si>
  <si>
    <t>TOTAL ACTIVO</t>
  </si>
  <si>
    <t>Ingresos Varios</t>
  </si>
  <si>
    <t>TOTAL</t>
  </si>
  <si>
    <t xml:space="preserve">Concepto </t>
  </si>
  <si>
    <t>Intereses Cobrados Extrabursátiles</t>
  </si>
  <si>
    <t>Ganancia en Operación Bursátil</t>
  </si>
  <si>
    <t>Intereses Cobrados Bursátiles</t>
  </si>
  <si>
    <t>Venta de Servicios Bursátiles</t>
  </si>
  <si>
    <t>Ganancia en Operación Extrabursátil</t>
  </si>
  <si>
    <t>TOTALES</t>
  </si>
  <si>
    <t>Otros Ingresos Operativos</t>
  </si>
  <si>
    <t>Dividendos Percibidos</t>
  </si>
  <si>
    <t>Aranceles Pagados a la CNV</t>
  </si>
  <si>
    <t>Comisiones pagadas</t>
  </si>
  <si>
    <t>Gastos no Deducibles</t>
  </si>
  <si>
    <t>Honorarios Profesionales</t>
  </si>
  <si>
    <t>Gastos de Asamblea</t>
  </si>
  <si>
    <t>Aguinaldo</t>
  </si>
  <si>
    <t>Combustibles y Lubricantes</t>
  </si>
  <si>
    <t>Gratificaciones Ley 285</t>
  </si>
  <si>
    <t>Uniformes al Personal</t>
  </si>
  <si>
    <t>Gastos Bancarios</t>
  </si>
  <si>
    <t>Intereses por Sobregiro</t>
  </si>
  <si>
    <t>Sueldos</t>
  </si>
  <si>
    <t>Aporte Patronal</t>
  </si>
  <si>
    <t>CONCEPTO</t>
  </si>
  <si>
    <t>Totales</t>
  </si>
  <si>
    <t>Otros Ingresos</t>
  </si>
  <si>
    <t>Otros Egresos</t>
  </si>
  <si>
    <t>Teléfonos y Comunicaciones</t>
  </si>
  <si>
    <t>Gastos de Escribanía</t>
  </si>
  <si>
    <t>Gastos y Útiles de Informática</t>
  </si>
  <si>
    <t>Energía Eléctrica</t>
  </si>
  <si>
    <t>IVA Gasto Deducible</t>
  </si>
  <si>
    <t>Bonificación Familiar</t>
  </si>
  <si>
    <t>Papelería y Útiles</t>
  </si>
  <si>
    <t>Capacitación personal</t>
  </si>
  <si>
    <t>Fondo de Garantía</t>
  </si>
  <si>
    <t>Canon SEPRELAD</t>
  </si>
  <si>
    <t>Tipo de cambio comprador</t>
  </si>
  <si>
    <t xml:space="preserve">Tipo de cambio vendedor       </t>
  </si>
  <si>
    <t>DETALLE</t>
  </si>
  <si>
    <t>MONEDA EXTRANJERA MONTO</t>
  </si>
  <si>
    <t>ACTIVOS CORRIENTES</t>
  </si>
  <si>
    <t>BANCOS</t>
  </si>
  <si>
    <t>Banco ITAU</t>
  </si>
  <si>
    <t>U$D</t>
  </si>
  <si>
    <t>Banco Regional</t>
  </si>
  <si>
    <t>Banco Sudameris</t>
  </si>
  <si>
    <t>CREDITOS</t>
  </si>
  <si>
    <t>Clientes Moneda Extranjera</t>
  </si>
  <si>
    <t>INVERSIONES TEMPORARIAS</t>
  </si>
  <si>
    <t xml:space="preserve">Titulos de Renta Fija CDA </t>
  </si>
  <si>
    <t xml:space="preserve">Titulos de Renta Fija BONO </t>
  </si>
  <si>
    <t>OBLIGACIONES COMERCIALES</t>
  </si>
  <si>
    <t>Proveedores Moneda Extranjera</t>
  </si>
  <si>
    <t>TIPO DE MONEDA</t>
  </si>
  <si>
    <t>MONTO USD</t>
  </si>
  <si>
    <t>DISPONIBILIDADES</t>
  </si>
  <si>
    <t>Banco ITAU 700805688</t>
  </si>
  <si>
    <t>Banco Continental 53456309</t>
  </si>
  <si>
    <t>Banco Continental 76696402</t>
  </si>
  <si>
    <t>Vision Banco 900483585</t>
  </si>
  <si>
    <t>Banco Regional 7881548</t>
  </si>
  <si>
    <t>Banco Sudameris 28906017</t>
  </si>
  <si>
    <t>Financiera Solar 182965</t>
  </si>
  <si>
    <t>Banco Nacional de Fomento</t>
  </si>
  <si>
    <t>Banco ITAU 7050800413</t>
  </si>
  <si>
    <t>Banco Continental 17608406</t>
  </si>
  <si>
    <t>Banco Regional 7881549</t>
  </si>
  <si>
    <t>TOTAL DISPONIBILIDADES</t>
  </si>
  <si>
    <t>e)     Inversiones: Conformación, e indicación del criterio de valuación e inclusión de los importes de previsión por menor valor.</t>
  </si>
  <si>
    <t>INFORMACIÓN SOBRE EL DOCUMENTO Y EMISOR</t>
  </si>
  <si>
    <t>MONEDA</t>
  </si>
  <si>
    <t>INSTRUMENTO</t>
  </si>
  <si>
    <t>CANTIDAD DE TITULOS</t>
  </si>
  <si>
    <t>VALOR NOMINAL UNITARIO</t>
  </si>
  <si>
    <t>RESULTADO</t>
  </si>
  <si>
    <t>EMISOR</t>
  </si>
  <si>
    <t>CDA</t>
  </si>
  <si>
    <t>USD</t>
  </si>
  <si>
    <t>INVERSIONES PERMANENTES</t>
  </si>
  <si>
    <t>PERÍODO ACTUAL G.</t>
  </si>
  <si>
    <t>TOTAL EJERCICIO  ANTERIOR G.</t>
  </si>
  <si>
    <t>ACCIONES EN OTRAS EMPRESAS</t>
  </si>
  <si>
    <t>ACCIONES</t>
  </si>
  <si>
    <t>CUENTAS</t>
  </si>
  <si>
    <t>VALOR DE COSTO</t>
  </si>
  <si>
    <t>VALOR CONTABLE</t>
  </si>
  <si>
    <t>VALOR DE COTIZACION</t>
  </si>
  <si>
    <t>Inversiones Corrientes</t>
  </si>
  <si>
    <t>Saldo período actual</t>
  </si>
  <si>
    <t>Saldo ejercicio anterior</t>
  </si>
  <si>
    <t>Inversiones No Corrientes</t>
  </si>
  <si>
    <t>Saldo período actual G.</t>
  </si>
  <si>
    <t>Saldo ejercicio anterior G.</t>
  </si>
  <si>
    <t>ACCION DE LA BOLSA DE VALORES</t>
  </si>
  <si>
    <t>CANTIDAD</t>
  </si>
  <si>
    <t>VALOR NOMINAL</t>
  </si>
  <si>
    <t>1 (una)</t>
  </si>
  <si>
    <t>f)    Créditos</t>
  </si>
  <si>
    <t>DEUDORES POR INTERMEDIACION</t>
  </si>
  <si>
    <t xml:space="preserve">CONCEPTO </t>
  </si>
  <si>
    <t>Deudores por Intermediación Moneda Local - Servicios</t>
  </si>
  <si>
    <t>Deudores por Intermediación Moneda Extranjera - Servicios</t>
  </si>
  <si>
    <t>DEUDORES VARIOS</t>
  </si>
  <si>
    <t>g)      Bienes de Uso</t>
  </si>
  <si>
    <t>Equipo de Informatica</t>
  </si>
  <si>
    <t>Mejora en Propiedad de Terceros</t>
  </si>
  <si>
    <t>Rodados</t>
  </si>
  <si>
    <t>DEPRECIACIONES</t>
  </si>
  <si>
    <t>h)      Cargos diferidos</t>
  </si>
  <si>
    <t xml:space="preserve"> Los cargos diferidos se deben exponer desagregados de acuerdo al siguiente modelo:</t>
  </si>
  <si>
    <t>SALDO INCIAL</t>
  </si>
  <si>
    <t>SALDO</t>
  </si>
  <si>
    <t>AUMENTOS</t>
  </si>
  <si>
    <t>AMORTIZACIONES</t>
  </si>
  <si>
    <t>NETO FINAL</t>
  </si>
  <si>
    <t>i) Intangibles</t>
  </si>
  <si>
    <t>j) Otros Activos Corrientes y No Corrientes</t>
  </si>
  <si>
    <t>Impuesto al Valor Agregado</t>
  </si>
  <si>
    <t>Seguros a Vencer</t>
  </si>
  <si>
    <t>INSTITUCIÓN</t>
  </si>
  <si>
    <t>Gratificación Especial Ley 285/93</t>
  </si>
  <si>
    <t>n)      Administración de Cartera (corto y largo plazo)</t>
  </si>
  <si>
    <t>o) Cuentas a pagar a personas y empresas relacionadas (corto y largo plazo)</t>
  </si>
  <si>
    <t>NOMBRE</t>
  </si>
  <si>
    <t>RELACION</t>
  </si>
  <si>
    <t>TIPO DE OPERACIÓN</t>
  </si>
  <si>
    <t>ANTIGÜEDAD DE LA DEUDA</t>
  </si>
  <si>
    <t>VENCIMIENTO</t>
  </si>
  <si>
    <t>p)     Obligac. por contrato de Underwriting (corto y largo plazo)</t>
  </si>
  <si>
    <t>PLAZO DE VENCIMIENTO DEL CONTRATO</t>
  </si>
  <si>
    <t>q)      Otros Pasivos Corrientes y No Corrientes</t>
  </si>
  <si>
    <t>Operaciones a Liquidar</t>
  </si>
  <si>
    <t>r)      Saldos y transacciones con personas y empresas relacionadas  (Corriente y No Corriente)</t>
  </si>
  <si>
    <t>Página 9 de 10</t>
  </si>
  <si>
    <t xml:space="preserve">NOMBRE </t>
  </si>
  <si>
    <t>SALDOS</t>
  </si>
  <si>
    <t>s)      Resultado con personas y empresas vinculadas</t>
  </si>
  <si>
    <t>PERSONA O EMPRESA RELACIONADA</t>
  </si>
  <si>
    <t>TOTAL DE INGRESOS</t>
  </si>
  <si>
    <t>t)      Patrimonio</t>
  </si>
  <si>
    <t>DISMINUCIÓN</t>
  </si>
  <si>
    <t>Capital Integrado</t>
  </si>
  <si>
    <t>Reserva de Revaluo</t>
  </si>
  <si>
    <t>Reserva Legal</t>
  </si>
  <si>
    <t>Reserva Facultativa</t>
  </si>
  <si>
    <t>Revaluo de acciones al inicio</t>
  </si>
  <si>
    <t>Resultados Acumulados</t>
  </si>
  <si>
    <t>Resultados del Ejercicio</t>
  </si>
  <si>
    <t>DISMINUCION</t>
  </si>
  <si>
    <t>- DEDUCIDAS DEL ACTIVO</t>
  </si>
  <si>
    <t>- INCLUIDAS EN EL PASIVO</t>
  </si>
  <si>
    <t>v)      INGRESOS OPERATIVOS</t>
  </si>
  <si>
    <t>w)  Otros Gastos Operativos, de Comercialización y de Administración</t>
  </si>
  <si>
    <t>x)  Otros Ingresos y Egresos</t>
  </si>
  <si>
    <t>y) RESULTADOS FINANCIEROS</t>
  </si>
  <si>
    <t>z)      Resultados Extraordinarios</t>
  </si>
  <si>
    <t>6) Informacion referente a contingencias y compromisos</t>
  </si>
  <si>
    <t>a)Compromisos Directos:</t>
  </si>
  <si>
    <t>b) Contingencias Legales:</t>
  </si>
  <si>
    <t>c) Garantias Constituidas:</t>
  </si>
  <si>
    <t>Garantías</t>
  </si>
  <si>
    <t>Monto Asegurado</t>
  </si>
  <si>
    <t>Forma de Constitución</t>
  </si>
  <si>
    <t>7) Hechos Posteriores al cierre del Ejercicio</t>
  </si>
  <si>
    <t>No existen hechos posteriores al cierre del ejercicio que impliquen alteraciones significativas a la estructura patrimonial y resultado del ejercicio.</t>
  </si>
  <si>
    <t>8) Limitacion a la Libre Disponibilidad de los activos o del patrimonio y cualquier restriccion al derecho de propiedad.</t>
  </si>
  <si>
    <t>9) Cambios Contables</t>
  </si>
  <si>
    <t>No Aplicable</t>
  </si>
  <si>
    <t>10) Restricciones para Distribucion  de Utilidades</t>
  </si>
  <si>
    <t>11) Sanciones</t>
  </si>
  <si>
    <t>No Posee sanciones con la Comision Nacional de Valores u otras entidades fiscalizadoras.</t>
  </si>
  <si>
    <t xml:space="preserve"> PASIVO CORRIENTE</t>
  </si>
  <si>
    <t xml:space="preserve"> Impuesto a la Renta a Pagar</t>
  </si>
  <si>
    <t xml:space="preserve"> TOTAL PASIVO CORRIENTE</t>
  </si>
  <si>
    <t xml:space="preserve"> TOTAL PASIVO</t>
  </si>
  <si>
    <t xml:space="preserve"> TOTAL PATRIMONIO NETO</t>
  </si>
  <si>
    <t>RESULTADOS</t>
  </si>
  <si>
    <t>ACUMULADOS</t>
  </si>
  <si>
    <t xml:space="preserve">ESTADO DE VARIACION DE PATRIMONIO NETO                                                                                                                   </t>
  </si>
  <si>
    <t>Dieta de Directorio</t>
  </si>
  <si>
    <t>Financiera El Comercio</t>
  </si>
  <si>
    <t>Anticipo Impuesto a la Renta</t>
  </si>
  <si>
    <t>Bono Electrónico</t>
  </si>
  <si>
    <t xml:space="preserve"> Aportes y Retenciones a Pagar</t>
  </si>
  <si>
    <t>TOTAL DE EGRESOS</t>
  </si>
  <si>
    <t>Total del Periodo Actual</t>
  </si>
  <si>
    <t>Total del Periodo Anterior</t>
  </si>
  <si>
    <t>SUSCRIPTO</t>
  </si>
  <si>
    <t>Garantia de Desempeño de Profesión</t>
  </si>
  <si>
    <t>Vigencia</t>
  </si>
  <si>
    <t>Diferencia de Cambio</t>
  </si>
  <si>
    <t>NO EXISTEN</t>
  </si>
  <si>
    <t>Retencion Impuesto al Valor Agregado</t>
  </si>
  <si>
    <t>Lincencias a Vencer</t>
  </si>
  <si>
    <t>Cuentas</t>
  </si>
  <si>
    <t>Altas</t>
  </si>
  <si>
    <t>Bajas</t>
  </si>
  <si>
    <t>Revaluo del Periodo</t>
  </si>
  <si>
    <t>Muebles y Utiles</t>
  </si>
  <si>
    <t>Maquinas y Equipos de oficina</t>
  </si>
  <si>
    <t>Acumulado al Cierre</t>
  </si>
  <si>
    <t>Refrigerio</t>
  </si>
  <si>
    <t>Auditoria Externa</t>
  </si>
  <si>
    <t>Banco Continental 34068203</t>
  </si>
  <si>
    <t>Banco Continental 71629001</t>
  </si>
  <si>
    <t>PERIODO ACTUAL USD (En Guaraníes)</t>
  </si>
  <si>
    <t>Membresia Mercado Futuro</t>
  </si>
  <si>
    <t>Garantia Mercado Futuro</t>
  </si>
  <si>
    <t>₲</t>
  </si>
  <si>
    <t>Sub Total Cuentas Propias</t>
  </si>
  <si>
    <t>Cuentas Compensadoras</t>
  </si>
  <si>
    <t>Sub Total Cuentas Compensadoras</t>
  </si>
  <si>
    <t>Fondo Fijo</t>
  </si>
  <si>
    <t>Total Bancos</t>
  </si>
  <si>
    <t>Citibank 5198720013</t>
  </si>
  <si>
    <t>c) DIFERENCIA DE CAMBIO EN MONEDA EXTRANJERA</t>
  </si>
  <si>
    <t>PASIVOS EN MONEDA EXTRANJERA</t>
  </si>
  <si>
    <t xml:space="preserve">          ACTIVOS EN MONEDA EXTRANJERA</t>
  </si>
  <si>
    <t>BANCO CONTINENTAL S.A.E.C.A.</t>
  </si>
  <si>
    <t>BOLSA DE VALORES Y PROD. ASUNCION S.A.</t>
  </si>
  <si>
    <t>Acciones</t>
  </si>
  <si>
    <t>Total al 31/12/2017</t>
  </si>
  <si>
    <t>Total al 31/12/2018</t>
  </si>
  <si>
    <t>DOCUMENTOS Y CUENTAS POR COBRAR</t>
  </si>
  <si>
    <t>N/A</t>
  </si>
  <si>
    <t>Totales al 31/12/2017</t>
  </si>
  <si>
    <t>Totales al 31/12/2018</t>
  </si>
  <si>
    <t>Anticipo a Proveedores</t>
  </si>
  <si>
    <t>Proveedores Moneda Nacional</t>
  </si>
  <si>
    <t>RELACIÓN</t>
  </si>
  <si>
    <t>TIPO DE     RELACIÓN</t>
  </si>
  <si>
    <t>CORTO PLAZO ₲</t>
  </si>
  <si>
    <t>LARGO PLAZO ₲</t>
  </si>
  <si>
    <t>Prima de Acciones</t>
  </si>
  <si>
    <t>SALDO AL</t>
  </si>
  <si>
    <t>Servicio de Limpieza</t>
  </si>
  <si>
    <t>Gastos de Representación</t>
  </si>
  <si>
    <t>Seguro Medico del Personal</t>
  </si>
  <si>
    <t>Gasto por Reimpresión de Acciones</t>
  </si>
  <si>
    <t>Pérdida en Operaciones</t>
  </si>
  <si>
    <t>Remuneración Personal Superior</t>
  </si>
  <si>
    <t xml:space="preserve">Otras Gratificaciones </t>
  </si>
  <si>
    <t>Pre Aviso</t>
  </si>
  <si>
    <t>Indemnizaciones</t>
  </si>
  <si>
    <t xml:space="preserve">     INTERESES COBRADOS</t>
  </si>
  <si>
    <t xml:space="preserve">     INTERESES PAGADOS</t>
  </si>
  <si>
    <t xml:space="preserve">                               INGRESOS EXTRAORDINARIOS</t>
  </si>
  <si>
    <t xml:space="preserve">                             EGRESOS EXTRAORDINARIOS</t>
  </si>
  <si>
    <t>CRÉDITOS</t>
  </si>
  <si>
    <t>BIENES DE USO</t>
  </si>
  <si>
    <t>OTROS ACTIVOS</t>
  </si>
  <si>
    <t>Acreedores Varios</t>
  </si>
  <si>
    <t>GASTOS DE ADMINISTRACIÓN</t>
  </si>
  <si>
    <t>GASTOS DE COMERCIALIZACIÓN</t>
  </si>
  <si>
    <t>Previsión, Amortización y Depreciaciones</t>
  </si>
  <si>
    <t>Comisiones por Operaciones Fuera de Rueda</t>
  </si>
  <si>
    <t>Comisiones por Operaciones en Rueda</t>
  </si>
  <si>
    <t>Comisiones por Contratos de Colocación Primaria</t>
  </si>
  <si>
    <t>Aranceles por Negociación Bolsa de Valores</t>
  </si>
  <si>
    <t xml:space="preserve">PRIMA </t>
  </si>
  <si>
    <t>R. ACCIONES</t>
  </si>
  <si>
    <t>REVALÚO</t>
  </si>
  <si>
    <t>TOTAL PASIVO</t>
  </si>
  <si>
    <t>VALOR LIBRO</t>
  </si>
  <si>
    <t>VALOR ÚLTIMO REMATE</t>
  </si>
  <si>
    <t>VALORES DE ORIGEN</t>
  </si>
  <si>
    <t>CORTO PLAZO      ₲</t>
  </si>
  <si>
    <t>LARGO PLAZO      ₲</t>
  </si>
  <si>
    <t>ACTIVOS INTANGIBLES Y CARGOS DIFERIDOS</t>
  </si>
  <si>
    <t>l)        Documentos y Cuentas por Pagar</t>
  </si>
  <si>
    <t>m)        Acreedores por Intermediación</t>
  </si>
  <si>
    <t>n)    Acreedores Varios</t>
  </si>
  <si>
    <t>Citibank 5198720021</t>
  </si>
  <si>
    <t>BANCO RIO S.A.E.C.A.</t>
  </si>
  <si>
    <t>Banco RIO</t>
  </si>
  <si>
    <t>Bancop</t>
  </si>
  <si>
    <t>Citibank Paraguay</t>
  </si>
  <si>
    <t>Bancop 410057495</t>
  </si>
  <si>
    <t>Banco BASA 100021204</t>
  </si>
  <si>
    <t>Banco Familiar 1889576</t>
  </si>
  <si>
    <t>Banco Continental 769245</t>
  </si>
  <si>
    <t>Banco Rio 1874600</t>
  </si>
  <si>
    <t>Bancop 410063533</t>
  </si>
  <si>
    <t>Banco Continental 256426</t>
  </si>
  <si>
    <t>Descuentos obtenidos</t>
  </si>
  <si>
    <t>Servicios Informaticos</t>
  </si>
  <si>
    <t xml:space="preserve">v2) Ingresos por operaciones y servicios </t>
  </si>
  <si>
    <t>v1) Ingresos por Intereses y Dividendos de Cartera Propia</t>
  </si>
  <si>
    <t>Banco BBVA</t>
  </si>
  <si>
    <t>SALDO AL 31/12/2019</t>
  </si>
  <si>
    <t>Banco BBVA Gs</t>
  </si>
  <si>
    <t>Banco RIO 01-00187460-08</t>
  </si>
  <si>
    <t>Banco BBVA 2101047322</t>
  </si>
  <si>
    <t>TOTAL PERIODO AL 31/12/2019</t>
  </si>
  <si>
    <t>Operaciones a liquidar</t>
  </si>
  <si>
    <t xml:space="preserve">Desafectación previsiones </t>
  </si>
  <si>
    <t>CUENTAS A COBRAR 2018</t>
  </si>
  <si>
    <t>INGRESOS 2019</t>
  </si>
  <si>
    <t>CUENTAS A COBRAR 2019</t>
  </si>
  <si>
    <t>CUENTAS PAGAR 2018</t>
  </si>
  <si>
    <t>GASTOS</t>
  </si>
  <si>
    <t>CUENTAS PAGAR 2019</t>
  </si>
  <si>
    <t>SUELDOS A PAGAR 2018</t>
  </si>
  <si>
    <t>SUELDOS GASTOS</t>
  </si>
  <si>
    <t>SUELDOS 2019</t>
  </si>
  <si>
    <t>IMPUESTO A PAGAR 2018</t>
  </si>
  <si>
    <t xml:space="preserve">IMPUESTO </t>
  </si>
  <si>
    <t>IMPUESTO A PAGAR 2019</t>
  </si>
  <si>
    <t>GRATIFICACION A PAGR 2018</t>
  </si>
  <si>
    <t>INGRESOS A REALIZAR 2018</t>
  </si>
  <si>
    <t>INGRESOS A REALIZAR 2019</t>
  </si>
  <si>
    <t>Operaciones a liquidar 2019</t>
  </si>
  <si>
    <t>Operaciones a liquidar 2018</t>
  </si>
  <si>
    <t>No Registra</t>
  </si>
  <si>
    <t>Reserva de Revalúo</t>
  </si>
  <si>
    <t>Las notas que se acompañan forman parte integrante de los Estados Financieros.</t>
  </si>
  <si>
    <t>Póliza emitida por Patria S.A. de Seguros y Reaseguros.</t>
  </si>
  <si>
    <t>3.2.	Criterio de Valuación:</t>
  </si>
  <si>
    <t>3.1.	Base de preparación de los Estados Contables:</t>
  </si>
  <si>
    <t>AVALON CASA DE BOLSA S.A., al cierre del periodo considerado cuenta con participación en la Bolsa de Valores y Productos Asunción S.A. (BVPASA) de acuerdo a lo establecido en la Ley Nº 5.810/2017 “Mercado de Valores”.</t>
  </si>
  <si>
    <t>2.2.	Participación en Otras Empresas:</t>
  </si>
  <si>
    <t>NOTA A LOS ESTADOS CONTABLES</t>
  </si>
  <si>
    <t>1.	 CONSIDERACIONES DE LOS ESTADOS CONTABLES</t>
  </si>
  <si>
    <t>2.1.	Naturaleza Jurídica de las Actividades de la Sociedad:</t>
  </si>
  <si>
    <t>La Alta Administración de la Sociedad no ha cambiado, ni tiene previsto cambiar o modificar las políticas y/o procedimientos contables, y las mantiene en forma uniforme de un ejercicio financiero a otro.</t>
  </si>
  <si>
    <t>No cuenta con partidas que exponer en este ítem.</t>
  </si>
  <si>
    <t xml:space="preserve">3.8 Gastos de Constitución y Organización </t>
  </si>
  <si>
    <t>La Sociedad no consolida los Estados Financieros, pues no es controlante de ninguna otra sociedad.</t>
  </si>
  <si>
    <t>3.7 Normas aplicadas para la Consolidación de los Estados Financieros</t>
  </si>
  <si>
    <t xml:space="preserve">3.6 Flujo de Efectivo  </t>
  </si>
  <si>
    <t>Los Bienes del Activo Fijo son depreciados por el sistema de línea recta en función a los años de vida útil estimados en las normativas de la Subsecretaria de Estado de Tributación (SET).</t>
  </si>
  <si>
    <t xml:space="preserve">3.4. Política de Depreciación: </t>
  </si>
  <si>
    <t>La previsión por menor valor se realiza considerando el atraso en los pagos de los intereses por parte del Emisor.</t>
  </si>
  <si>
    <t>3.3. Política de Constitución de Previsiones:</t>
  </si>
  <si>
    <t>Licencias Informáticas</t>
  </si>
  <si>
    <t>2.    INFORMACION BASICA DE LA EMPRESA</t>
  </si>
  <si>
    <t>3)	PRINCIPALES POLITICAS Y PRACTICAS CONTABLES APLICADAS</t>
  </si>
  <si>
    <t>4)  CAMBIO DE POLITICAS Y PROCEDIMIENTOS DE CONTABILIDAD</t>
  </si>
  <si>
    <t>5) CRITERIOS ESPECIFICOS DE VALUACION</t>
  </si>
  <si>
    <t xml:space="preserve">      a) VALUACION EN MONEDA EXTRANJERA</t>
  </si>
  <si>
    <t xml:space="preserve">      b) POSICION EN MONEDA EXTRANJERA</t>
  </si>
  <si>
    <t>3.5 Política de Reconocimiento de Ingresos y Gastos:</t>
  </si>
  <si>
    <t>TIPO DE CAMBIO AL 31/12/2020</t>
  </si>
  <si>
    <t>EQUIVALENTE EN ₲ AL 31/12/2020</t>
  </si>
  <si>
    <t>CAMBIO CIERRE AL 31/12/2020</t>
  </si>
  <si>
    <t>MONTO AJUSTADO  AL 31/12/2020</t>
  </si>
  <si>
    <t>SALDO AL 31/12/2020</t>
  </si>
  <si>
    <t>TOTAL PERIODO AL 31/12/2020</t>
  </si>
  <si>
    <t>Total al 31/12/2020</t>
  </si>
  <si>
    <t>Saldos al 31/12/2020</t>
  </si>
  <si>
    <t>Totales al 31/12/2020</t>
  </si>
  <si>
    <t>FIC S.A. de Finanzas</t>
  </si>
  <si>
    <t>Banco Continental 19008407</t>
  </si>
  <si>
    <t>Banco ITAU 700812608</t>
  </si>
  <si>
    <t>Banco RIO 844460-2</t>
  </si>
  <si>
    <t>Banco RIO 0878760008</t>
  </si>
  <si>
    <t>TU FINANCIERA S.A.</t>
  </si>
  <si>
    <t>BANCO NACIONAL DE FOMENTO</t>
  </si>
  <si>
    <t>BANCO FAMILIAR. S.A.E.C.A.</t>
  </si>
  <si>
    <t>Saldo período al 31/12/2020</t>
  </si>
  <si>
    <t>NUCLEO S.A.</t>
  </si>
  <si>
    <t>TELEFONICA CELULAR DEL PARAGUAY S.A.</t>
  </si>
  <si>
    <t>TRACTOPAR S.A.E</t>
  </si>
  <si>
    <t>Anticipo a Rendir</t>
  </si>
  <si>
    <t>Garantia de Alquiler</t>
  </si>
  <si>
    <t>Inversiones en Otras Empresas</t>
  </si>
  <si>
    <t xml:space="preserve"> Sobregiro en Cuenta Corriente</t>
  </si>
  <si>
    <t xml:space="preserve"> OBLIGACIONES FINANCIERAS</t>
  </si>
  <si>
    <t xml:space="preserve"> DOCUMENTOS Y CUENTAS POR PAGAR</t>
  </si>
  <si>
    <t xml:space="preserve"> OTROS PASIVOS</t>
  </si>
  <si>
    <t xml:space="preserve"> PROVISIONES</t>
  </si>
  <si>
    <t xml:space="preserve"> Operaciones en Reporto</t>
  </si>
  <si>
    <t xml:space="preserve"> Impuesto a Valor Agregado a Pagar</t>
  </si>
  <si>
    <t>Intereses a Vencer</t>
  </si>
  <si>
    <t>Sueldos y Jornales a Pagar</t>
  </si>
  <si>
    <t>Honorarios Profesionales a Pagar</t>
  </si>
  <si>
    <t>Aranceles Pagados a la SEN</t>
  </si>
  <si>
    <t>Donaciones</t>
  </si>
  <si>
    <t>w1)  Otros Gastos Operativos</t>
  </si>
  <si>
    <t>w2)  Otros Gastos de Comercialización</t>
  </si>
  <si>
    <t>w3)  Otros Gastos de Administración</t>
  </si>
  <si>
    <t>Intereses Pagados Prestamos</t>
  </si>
  <si>
    <t>Expensas</t>
  </si>
  <si>
    <t>Publicidad y Propaganda</t>
  </si>
  <si>
    <t>Perdida por baja de Bienes de Uso</t>
  </si>
  <si>
    <t>Suscripciones</t>
  </si>
  <si>
    <t>Servicios De Consultoria</t>
  </si>
  <si>
    <t>Obsequios Empresariales</t>
  </si>
  <si>
    <t>Movimientos subsecuentes</t>
  </si>
  <si>
    <t>Saldo al incio del ejercicio</t>
  </si>
  <si>
    <t>Resultado del Ejercicio</t>
  </si>
  <si>
    <t>Dividendos pagados</t>
  </si>
  <si>
    <t>Distribución de dividendos</t>
  </si>
  <si>
    <t>INFORMACIÓN SOBRE EL EMISOR</t>
  </si>
  <si>
    <t>La Sociedad no posee vinculación con activos comprometidos.</t>
  </si>
  <si>
    <t>CUADRO DEL CAPITAL SUSCRIPTO</t>
  </si>
  <si>
    <t>:</t>
  </si>
  <si>
    <t xml:space="preserve">          INSCRIPCIÓN EN EL REGISTRO PÚBLICO</t>
  </si>
  <si>
    <t xml:space="preserve"> </t>
  </si>
  <si>
    <t xml:space="preserve">          ESCRITURA N° 173 FECHA</t>
  </si>
  <si>
    <t xml:space="preserve">          ESCRITURA N° 208 FECHA</t>
  </si>
  <si>
    <t>MODIFICACIÓN DE DENOMINACIÓN SOCIAL - AUMENTO DE CAPITAL</t>
  </si>
  <si>
    <t>PITIANTUTA ESQ. ESPAÑA -  PISO 1</t>
  </si>
  <si>
    <t>www.avalon.com.py</t>
  </si>
  <si>
    <t>info@avalon.com.py</t>
  </si>
  <si>
    <t>-----</t>
  </si>
  <si>
    <t>(+595) 21 611 308</t>
  </si>
  <si>
    <t>CB 019</t>
  </si>
  <si>
    <t>RESOLUCIÓN N° 1145/08</t>
  </si>
  <si>
    <t>AVALON CASA DE BOLSA S.A.</t>
  </si>
  <si>
    <t>BENEFICIARIOS FINALES</t>
  </si>
  <si>
    <t>CARLOS RUBEN PARODI BADO</t>
  </si>
  <si>
    <t>EDITH CONCEPCION ESPINOLA ALMADA</t>
  </si>
  <si>
    <t>EDUARDO CESPEDES LAGUARDIA</t>
  </si>
  <si>
    <t>EGERHT ORLANDO LOVERA ESTIGARRIBIA</t>
  </si>
  <si>
    <t>GERMAN DARIO VARGAS DIAZ</t>
  </si>
  <si>
    <t>GUSTAVO DIOSNEL PORTILLO DIAZ</t>
  </si>
  <si>
    <t>HUGO RODOLFO UBEDA SZARAN</t>
  </si>
  <si>
    <t>ENRIQUE RICARDO MAASEN VELAZQUEZ</t>
  </si>
  <si>
    <t>JOSE RICARDO KIKO KUCZER</t>
  </si>
  <si>
    <t>JUAN CARLOS CARRANZA ORTIZ</t>
  </si>
  <si>
    <t>MTA S.A.</t>
  </si>
  <si>
    <t>PABLO PARRA GARCIA</t>
  </si>
  <si>
    <t>REINALDO VICTOR OPORTO LEIVA</t>
  </si>
  <si>
    <t>RIO SALADO S.A.</t>
  </si>
  <si>
    <t>FEDERICO SEBASTIAN OPORTO LEIVA</t>
  </si>
  <si>
    <t>TIBURCIO OJEDA OVIEDO</t>
  </si>
  <si>
    <t>TIERRAS DEL SUR S.A.</t>
  </si>
  <si>
    <t>VICENTE RUBEN DARIO ESPINOLA SOSA</t>
  </si>
  <si>
    <t>VOIRONS S.A.</t>
  </si>
  <si>
    <t>WILSON MANUEL MEDINA LOPETEGUI</t>
  </si>
  <si>
    <t>ZULMA GLADYS ESPINOLA ALMADA</t>
  </si>
  <si>
    <t>TERESA DEJESUS GAONA DE BOBADILLA</t>
  </si>
  <si>
    <t>GABRIEL RICARDO BENITEZ MERELES</t>
  </si>
  <si>
    <t>MIGUEL MAXIMILIANO ANDRES ALTIERI FADUL</t>
  </si>
  <si>
    <t>BEATRIZ MARIA BREUER DE ZACARIAS</t>
  </si>
  <si>
    <t>NEGOCIOS Y SERVICIOS S.A.</t>
  </si>
  <si>
    <t>CARLOS RAUL MORENO FRANCO</t>
  </si>
  <si>
    <t>RENE YURI RUIZ DIAZ ANGERT</t>
  </si>
  <si>
    <t>MARIA SUSANA HEISECKE DE SALDIVAR</t>
  </si>
  <si>
    <t>GUSTAVO JAVIER ARGUELLO LUBIAN</t>
  </si>
  <si>
    <t>ROSANNA CONCEPCION GRACIA PLATE</t>
  </si>
  <si>
    <t>VICTOR MANUEL RAMIREZ MEDINA</t>
  </si>
  <si>
    <t>NOMBRES - DENOMINACION</t>
  </si>
  <si>
    <t>RUC</t>
  </si>
  <si>
    <t>CANTIDAD DE ACCIONES - CUOTAS - PARTICIPACION</t>
  </si>
  <si>
    <t>VALOR DE ACCIONES</t>
  </si>
  <si>
    <t>1008024-4</t>
  </si>
  <si>
    <t>1171001-2</t>
  </si>
  <si>
    <t>997051-7</t>
  </si>
  <si>
    <t>2601810-1</t>
  </si>
  <si>
    <t>800737-3</t>
  </si>
  <si>
    <t>2510963-4</t>
  </si>
  <si>
    <t>822498-6</t>
  </si>
  <si>
    <t>856938-0</t>
  </si>
  <si>
    <t>1416658-5</t>
  </si>
  <si>
    <t>3505102-7</t>
  </si>
  <si>
    <t>80037132-1</t>
  </si>
  <si>
    <t>866793-4</t>
  </si>
  <si>
    <t>7173994-7</t>
  </si>
  <si>
    <t>80078279-8</t>
  </si>
  <si>
    <t>7173993-9</t>
  </si>
  <si>
    <t>410601-6</t>
  </si>
  <si>
    <t>80055072-2</t>
  </si>
  <si>
    <t>2329369-1</t>
  </si>
  <si>
    <t>80013198-3</t>
  </si>
  <si>
    <t>1851154-6</t>
  </si>
  <si>
    <t>436031-1</t>
  </si>
  <si>
    <t>653270-5</t>
  </si>
  <si>
    <t>2876552-4</t>
  </si>
  <si>
    <t>932945-5</t>
  </si>
  <si>
    <t>540709-5</t>
  </si>
  <si>
    <t>80050369-4</t>
  </si>
  <si>
    <t>373006-9</t>
  </si>
  <si>
    <t>735345-6</t>
  </si>
  <si>
    <t>539201-2</t>
  </si>
  <si>
    <t>3257722-2</t>
  </si>
  <si>
    <t>1018694-8</t>
  </si>
  <si>
    <t>2530723-1</t>
  </si>
  <si>
    <t>PORCENTAJE</t>
  </si>
  <si>
    <t>TIPO DE ACCIONES</t>
  </si>
  <si>
    <t>ORDINARIAS</t>
  </si>
  <si>
    <t>CANTIDAD DE VOTOS</t>
  </si>
  <si>
    <t>ITACUA BIENES Y RAICES S.A.</t>
  </si>
  <si>
    <t>CARLOS RAUL ESPINOLA ALMADA</t>
  </si>
  <si>
    <t>MIRIAM CRISTINA HARMS</t>
  </si>
  <si>
    <t>MATIAS ESPINOLA HARMS</t>
  </si>
  <si>
    <t>SOFIA ESPINOLA HARMS</t>
  </si>
  <si>
    <t>828906-9</t>
  </si>
  <si>
    <t>3490086-1</t>
  </si>
  <si>
    <t>3490087-0</t>
  </si>
  <si>
    <t>ACCIONISTA</t>
  </si>
  <si>
    <t>MENOS: PREVISION POR MENOR VALOR</t>
  </si>
  <si>
    <t xml:space="preserve">Dario Anibal Brugiati </t>
  </si>
  <si>
    <t>Director</t>
  </si>
  <si>
    <t>Venta de Titulos</t>
  </si>
  <si>
    <t>Gladys Rossana Arias Sosa</t>
  </si>
  <si>
    <t>La sociedad ha sido constituida legalmente bajo las leyes de la República del Paraguay, bajo la denominación de AVANTGARDE CASA DE BOLSA S.A. Constitución formalizada ante el Escribano Público Luis Enrique Peroni por medio de la Escritura Pública Nº 400 en fecha 9 de Julio de 2008. Asimismo, se encuentra inscripta en los Registros Públicos de Comercio, bajo el Nº 590 serie E folio 6.395 y siguientes, de la sección contratos de fecha 5 de agosto de 2008; e inscripta en la Comisión Nacional de Valores por medio de la Resolución Nº 1145/2008, bajo el Código CB 019.	
Inscripta en la Bolsa de Valores y Productos de Asunción S.A. por medio de la Resolución Nº 818/2008 de fecha 3 de diciembre de 2008. Posteriormente, en fecha 15 de marzo de 2013 según Acta de Asamblea se decidió el cambio de denominación por AVALON CASA DE BOLSA S.A., la que fuera formalizada ante el Escribano Público Luis Enrique Peroni mediante la Escritura Pública Nº 208 e inscripta en los Registros Públicos de Comercio bajo el Nº 245 Serie H folio 1809 y siguientes de fecha 23 de agosto de 2013 y la modificación de los estatutos sociales por medio de la Escritura Pública N° 173 de fecha 15 de octubre de 2015 e inscripta en los Registros Públicos de Comercio bajo Nº 01 Folio 01.</t>
  </si>
  <si>
    <t>CUADRO DEL CAPITAL INTEGRADO</t>
  </si>
  <si>
    <t>Los Estados Financieros han sido preparados de acuerdo a las normas establecidas por la Comisión Nacional de Valores y los principios de contabilidad generalmente aceptados aplicables en su caso.</t>
  </si>
  <si>
    <t>Los ingresos son reconocidos con base en el criterio de lo devengado, de conformidad con lo propuesto por principios de contabilidad generalmente aceptados y las normas de la Comisión Nacional de Valores y que fueron aplicados por la Alta Dirección en forma uniforme de un ejercicio financiero a otro.</t>
  </si>
  <si>
    <t>El flujo de efectivo fue elaborado por el método directo, criterio contemplados en los principios de contabilidad generalmente aceptados.</t>
  </si>
  <si>
    <t>La firma cuenta con la libre disposicion de su patrimonio.</t>
  </si>
  <si>
    <t>Los bienes de uso adquiridos por la empresa se encuentran valuados al costo de adquisición más todos los gastos efectuados y que fueron necesarios para su incorporación al patrimonio del ente y puesta en funcionamiento.
A partir del año 2020 los bienes de uso son revaluados en base a lo establecido por las nuevas disposiciones de la Subsecretaría de Estado de Tributación, que establece como mínimo un índice de inflación acumulado del 20% desde el último revalúo para proceder a revaluar los bienes de uso, estableciendo al mismo tiempo el valor residual que debe tener cada bien conforme a su clasificación</t>
  </si>
  <si>
    <t>INFORMACIÓN GENERAL DE LA ENTIDAD AL 31 DE MARZO DE 2021</t>
  </si>
  <si>
    <t>SALDO 31/03/2020</t>
  </si>
  <si>
    <t>SALDO AL 31/03/2021</t>
  </si>
  <si>
    <t>TIPO DE CAMBIO AL 31/03/2021</t>
  </si>
  <si>
    <t>EQUIVALENTE EN ₲ AL 31/03/2021</t>
  </si>
  <si>
    <t>Reporto por Cobrar</t>
  </si>
  <si>
    <t>CAMBIO CIERRE AL 31/03/2021</t>
  </si>
  <si>
    <t>MONTO AJUSTADO  AL 31/03/2021</t>
  </si>
  <si>
    <t xml:space="preserve">    </t>
  </si>
  <si>
    <t>Banco Rio 08-839941-08</t>
  </si>
  <si>
    <t>Financiera El Comercio 469796002</t>
  </si>
  <si>
    <t>Banco Rio 08-142640-07</t>
  </si>
  <si>
    <t>TAPE RUVICHA</t>
  </si>
  <si>
    <t>CRISOL Y ENCARNACION FINANCIERA S.A.E.C.A.</t>
  </si>
  <si>
    <t>FIC S.A. DE FINANZAS</t>
  </si>
  <si>
    <t>FINANCIERA EL COMERCIO. S.A.E.C.A.</t>
  </si>
  <si>
    <t>Total al 31/03/2021</t>
  </si>
  <si>
    <t>Operaciones de Reporto Extrabursátil Guaranies</t>
  </si>
  <si>
    <t>Operaciones de Reporto Extrabursátil Dólares</t>
  </si>
  <si>
    <t>Saldo período al 31/03/2021</t>
  </si>
  <si>
    <t>Saldos al 31/03/2021</t>
  </si>
  <si>
    <t>Totales al 31/03/2021</t>
  </si>
  <si>
    <t>Acumuladas al 31/12/2020</t>
  </si>
  <si>
    <t>Totales al 30/03/2021</t>
  </si>
  <si>
    <t>Transformación Digital</t>
  </si>
  <si>
    <t>Servicios Pagados Por Adelantado</t>
  </si>
  <si>
    <t>Alquiler Central Telfonica Pagados Por Adelantado</t>
  </si>
  <si>
    <t>Aranceles Bvpasa A Devengar</t>
  </si>
  <si>
    <t>Aguinaldo a Pagar</t>
  </si>
  <si>
    <t>Otras Gratificaciones a Pagar</t>
  </si>
  <si>
    <t>Ingresos a Realizar</t>
  </si>
  <si>
    <t>SALDO 31/12/2020</t>
  </si>
  <si>
    <t>u)    Previsiones</t>
  </si>
  <si>
    <t>CORRESPONDIENTE AL 31 DE MARZO DE 2021 PRESENTADO EN FORMA COMPARATIVA CON EL 31 DE MARZO DE 2020</t>
  </si>
  <si>
    <t>31.12.2020 al 31.12.2021</t>
  </si>
  <si>
    <t>Los Estados Financieros  al 31 de Marzo de 2021  fueron aprobados por el Directorio.</t>
  </si>
  <si>
    <t>Intermediación de Titulos</t>
  </si>
  <si>
    <r>
      <t xml:space="preserve"> Prestamos en Bancos</t>
    </r>
    <r>
      <rPr>
        <b/>
        <sz val="10"/>
        <color theme="1"/>
        <rFont val="Arial"/>
        <family val="2"/>
      </rPr>
      <t xml:space="preserve"> (Nota 5.k)</t>
    </r>
  </si>
  <si>
    <r>
      <t xml:space="preserve">ESTADO DE RESULTADOS AL 31 DE MARZO DE 2021                                                                           PRESENTADO EN FORMA COMPARATIVA CON EL 31 DE MARZO DE 2020                                                                                                                                </t>
    </r>
    <r>
      <rPr>
        <b/>
        <i/>
        <sz val="11"/>
        <color theme="1"/>
        <rFont val="Arial"/>
        <family val="2"/>
      </rPr>
      <t>(Expresado en Guaraníes)</t>
    </r>
  </si>
  <si>
    <t>PERIODO ACTUAL ₲</t>
  </si>
  <si>
    <t>TOTAL PERIODO AL 31/03/2021 EN GUARANIES (₲ + USD)</t>
  </si>
  <si>
    <t>TOTAL PERIODO AL 31/12/2020 EN GUARANIES (₲ + USD)</t>
  </si>
  <si>
    <t>Total actual ₲</t>
  </si>
  <si>
    <t>Total anterior ₲</t>
  </si>
  <si>
    <t>CORRIENTE ₲</t>
  </si>
  <si>
    <t>NO CORRIENTE  ₲</t>
  </si>
  <si>
    <t>PERIODO ANTERIOR ₲</t>
  </si>
  <si>
    <t xml:space="preserve">Banco Continental </t>
  </si>
  <si>
    <r>
      <t>d) DISPONIBILIDADES:</t>
    </r>
    <r>
      <rPr>
        <sz val="10"/>
        <rFont val="Arial"/>
        <family val="2"/>
      </rPr>
      <t xml:space="preserve"> El rubro se encuentra compuesto de la siguiente manera:</t>
    </r>
  </si>
  <si>
    <r>
      <t>d.1) CAJA:</t>
    </r>
    <r>
      <rPr>
        <sz val="10"/>
        <rFont val="Arial"/>
        <family val="2"/>
      </rPr>
      <t xml:space="preserve"> Representa las monedas y billetes existentes en la empresa y cuya composición es:</t>
    </r>
  </si>
  <si>
    <r>
      <t xml:space="preserve">d.2) BANCOS: </t>
    </r>
    <r>
      <rPr>
        <sz val="10"/>
        <rFont val="Arial"/>
        <family val="2"/>
      </rPr>
      <t>Representa los fondos disponibles en cta, corriente y ahorros a la vista tanto de</t>
    </r>
    <r>
      <rPr>
        <b/>
        <sz val="10"/>
        <rFont val="Arial"/>
        <family val="2"/>
      </rPr>
      <t xml:space="preserve"> propias y de clientes, tanto en dólares como en guaraníes:</t>
    </r>
  </si>
  <si>
    <r>
      <t>k)  </t>
    </r>
    <r>
      <rPr>
        <b/>
        <sz val="10"/>
        <color rgb="FFFF0000"/>
        <rFont val="Arial"/>
        <family val="2"/>
      </rPr>
      <t>  </t>
    </r>
    <r>
      <rPr>
        <b/>
        <sz val="10"/>
        <rFont val="Arial"/>
        <family val="2"/>
      </rPr>
      <t>  Préstamos Financieros a corto y largo plazo</t>
    </r>
  </si>
  <si>
    <t>Pérdidas por valuación de Pasivos monetarios en moneda Extranjera</t>
  </si>
  <si>
    <t>Ganancias por valuación de Activos monetario en moneda extranjera</t>
  </si>
  <si>
    <t>TOTAL CAJA</t>
  </si>
  <si>
    <r>
      <rPr>
        <b/>
        <sz val="10"/>
        <color theme="1"/>
        <rFont val="Arial"/>
        <family val="2"/>
      </rPr>
      <t xml:space="preserve">1.      </t>
    </r>
    <r>
      <rPr>
        <b/>
        <u/>
        <sz val="10"/>
        <color theme="1"/>
        <rFont val="Arial"/>
        <family val="2"/>
      </rPr>
      <t>IDENTIFICACIÓN</t>
    </r>
  </si>
  <si>
    <r>
      <rPr>
        <b/>
        <sz val="10"/>
        <color theme="1"/>
        <rFont val="Arial"/>
        <family val="2"/>
      </rPr>
      <t>1.1.</t>
    </r>
    <r>
      <rPr>
        <sz val="10"/>
        <color theme="1"/>
        <rFont val="Arial"/>
        <family val="2"/>
      </rPr>
      <t>    NOMBRE O RAZÓN SOCIAL</t>
    </r>
  </si>
  <si>
    <r>
      <rPr>
        <b/>
        <sz val="10"/>
        <color theme="1"/>
        <rFont val="Arial"/>
        <family val="2"/>
      </rPr>
      <t>1.2.</t>
    </r>
    <r>
      <rPr>
        <sz val="10"/>
        <color theme="1"/>
        <rFont val="Arial"/>
        <family val="2"/>
      </rPr>
      <t>    REGISTRO CNV</t>
    </r>
  </si>
  <si>
    <r>
      <rPr>
        <b/>
        <sz val="10"/>
        <color theme="1"/>
        <rFont val="Arial"/>
        <family val="2"/>
      </rPr>
      <t>1.3.</t>
    </r>
    <r>
      <rPr>
        <sz val="10"/>
        <color theme="1"/>
        <rFont val="Arial"/>
        <family val="2"/>
      </rPr>
      <t>    CÓDIGO BOLSA</t>
    </r>
  </si>
  <si>
    <r>
      <rPr>
        <b/>
        <sz val="10"/>
        <color theme="1"/>
        <rFont val="Arial"/>
        <family val="2"/>
      </rPr>
      <t>1.4. </t>
    </r>
    <r>
      <rPr>
        <sz val="10"/>
        <color theme="1"/>
        <rFont val="Arial"/>
        <family val="2"/>
      </rPr>
      <t>   DIRECCION OFICINA PRINCIPAL</t>
    </r>
  </si>
  <si>
    <r>
      <rPr>
        <b/>
        <sz val="10"/>
        <color theme="1"/>
        <rFont val="Arial"/>
        <family val="2"/>
      </rPr>
      <t>1.5.</t>
    </r>
    <r>
      <rPr>
        <sz val="10"/>
        <color theme="1"/>
        <rFont val="Arial"/>
        <family val="2"/>
      </rPr>
      <t>    TELÉFONO</t>
    </r>
  </si>
  <si>
    <r>
      <rPr>
        <b/>
        <sz val="10"/>
        <color theme="1"/>
        <rFont val="Arial"/>
        <family val="2"/>
      </rPr>
      <t>1.6.</t>
    </r>
    <r>
      <rPr>
        <sz val="10"/>
        <color theme="1"/>
        <rFont val="Arial"/>
        <family val="2"/>
      </rPr>
      <t>    FAX</t>
    </r>
  </si>
  <si>
    <r>
      <rPr>
        <b/>
        <sz val="10"/>
        <color theme="1"/>
        <rFont val="Arial"/>
        <family val="2"/>
      </rPr>
      <t>1.7.</t>
    </r>
    <r>
      <rPr>
        <sz val="10"/>
        <color theme="1"/>
        <rFont val="Arial"/>
        <family val="2"/>
      </rPr>
      <t>    E-MAIL</t>
    </r>
  </si>
  <si>
    <r>
      <rPr>
        <b/>
        <sz val="10"/>
        <color theme="1"/>
        <rFont val="Arial"/>
        <family val="2"/>
      </rPr>
      <t>1.8.</t>
    </r>
    <r>
      <rPr>
        <sz val="10"/>
        <color theme="1"/>
        <rFont val="Arial"/>
        <family val="2"/>
      </rPr>
      <t>    SITIO PÁGINA WEB</t>
    </r>
  </si>
  <si>
    <r>
      <rPr>
        <b/>
        <sz val="10"/>
        <color theme="1"/>
        <rFont val="Arial"/>
        <family val="2"/>
      </rPr>
      <t>1.9.</t>
    </r>
    <r>
      <rPr>
        <sz val="10"/>
        <color theme="1"/>
        <rFont val="Arial"/>
        <family val="2"/>
      </rPr>
      <t>    DOMICILIO LEGAL</t>
    </r>
  </si>
  <si>
    <r>
      <t xml:space="preserve">2.      </t>
    </r>
    <r>
      <rPr>
        <b/>
        <u/>
        <sz val="10"/>
        <color theme="1"/>
        <rFont val="Arial"/>
        <family val="2"/>
      </rPr>
      <t>ANTECEDENTES DE CONSTITUCIÓN DE LA SOCIEDAD</t>
    </r>
  </si>
  <si>
    <r>
      <rPr>
        <b/>
        <sz val="10"/>
        <color theme="1"/>
        <rFont val="Arial"/>
        <family val="2"/>
      </rPr>
      <t>2.1.</t>
    </r>
    <r>
      <rPr>
        <sz val="10"/>
        <color theme="1"/>
        <rFont val="Arial"/>
        <family val="2"/>
      </rPr>
      <t>   ESCRITURA N° 400 FECHA</t>
    </r>
  </si>
  <si>
    <r>
      <rPr>
        <b/>
        <sz val="10"/>
        <color theme="1"/>
        <rFont val="Arial"/>
        <family val="2"/>
      </rPr>
      <t>2.2.</t>
    </r>
    <r>
      <rPr>
        <sz val="10"/>
        <color theme="1"/>
        <rFont val="Arial"/>
        <family val="2"/>
      </rPr>
      <t>   INSCRIPCION EN EL REGISTRO PÚBLICO</t>
    </r>
  </si>
  <si>
    <r>
      <rPr>
        <b/>
        <sz val="10"/>
        <color theme="1"/>
        <rFont val="Arial"/>
        <family val="2"/>
      </rPr>
      <t>2.3. </t>
    </r>
    <r>
      <rPr>
        <sz val="10"/>
        <color theme="1"/>
        <rFont val="Arial"/>
        <family val="2"/>
      </rPr>
      <t>  REFORMA DE ESTATUTO</t>
    </r>
  </si>
  <si>
    <r>
      <rPr>
        <b/>
        <sz val="10"/>
        <color theme="1"/>
        <rFont val="Arial"/>
        <family val="2"/>
      </rPr>
      <t>2.4.</t>
    </r>
    <r>
      <rPr>
        <sz val="10"/>
        <color theme="1"/>
        <rFont val="Arial"/>
        <family val="2"/>
      </rPr>
      <t>   ESCRITURA N° 660 FECHA</t>
    </r>
  </si>
  <si>
    <r>
      <rPr>
        <b/>
        <sz val="10"/>
        <color theme="1"/>
        <rFont val="Arial"/>
        <family val="2"/>
      </rPr>
      <t>2.5.</t>
    </r>
    <r>
      <rPr>
        <sz val="10"/>
        <color theme="1"/>
        <rFont val="Arial"/>
        <family val="2"/>
      </rPr>
      <t>   INSCRIPCIÓN EN EL REGISTRO PÚBLICO</t>
    </r>
  </si>
  <si>
    <r>
      <t xml:space="preserve">3.      </t>
    </r>
    <r>
      <rPr>
        <b/>
        <u/>
        <sz val="10"/>
        <color theme="1"/>
        <rFont val="Arial"/>
        <family val="2"/>
      </rPr>
      <t>ADMINISTRACIÓN</t>
    </r>
  </si>
  <si>
    <r>
      <t xml:space="preserve">4.      </t>
    </r>
    <r>
      <rPr>
        <b/>
        <u/>
        <sz val="10"/>
        <color theme="1"/>
        <rFont val="Arial"/>
        <family val="2"/>
      </rPr>
      <t>CAPITAL Y PROPIEDAD</t>
    </r>
  </si>
  <si>
    <r>
      <rPr>
        <b/>
        <sz val="10"/>
        <color theme="1"/>
        <rFont val="Arial"/>
        <family val="2"/>
      </rPr>
      <t>4.1.</t>
    </r>
    <r>
      <rPr>
        <sz val="10"/>
        <color theme="1"/>
        <rFont val="Arial"/>
        <family val="2"/>
      </rPr>
      <t>  Capital Social: ₲ 100.000.000.000, representado por 1.000.000 acciones ordinarias por ₲ 100.000 (guaraníes cien mil) cada una.</t>
    </r>
  </si>
  <si>
    <r>
      <rPr>
        <b/>
        <sz val="10"/>
        <color theme="1"/>
        <rFont val="Arial"/>
        <family val="2"/>
      </rPr>
      <t>4.2.</t>
    </r>
    <r>
      <rPr>
        <sz val="10"/>
        <color theme="1"/>
        <rFont val="Arial"/>
        <family val="2"/>
      </rPr>
      <t>   Capital Emitido ₲ 22.000.000.000</t>
    </r>
  </si>
  <si>
    <r>
      <rPr>
        <b/>
        <sz val="10"/>
        <color theme="1"/>
        <rFont val="Arial"/>
        <family val="2"/>
      </rPr>
      <t>4.3.</t>
    </r>
    <r>
      <rPr>
        <sz val="10"/>
        <color theme="1"/>
        <rFont val="Arial"/>
        <family val="2"/>
      </rPr>
      <t>  Capital Suscripto ₲ 22.000.000.000.</t>
    </r>
  </si>
  <si>
    <r>
      <rPr>
        <b/>
        <sz val="10"/>
        <color theme="1"/>
        <rFont val="Arial"/>
        <family val="2"/>
      </rPr>
      <t>4.4.</t>
    </r>
    <r>
      <rPr>
        <sz val="10"/>
        <color theme="1"/>
        <rFont val="Arial"/>
        <family val="2"/>
      </rPr>
      <t>  Capital Integrado ₲ 22.000.000.000.</t>
    </r>
  </si>
  <si>
    <r>
      <rPr>
        <b/>
        <sz val="10"/>
        <color theme="1"/>
        <rFont val="Arial"/>
        <family val="2"/>
      </rPr>
      <t>4.5.</t>
    </r>
    <r>
      <rPr>
        <sz val="10"/>
        <color theme="1"/>
        <rFont val="Arial"/>
        <family val="2"/>
      </rPr>
      <t>  Valor nominal de las acciones ₲ 100.000</t>
    </r>
  </si>
  <si>
    <r>
      <t xml:space="preserve">5.      </t>
    </r>
    <r>
      <rPr>
        <b/>
        <u/>
        <sz val="10"/>
        <color theme="1"/>
        <rFont val="Arial"/>
        <family val="2"/>
      </rPr>
      <t>AUDITOR EXTERNO INDEPENDIENTE</t>
    </r>
  </si>
  <si>
    <r>
      <rPr>
        <b/>
        <sz val="10"/>
        <color theme="1"/>
        <rFont val="Arial"/>
        <family val="2"/>
      </rPr>
      <t>5.1.</t>
    </r>
    <r>
      <rPr>
        <sz val="10"/>
        <color theme="1"/>
        <rFont val="Arial"/>
        <family val="2"/>
      </rPr>
      <t xml:space="preserve">   AUDITOR EXTERNO INDEPENDIENTE DESIGNADO                    :      CYCE CONSULTORES Y CONTADORES DE EMPRESAS SOCIEDAD SIMPLE  </t>
    </r>
  </si>
  <si>
    <r>
      <rPr>
        <b/>
        <sz val="10"/>
        <color theme="1"/>
        <rFont val="Arial"/>
        <family val="2"/>
      </rPr>
      <t>5.2.</t>
    </r>
    <r>
      <rPr>
        <sz val="10"/>
        <color theme="1"/>
        <rFont val="Arial"/>
        <family val="2"/>
      </rPr>
      <t>   NÚMERO DE INSCRIPCION EN EL REGISTRO DE LA CNV          :      AE 009</t>
    </r>
  </si>
  <si>
    <r>
      <t xml:space="preserve">6.      </t>
    </r>
    <r>
      <rPr>
        <b/>
        <u/>
        <sz val="10"/>
        <color theme="1"/>
        <rFont val="Arial"/>
        <family val="2"/>
      </rPr>
      <t>PERSONAS VINCULADAS POR ACTIVOS COMPROMETIDOS</t>
    </r>
  </si>
  <si>
    <r>
      <t xml:space="preserve">7.      </t>
    </r>
    <r>
      <rPr>
        <b/>
        <u/>
        <sz val="10"/>
        <color theme="1"/>
        <rFont val="Arial"/>
        <family val="2"/>
      </rPr>
      <t>BENEFICIARIOS FINALES</t>
    </r>
  </si>
  <si>
    <r>
      <t xml:space="preserve"> Acreedores por Intermediación </t>
    </r>
    <r>
      <rPr>
        <b/>
        <sz val="10"/>
        <color theme="1"/>
        <rFont val="Arial"/>
        <family val="2"/>
      </rPr>
      <t>(Nota 5.m)</t>
    </r>
  </si>
  <si>
    <r>
      <t xml:space="preserve"> Acreedores Varios</t>
    </r>
    <r>
      <rPr>
        <i/>
        <sz val="10"/>
        <color theme="1"/>
        <rFont val="Arial"/>
        <family val="2"/>
      </rPr>
      <t xml:space="preserve"> </t>
    </r>
    <r>
      <rPr>
        <b/>
        <sz val="10"/>
        <color theme="1"/>
        <rFont val="Arial"/>
        <family val="2"/>
      </rPr>
      <t>(Nota 5.n)</t>
    </r>
  </si>
  <si>
    <r>
      <t xml:space="preserve"> Otros Pasivos Corrientes </t>
    </r>
    <r>
      <rPr>
        <b/>
        <sz val="10"/>
        <color theme="1"/>
        <rFont val="Arial"/>
        <family val="2"/>
      </rPr>
      <t>(Nota 5.q)</t>
    </r>
  </si>
  <si>
    <r>
      <t xml:space="preserve"> PATRIMONIO NETO</t>
    </r>
    <r>
      <rPr>
        <b/>
        <i/>
        <sz val="10"/>
        <color theme="1"/>
        <rFont val="Arial"/>
        <family val="2"/>
      </rPr>
      <t xml:space="preserve"> </t>
    </r>
    <r>
      <rPr>
        <b/>
        <sz val="10"/>
        <color theme="1"/>
        <rFont val="Arial"/>
        <family val="2"/>
      </rPr>
      <t>(Nota 5.t)</t>
    </r>
  </si>
  <si>
    <r>
      <rPr>
        <b/>
        <sz val="10"/>
        <color theme="1"/>
        <rFont val="Arial"/>
        <family val="2"/>
      </rPr>
      <t>Menos:</t>
    </r>
    <r>
      <rPr>
        <sz val="10"/>
        <color theme="1"/>
        <rFont val="Arial"/>
        <family val="2"/>
      </rPr>
      <t xml:space="preserve"> Previsión por menor valor</t>
    </r>
  </si>
  <si>
    <t>NOTA</t>
  </si>
  <si>
    <t>Licencias y Marcas</t>
  </si>
  <si>
    <t>Membresia Mercado de Divisas</t>
  </si>
  <si>
    <t>Depreciación Acumulada</t>
  </si>
  <si>
    <t>Bienes de Uso</t>
  </si>
  <si>
    <t>Acción de la Bolsa de Valores</t>
  </si>
  <si>
    <t>Otros Activos Corrientes</t>
  </si>
  <si>
    <t>Deudores por Intermediación</t>
  </si>
  <si>
    <r>
      <rPr>
        <b/>
        <i/>
        <sz val="10"/>
        <color theme="1"/>
        <rFont val="Arial"/>
        <family val="2"/>
      </rPr>
      <t>Menos:</t>
    </r>
    <r>
      <rPr>
        <sz val="10"/>
        <color theme="1"/>
        <rFont val="Arial"/>
        <family val="2"/>
      </rPr>
      <t xml:space="preserve"> Previsión por menor valor</t>
    </r>
  </si>
  <si>
    <t>INVERSIONES TEMPORALES</t>
  </si>
  <si>
    <t>CAJA</t>
  </si>
  <si>
    <r>
      <t xml:space="preserve">ESTADO DE SITUACIÓN PATRIMONIAL AL 31/03/2021                                                                                                                                                                                                                                                                                         PRESENTADO EN FORMA COMPARATIVA CON EL EJERCICIO ANTERIOR CERRADO EL 31/12/2020                                                                                                                                                                                                                                                             </t>
    </r>
    <r>
      <rPr>
        <b/>
        <i/>
        <sz val="10"/>
        <color theme="1"/>
        <rFont val="Arial"/>
        <family val="2"/>
      </rPr>
      <t>(Expresado en Guaraníes)</t>
    </r>
  </si>
  <si>
    <t>Ingresos Extraordinarios</t>
  </si>
  <si>
    <t>Intereses Pagados</t>
  </si>
  <si>
    <t>Intereses Cobrados</t>
  </si>
  <si>
    <t xml:space="preserve"> Otros Egresos</t>
  </si>
  <si>
    <t xml:space="preserve"> Otros Ingresos</t>
  </si>
  <si>
    <t>Otros Gastos de Administración</t>
  </si>
  <si>
    <t>Otros Gastos de Comercialización</t>
  </si>
  <si>
    <t>Otros Gastos Operativos</t>
  </si>
  <si>
    <t>- Ingresos por Operaciones y Servicios</t>
  </si>
  <si>
    <t>- Ingresos por Intereses y Dividendos de Cartera Propia</t>
  </si>
  <si>
    <t>5.D2</t>
  </si>
  <si>
    <t>5.D1</t>
  </si>
  <si>
    <t>5.E</t>
  </si>
  <si>
    <t>5.U</t>
  </si>
  <si>
    <t>5.F1</t>
  </si>
  <si>
    <t>5.J</t>
  </si>
  <si>
    <t>5.G</t>
  </si>
  <si>
    <t>5.I</t>
  </si>
  <si>
    <t>5.H</t>
  </si>
  <si>
    <t>5.M</t>
  </si>
  <si>
    <t>5.N</t>
  </si>
  <si>
    <t>5.K</t>
  </si>
  <si>
    <t>5.Q</t>
  </si>
  <si>
    <t>5.T</t>
  </si>
  <si>
    <t>5.V1</t>
  </si>
  <si>
    <t>5.V2</t>
  </si>
  <si>
    <t>5.W1</t>
  </si>
  <si>
    <t>5.W2</t>
  </si>
  <si>
    <t>5.W3</t>
  </si>
  <si>
    <t>5.X</t>
  </si>
  <si>
    <t>5.Y1</t>
  </si>
  <si>
    <t>5.Y2</t>
  </si>
  <si>
    <t>5.Z</t>
  </si>
  <si>
    <t xml:space="preserve">(Expresado en Guaraníes)       </t>
  </si>
  <si>
    <t>ESTADO DE RESULTADOS FLUJO DE EFECTIVO                                                                                                                                                                   CORRESPONDIENTE AL 31 DE MARZO DE 2021 PRESENTADO EN FORMA COMPARATIVA CON EL 31 DE MARZO DE 2020                                                                                                                                                             (Expresado en Guaraníes)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</si>
</sst>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 #,##0_ ;_ * \-#,##0_ ;_ * &quot;-&quot;_ ;_ @_ "/>
    <numFmt numFmtId="43" formatCode="_ * #,##0.00_ ;_ * \-#,##0.00_ ;_ * &quot;-&quot;??_ ;_ @_ "/>
    <numFmt numFmtId="164" formatCode="_(* #,##0.00_);_(* \(#,##0.00\);_(* &quot;-&quot;??_);_(@_)"/>
    <numFmt numFmtId="165" formatCode="_ * #,##0_ ;_ * \-#,##0_ ;_ * &quot;-&quot;??_ ;_ @_ "/>
    <numFmt numFmtId="166" formatCode="_ &quot;Gs&quot;\ * #,##0_ ;_ &quot;Gs&quot;\ * \-#,##0_ ;_ &quot;Gs&quot;\ * &quot;-&quot;_ ;_ @_ "/>
    <numFmt numFmtId="167" formatCode="_ &quot;Gs&quot;\ * #,##0.00_ ;_ &quot;Gs&quot;\ * \-#,##0.00_ ;_ &quot;Gs&quot;\ * &quot;-&quot;??_ ;_ @_ "/>
    <numFmt numFmtId="168" formatCode="_ * #,##0.00_ ;_ * \-#,##0.00_ ;_ * &quot;-&quot;_ ;_ @_ "/>
    <numFmt numFmtId="169" formatCode="0.0"/>
    <numFmt numFmtId="170" formatCode="#,##0_ ;[Red]\-#,##0\ "/>
    <numFmt numFmtId="171" formatCode="#,##0.00_ ;[Red]\-#,##0.00\ "/>
    <numFmt numFmtId="172" formatCode="_-* #,##0.00_-;\-* #,##0.00_-;_-* \-??_-;_-@_-"/>
    <numFmt numFmtId="173" formatCode="_(* #,##0_);_(* \(#,##0\);_(* &quot;-&quot;??_);_(@_)"/>
    <numFmt numFmtId="174" formatCode="#,##0_ ;\-#,##0\ "/>
    <numFmt numFmtId="175" formatCode="_-* #,##0.00\ _€_-;\-* #,##0.00\ _€_-;_-* &quot;-&quot;??\ _€_-;_-@_-"/>
    <numFmt numFmtId="176" formatCode="_(* #,##0.00_);_(* \(#,##0.00\);_(* \-??_);_(@_)"/>
    <numFmt numFmtId="177" formatCode="_(* #,##0_);_(* \(#,##0\);_(* \-_);_(@_)"/>
    <numFmt numFmtId="183" formatCode="_ * #,##0_ ;_ * \-#,##0_ ;_ * &quot;-&quot;_ ;_ @_ "/>
    <numFmt numFmtId="187" formatCode="#,##0&quot; &quot;;&quot;(&quot;#,##0&quot;)&quot;"/>
    <numFmt numFmtId="189" formatCode="#,##0&quot; &quot;;&quot; -&quot;#,##0&quot; &quot;;&quot; - &quot;;@&quot; &quot;"/>
    <numFmt numFmtId="194" formatCode="&quot; &quot;#,##0&quot; &quot;;&quot; -&quot;#,##0&quot; &quot;;&quot; - &quot;;&quot; &quot;@&quot; &quot;"/>
    <numFmt numFmtId="196" formatCode="[$-3C0A]General"/>
    <numFmt numFmtId="207" formatCode="&quot;Gs &quot;#,##0.00&quot; &quot;;&quot;(Gs &quot;#,##0.00&quot;)&quot;"/>
    <numFmt numFmtId="208" formatCode="#,##0.00&quot; &quot;;&quot; -&quot;#,##0.00&quot; &quot;;&quot; -&quot;#&quot; &quot;;@&quot; &quot;"/>
    <numFmt numFmtId="209" formatCode="&quot; &quot;#,##0.00&quot; &quot;;&quot; (&quot;#,##0.00&quot;)&quot;;&quot; -&quot;00&quot; &quot;;&quot; &quot;@&quot; &quot;"/>
    <numFmt numFmtId="210" formatCode="[$G-3C0A]#,##0.00;[Red]&quot;(&quot;[$G-3C0A]#,##0.00&quot;)&quot;"/>
    <numFmt numFmtId="211" formatCode="#,##0.00&quot; &quot;[$€-407];[Red]&quot;-&quot;#,##0.00&quot; &quot;[$€-407]"/>
    <numFmt numFmtId="212" formatCode="_-* #,##0.00\ _P_t_s_-;\-* #,##0.00\ _P_t_s_-;_-* &quot;-&quot;??\ _P_t_s_-;_-@_-"/>
    <numFmt numFmtId="225" formatCode="#,##0.00\ ;&quot; (&quot;#,##0.00\);&quot; -&quot;#\ ;@\ "/>
  </numFmts>
  <fonts count="47"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Arial"/>
      <family val="2"/>
    </font>
    <font>
      <sz val="12"/>
      <name val="Arial"/>
      <family val="2"/>
    </font>
    <font>
      <b/>
      <sz val="10"/>
      <name val="Calibri"/>
      <family val="2"/>
      <scheme val="minor"/>
    </font>
    <font>
      <u/>
      <sz val="10"/>
      <color indexed="12"/>
      <name val="Arial"/>
      <family val="2"/>
    </font>
    <font>
      <sz val="10"/>
      <color indexed="8"/>
      <name val="Calibri"/>
      <family val="2"/>
      <scheme val="minor"/>
    </font>
    <font>
      <sz val="9"/>
      <color theme="1"/>
      <name val="Calibri"/>
      <family val="2"/>
      <scheme val="minor"/>
    </font>
    <font>
      <b/>
      <sz val="9"/>
      <color theme="1"/>
      <name val="Calibri"/>
      <family val="2"/>
      <scheme val="minor"/>
    </font>
    <font>
      <b/>
      <i/>
      <sz val="10"/>
      <color theme="1"/>
      <name val="Calibri"/>
      <family val="2"/>
      <scheme val="minor"/>
    </font>
    <font>
      <sz val="11"/>
      <color theme="1"/>
      <name val="Arial"/>
      <family val="2"/>
    </font>
    <font>
      <sz val="11"/>
      <color indexed="8"/>
      <name val="Calibri"/>
      <family val="2"/>
    </font>
    <font>
      <b/>
      <sz val="10"/>
      <color theme="0"/>
      <name val="Arial"/>
      <family val="2"/>
    </font>
    <font>
      <sz val="9"/>
      <name val="Segoe UI"/>
      <family val="2"/>
    </font>
    <font>
      <u/>
      <sz val="11"/>
      <color theme="10"/>
      <name val="Calibri"/>
      <family val="2"/>
      <scheme val="minor"/>
    </font>
    <font>
      <b/>
      <sz val="14"/>
      <color theme="1"/>
      <name val="Calibri"/>
      <family val="2"/>
      <scheme val="minor"/>
    </font>
    <font>
      <sz val="8"/>
      <color theme="1"/>
      <name val="Arial"/>
      <family val="2"/>
    </font>
    <font>
      <b/>
      <sz val="13"/>
      <color theme="1"/>
      <name val="Arial"/>
      <family val="2"/>
    </font>
    <font>
      <b/>
      <sz val="11"/>
      <color theme="1"/>
      <name val="Arial"/>
      <family val="2"/>
    </font>
    <font>
      <b/>
      <i/>
      <sz val="10"/>
      <color theme="1"/>
      <name val="Arial"/>
      <family val="2"/>
    </font>
    <font>
      <sz val="10"/>
      <color theme="1"/>
      <name val="Arial"/>
      <family val="2"/>
    </font>
    <font>
      <b/>
      <sz val="10"/>
      <color theme="1"/>
      <name val="Arial"/>
      <family val="2"/>
    </font>
    <font>
      <b/>
      <i/>
      <sz val="11"/>
      <color theme="1"/>
      <name val="Arial"/>
      <family val="2"/>
    </font>
    <font>
      <b/>
      <sz val="10"/>
      <name val="Arial"/>
      <family val="2"/>
    </font>
    <font>
      <b/>
      <u/>
      <sz val="10"/>
      <name val="Arial"/>
      <family val="2"/>
    </font>
    <font>
      <sz val="10"/>
      <color indexed="8"/>
      <name val="Arial"/>
      <family val="2"/>
    </font>
    <font>
      <b/>
      <sz val="10"/>
      <color indexed="8"/>
      <name val="Arial"/>
      <family val="2"/>
    </font>
    <font>
      <sz val="10"/>
      <color theme="0"/>
      <name val="Arial"/>
      <family val="2"/>
    </font>
    <font>
      <b/>
      <u/>
      <sz val="10"/>
      <color theme="1"/>
      <name val="Arial"/>
      <family val="2"/>
    </font>
    <font>
      <b/>
      <i/>
      <sz val="10"/>
      <name val="Arial"/>
      <family val="2"/>
    </font>
    <font>
      <b/>
      <strike/>
      <sz val="10"/>
      <name val="Arial"/>
      <family val="2"/>
    </font>
    <font>
      <strike/>
      <sz val="10"/>
      <name val="Arial"/>
      <family val="2"/>
    </font>
    <font>
      <strike/>
      <sz val="10"/>
      <color theme="1"/>
      <name val="Arial"/>
      <family val="2"/>
    </font>
    <font>
      <sz val="10"/>
      <color rgb="FFFF0000"/>
      <name val="Arial"/>
      <family val="2"/>
    </font>
    <font>
      <i/>
      <sz val="10"/>
      <color rgb="FFFF0000"/>
      <name val="Arial"/>
      <family val="2"/>
    </font>
    <font>
      <b/>
      <sz val="10"/>
      <color indexed="12"/>
      <name val="Arial"/>
      <family val="2"/>
    </font>
    <font>
      <b/>
      <sz val="10"/>
      <color rgb="FFFF0000"/>
      <name val="Arial"/>
      <family val="2"/>
    </font>
    <font>
      <u/>
      <sz val="10"/>
      <color theme="10"/>
      <name val="Arial"/>
      <family val="2"/>
    </font>
    <font>
      <i/>
      <sz val="10"/>
      <color theme="1"/>
      <name val="Arial"/>
      <family val="2"/>
    </font>
    <font>
      <sz val="10"/>
      <color rgb="FFFF0000"/>
      <name val="Calibri"/>
      <family val="2"/>
      <scheme val="minor"/>
    </font>
    <font>
      <sz val="11"/>
      <color rgb="FF000000"/>
      <name val="Arial"/>
      <family val="2"/>
    </font>
    <font>
      <b/>
      <i/>
      <sz val="16"/>
      <color rgb="FF000000"/>
      <name val="Arial"/>
      <family val="2"/>
    </font>
    <font>
      <sz val="12"/>
      <color rgb="FF000000"/>
      <name val="Arial"/>
      <family val="2"/>
    </font>
    <font>
      <sz val="10"/>
      <color rgb="FF000000"/>
      <name val="Arial"/>
      <family val="2"/>
    </font>
    <font>
      <b/>
      <i/>
      <u/>
      <sz val="11"/>
      <color rgb="FF000000"/>
      <name val="Arial"/>
      <family val="2"/>
    </font>
  </fonts>
  <fills count="11">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9"/>
        <bgColor indexed="64"/>
      </patternFill>
    </fill>
    <fill>
      <patternFill patternType="solid">
        <fgColor theme="0" tint="-0.14996795556505021"/>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s>
  <cellStyleXfs count="200">
    <xf numFmtId="0" fontId="0" fillId="0" borderId="0"/>
    <xf numFmtId="164" fontId="1"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43" fontId="4" fillId="0" borderId="0" applyFont="0" applyFill="0" applyBorder="0" applyAlignment="0" applyProtection="0"/>
    <xf numFmtId="0" fontId="4" fillId="0" borderId="0"/>
    <xf numFmtId="0" fontId="7" fillId="0" borderId="0" applyNumberFormat="0" applyFill="0" applyBorder="0" applyAlignment="0" applyProtection="0">
      <alignment vertical="top"/>
      <protection locked="0"/>
    </xf>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6" applyNumberFormat="0" applyFont="0" applyAlignment="0" applyProtection="0"/>
    <xf numFmtId="9" fontId="4" fillId="0" borderId="0" applyFont="0" applyFill="0" applyBorder="0" applyAlignment="0" applyProtection="0"/>
    <xf numFmtId="167" fontId="4" fillId="0" borderId="0" applyFont="0" applyFill="0" applyBorder="0" applyAlignment="0" applyProtection="0"/>
    <xf numFmtId="0" fontId="4" fillId="0" borderId="0"/>
    <xf numFmtId="0" fontId="1" fillId="0" borderId="0"/>
    <xf numFmtId="43" fontId="4" fillId="0" borderId="0" applyFont="0" applyFill="0" applyBorder="0" applyAlignment="0" applyProtection="0"/>
    <xf numFmtId="0" fontId="4" fillId="0" borderId="0"/>
    <xf numFmtId="41" fontId="1" fillId="0" borderId="0" applyFont="0" applyFill="0" applyBorder="0" applyAlignment="0" applyProtection="0"/>
    <xf numFmtId="0" fontId="13" fillId="0" borderId="0"/>
    <xf numFmtId="172" fontId="13" fillId="0" borderId="0" applyFill="0" applyBorder="0" applyAlignment="0" applyProtection="0"/>
    <xf numFmtId="41" fontId="1" fillId="0" borderId="0" applyFont="0" applyFill="0" applyBorder="0" applyAlignment="0" applyProtection="0"/>
    <xf numFmtId="175" fontId="1" fillId="0" borderId="0" applyFont="0" applyFill="0" applyBorder="0" applyAlignment="0" applyProtection="0"/>
    <xf numFmtId="0" fontId="15" fillId="0" borderId="0"/>
    <xf numFmtId="175" fontId="15"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4" fillId="0" borderId="0" applyFill="0" applyBorder="0" applyAlignment="0" applyProtection="0"/>
    <xf numFmtId="176" fontId="4" fillId="0" borderId="0" applyFill="0" applyBorder="0" applyAlignment="0" applyProtection="0"/>
    <xf numFmtId="176" fontId="4" fillId="0" borderId="0" applyFill="0" applyBorder="0" applyAlignment="0" applyProtection="0"/>
    <xf numFmtId="177" fontId="4" fillId="0" borderId="0" applyFill="0" applyBorder="0" applyAlignment="0" applyProtection="0"/>
    <xf numFmtId="0" fontId="5" fillId="0" borderId="0"/>
    <xf numFmtId="9" fontId="4" fillId="0" borderId="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42" fillId="0" borderId="0"/>
    <xf numFmtId="194" fontId="42" fillId="0" borderId="0" applyFont="0" applyFill="0" applyBorder="0" applyAlignment="0" applyProtection="0"/>
    <xf numFmtId="187" fontId="42" fillId="0" borderId="0" applyFont="0" applyBorder="0" applyProtection="0"/>
    <xf numFmtId="207" fontId="42" fillId="0" borderId="0" applyFont="0" applyBorder="0" applyProtection="0"/>
    <xf numFmtId="189" fontId="42" fillId="0" borderId="0" applyFont="0" applyBorder="0" applyProtection="0"/>
    <xf numFmtId="208" fontId="42" fillId="0" borderId="0" applyFont="0" applyBorder="0" applyProtection="0"/>
    <xf numFmtId="0" fontId="43" fillId="0" borderId="0" applyNumberFormat="0" applyBorder="0" applyProtection="0">
      <alignment horizontal="center"/>
    </xf>
    <xf numFmtId="0" fontId="43" fillId="0" borderId="0" applyNumberFormat="0" applyBorder="0" applyProtection="0">
      <alignment horizontal="center"/>
    </xf>
    <xf numFmtId="0" fontId="43" fillId="0" borderId="0" applyNumberFormat="0" applyBorder="0" applyProtection="0">
      <alignment horizontal="center" textRotation="90"/>
    </xf>
    <xf numFmtId="196" fontId="43" fillId="0" borderId="0" applyBorder="0" applyProtection="0">
      <alignment horizontal="center" textRotation="90"/>
    </xf>
    <xf numFmtId="0" fontId="43" fillId="0" borderId="0" applyNumberFormat="0" applyBorder="0" applyProtection="0">
      <alignment horizontal="center" textRotation="90"/>
    </xf>
    <xf numFmtId="194" fontId="42" fillId="0" borderId="0" applyFont="0" applyBorder="0" applyProtection="0"/>
    <xf numFmtId="209" fontId="42" fillId="0" borderId="0" applyFont="0" applyBorder="0" applyProtection="0"/>
    <xf numFmtId="0" fontId="44" fillId="0" borderId="0" applyNumberFormat="0" applyBorder="0" applyProtection="0"/>
    <xf numFmtId="196" fontId="42" fillId="0" borderId="0" applyFont="0" applyBorder="0" applyProtection="0"/>
    <xf numFmtId="196" fontId="45" fillId="0" borderId="0" applyBorder="0" applyProtection="0"/>
    <xf numFmtId="0" fontId="46" fillId="0" borderId="0" applyNumberFormat="0" applyBorder="0" applyProtection="0"/>
    <xf numFmtId="196" fontId="46" fillId="0" borderId="0" applyBorder="0" applyProtection="0"/>
    <xf numFmtId="0" fontId="46" fillId="0" borderId="0" applyNumberFormat="0" applyBorder="0" applyProtection="0"/>
    <xf numFmtId="210" fontId="46" fillId="0" borderId="0" applyBorder="0" applyProtection="0"/>
    <xf numFmtId="211" fontId="46" fillId="0" borderId="0" applyBorder="0" applyProtection="0"/>
    <xf numFmtId="210" fontId="46" fillId="0" borderId="0" applyBorder="0" applyProtection="0"/>
    <xf numFmtId="212" fontId="4" fillId="0" borderId="0" applyFont="0" applyFill="0" applyBorder="0" applyAlignment="0" applyProtection="0"/>
    <xf numFmtId="43" fontId="1" fillId="0" borderId="0" applyFont="0" applyFill="0" applyBorder="0" applyAlignment="0" applyProtection="0"/>
    <xf numFmtId="212" fontId="4" fillId="0" borderId="0" applyFont="0" applyFill="0" applyBorder="0" applyAlignment="0" applyProtection="0"/>
    <xf numFmtId="0" fontId="1" fillId="0" borderId="0"/>
    <xf numFmtId="0" fontId="1" fillId="0" borderId="0"/>
    <xf numFmtId="0" fontId="1" fillId="0" borderId="0"/>
    <xf numFmtId="183" fontId="4" fillId="0" borderId="0" applyFont="0" applyFill="0" applyBorder="0" applyAlignment="0" applyProtection="0"/>
    <xf numFmtId="9" fontId="4" fillId="0" borderId="0" applyFill="0" applyBorder="0" applyAlignment="0" applyProtection="0"/>
    <xf numFmtId="225" fontId="4"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524">
    <xf numFmtId="0" fontId="0" fillId="0" borderId="0" xfId="0"/>
    <xf numFmtId="0" fontId="3" fillId="0" borderId="0" xfId="0" applyFont="1"/>
    <xf numFmtId="3" fontId="3" fillId="0" borderId="22" xfId="0" applyNumberFormat="1" applyFont="1" applyBorder="1" applyAlignment="1">
      <alignment horizontal="right"/>
    </xf>
    <xf numFmtId="170" fontId="0" fillId="0" borderId="0" xfId="0" applyNumberFormat="1"/>
    <xf numFmtId="0" fontId="12" fillId="0" borderId="0" xfId="0" applyFont="1"/>
    <xf numFmtId="170" fontId="8" fillId="4" borderId="22" xfId="0" applyNumberFormat="1" applyFont="1" applyFill="1" applyBorder="1" applyAlignment="1">
      <alignment horizontal="right" vertical="top" wrapText="1"/>
    </xf>
    <xf numFmtId="0" fontId="3" fillId="0" borderId="22" xfId="0" applyFont="1" applyBorder="1"/>
    <xf numFmtId="170" fontId="12" fillId="0" borderId="0" xfId="0" applyNumberFormat="1" applyFont="1"/>
    <xf numFmtId="14" fontId="2" fillId="9" borderId="22" xfId="0" applyNumberFormat="1" applyFont="1" applyFill="1" applyBorder="1" applyAlignment="1">
      <alignment horizontal="center" vertical="center" wrapText="1"/>
    </xf>
    <xf numFmtId="3" fontId="14" fillId="8" borderId="0" xfId="0" applyNumberFormat="1" applyFont="1" applyFill="1" applyAlignment="1">
      <alignment horizontal="center"/>
    </xf>
    <xf numFmtId="0" fontId="0" fillId="0" borderId="0" xfId="0"/>
    <xf numFmtId="0" fontId="8" fillId="4" borderId="10" xfId="0" applyFont="1" applyFill="1" applyBorder="1" applyAlignment="1">
      <alignment vertical="top" wrapText="1"/>
    </xf>
    <xf numFmtId="0" fontId="3" fillId="8" borderId="22" xfId="0" applyFont="1" applyFill="1" applyBorder="1"/>
    <xf numFmtId="3" fontId="3" fillId="8" borderId="22" xfId="0" applyNumberFormat="1" applyFont="1" applyFill="1" applyBorder="1" applyAlignment="1">
      <alignment horizontal="right"/>
    </xf>
    <xf numFmtId="3" fontId="3" fillId="0" borderId="0" xfId="0" applyNumberFormat="1" applyFont="1"/>
    <xf numFmtId="0" fontId="0" fillId="0" borderId="0" xfId="0" applyAlignment="1">
      <alignment horizontal="center"/>
    </xf>
    <xf numFmtId="3" fontId="0" fillId="0" borderId="0" xfId="0" applyNumberFormat="1" applyAlignment="1">
      <alignment horizontal="center"/>
    </xf>
    <xf numFmtId="0" fontId="10" fillId="3" borderId="22" xfId="0" applyFont="1" applyFill="1" applyBorder="1" applyAlignment="1">
      <alignment horizontal="center" vertical="center" wrapText="1"/>
    </xf>
    <xf numFmtId="3" fontId="10" fillId="3" borderId="22" xfId="0" applyNumberFormat="1" applyFont="1" applyFill="1" applyBorder="1" applyAlignment="1">
      <alignment horizontal="center" vertical="center" wrapText="1"/>
    </xf>
    <xf numFmtId="0" fontId="9" fillId="0" borderId="22" xfId="0" applyFont="1" applyBorder="1"/>
    <xf numFmtId="0" fontId="9" fillId="0" borderId="22" xfId="0" applyFont="1" applyBorder="1" applyAlignment="1">
      <alignment horizontal="center"/>
    </xf>
    <xf numFmtId="3" fontId="9" fillId="0" borderId="22" xfId="0" applyNumberFormat="1" applyFont="1" applyBorder="1" applyAlignment="1">
      <alignment horizontal="center"/>
    </xf>
    <xf numFmtId="10" fontId="9" fillId="0" borderId="22" xfId="0" applyNumberFormat="1" applyFont="1" applyBorder="1" applyAlignment="1">
      <alignment horizontal="center"/>
    </xf>
    <xf numFmtId="0" fontId="2" fillId="3" borderId="22" xfId="0" applyFont="1" applyFill="1" applyBorder="1" applyAlignment="1">
      <alignment horizontal="center"/>
    </xf>
    <xf numFmtId="0" fontId="0" fillId="0" borderId="0" xfId="0"/>
    <xf numFmtId="170" fontId="0" fillId="0" borderId="0" xfId="0" applyNumberFormat="1"/>
    <xf numFmtId="3" fontId="2" fillId="3" borderId="22" xfId="0" applyNumberFormat="1" applyFont="1" applyFill="1" applyBorder="1" applyAlignment="1">
      <alignment horizontal="right"/>
    </xf>
    <xf numFmtId="0" fontId="20" fillId="3" borderId="22" xfId="0" applyFont="1" applyFill="1" applyBorder="1" applyAlignment="1">
      <alignment horizontal="center" vertical="center" wrapText="1"/>
    </xf>
    <xf numFmtId="3" fontId="12" fillId="0" borderId="0" xfId="0" applyNumberFormat="1" applyFont="1"/>
    <xf numFmtId="14" fontId="20"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12" fillId="0" borderId="0" xfId="0" applyFont="1" applyAlignment="1">
      <alignment horizontal="right"/>
    </xf>
    <xf numFmtId="3" fontId="25" fillId="3" borderId="22" xfId="4" applyNumberFormat="1" applyFont="1" applyFill="1" applyBorder="1" applyAlignment="1">
      <alignment horizontal="right" wrapText="1"/>
    </xf>
    <xf numFmtId="170" fontId="25" fillId="3" borderId="22" xfId="4" applyNumberFormat="1" applyFont="1" applyFill="1" applyBorder="1" applyAlignment="1">
      <alignment horizontal="right" vertical="center" wrapText="1"/>
    </xf>
    <xf numFmtId="0" fontId="25" fillId="3" borderId="22" xfId="0" applyFont="1" applyFill="1" applyBorder="1" applyAlignment="1">
      <alignment horizontal="center" vertical="top" wrapText="1"/>
    </xf>
    <xf numFmtId="4" fontId="25" fillId="3" borderId="22" xfId="0" applyNumberFormat="1" applyFont="1" applyFill="1" applyBorder="1" applyAlignment="1">
      <alignment horizontal="right" vertical="top" wrapText="1"/>
    </xf>
    <xf numFmtId="171" fontId="25" fillId="3" borderId="22" xfId="0" applyNumberFormat="1" applyFont="1" applyFill="1" applyBorder="1" applyAlignment="1">
      <alignment horizontal="right" vertical="top" wrapText="1"/>
    </xf>
    <xf numFmtId="173" fontId="25" fillId="3" borderId="22" xfId="1" applyNumberFormat="1" applyFont="1" applyFill="1" applyBorder="1" applyAlignment="1">
      <alignment horizontal="right" vertical="top" wrapText="1"/>
    </xf>
    <xf numFmtId="170" fontId="25" fillId="3" borderId="22" xfId="0" applyNumberFormat="1" applyFont="1" applyFill="1" applyBorder="1" applyAlignment="1">
      <alignment vertical="top" wrapText="1"/>
    </xf>
    <xf numFmtId="170" fontId="25" fillId="3" borderId="1" xfId="0" applyNumberFormat="1" applyFont="1" applyFill="1" applyBorder="1" applyAlignment="1">
      <alignment horizontal="center" vertical="center" wrapText="1"/>
    </xf>
    <xf numFmtId="2" fontId="25" fillId="3" borderId="1" xfId="0" applyNumberFormat="1" applyFont="1" applyFill="1" applyBorder="1" applyAlignment="1">
      <alignment horizontal="center" vertical="center" wrapText="1"/>
    </xf>
    <xf numFmtId="0" fontId="4" fillId="0" borderId="11" xfId="0" applyFont="1" applyBorder="1" applyAlignment="1">
      <alignment horizontal="left" vertical="center" wrapText="1"/>
    </xf>
    <xf numFmtId="3" fontId="4" fillId="0" borderId="11" xfId="0" applyNumberFormat="1" applyFont="1" applyBorder="1" applyAlignment="1">
      <alignment horizontal="right" vertical="center" wrapText="1"/>
    </xf>
    <xf numFmtId="0" fontId="25" fillId="3" borderId="5" xfId="0" applyFont="1" applyFill="1" applyBorder="1" applyAlignment="1">
      <alignment vertical="top" wrapText="1"/>
    </xf>
    <xf numFmtId="3" fontId="25" fillId="3" borderId="1" xfId="0" applyNumberFormat="1" applyFont="1" applyFill="1" applyBorder="1" applyAlignment="1">
      <alignment horizontal="right" vertical="top" wrapText="1"/>
    </xf>
    <xf numFmtId="0" fontId="23" fillId="3" borderId="22" xfId="0" applyFont="1" applyFill="1" applyBorder="1" applyAlignment="1">
      <alignment horizontal="center" vertical="center" wrapText="1"/>
    </xf>
    <xf numFmtId="170" fontId="23" fillId="3" borderId="22" xfId="0" applyNumberFormat="1" applyFont="1" applyFill="1" applyBorder="1" applyAlignment="1">
      <alignment horizontal="center" vertical="center" wrapText="1"/>
    </xf>
    <xf numFmtId="0" fontId="22" fillId="8" borderId="9" xfId="0" applyFont="1" applyFill="1" applyBorder="1"/>
    <xf numFmtId="3" fontId="22" fillId="8" borderId="0" xfId="0" applyNumberFormat="1" applyFont="1" applyFill="1" applyBorder="1" applyAlignment="1">
      <alignment horizontal="right"/>
    </xf>
    <xf numFmtId="0" fontId="23" fillId="3" borderId="22" xfId="0" applyFont="1" applyFill="1" applyBorder="1" applyAlignment="1">
      <alignment horizontal="center"/>
    </xf>
    <xf numFmtId="3" fontId="23" fillId="3" borderId="22" xfId="0" applyNumberFormat="1" applyFont="1" applyFill="1" applyBorder="1" applyAlignment="1">
      <alignment horizontal="right"/>
    </xf>
    <xf numFmtId="170" fontId="23" fillId="3" borderId="22" xfId="0" applyNumberFormat="1" applyFont="1" applyFill="1" applyBorder="1" applyAlignment="1">
      <alignment horizontal="right"/>
    </xf>
    <xf numFmtId="3" fontId="22" fillId="8" borderId="7" xfId="0" applyNumberFormat="1" applyFont="1" applyFill="1" applyBorder="1" applyAlignment="1">
      <alignment horizontal="right"/>
    </xf>
    <xf numFmtId="0" fontId="25" fillId="3" borderId="1" xfId="0" applyFont="1" applyFill="1" applyBorder="1" applyAlignment="1">
      <alignment horizontal="justify" vertical="top" wrapText="1"/>
    </xf>
    <xf numFmtId="3" fontId="29" fillId="0" borderId="0" xfId="0" applyNumberFormat="1" applyFont="1" applyBorder="1" applyAlignment="1">
      <alignment horizontal="right"/>
    </xf>
    <xf numFmtId="49" fontId="28" fillId="5" borderId="22" xfId="0" applyNumberFormat="1" applyFont="1" applyFill="1" applyBorder="1" applyAlignment="1">
      <alignment horizontal="center" vertical="center" wrapText="1"/>
    </xf>
    <xf numFmtId="170" fontId="28" fillId="5" borderId="22" xfId="0" applyNumberFormat="1" applyFont="1" applyFill="1" applyBorder="1" applyAlignment="1">
      <alignment horizontal="center" vertical="center" wrapText="1"/>
    </xf>
    <xf numFmtId="0" fontId="23" fillId="3" borderId="22" xfId="0" applyFont="1" applyFill="1" applyBorder="1" applyAlignment="1">
      <alignment horizontal="left"/>
    </xf>
    <xf numFmtId="3" fontId="25" fillId="3" borderId="22" xfId="0" applyNumberFormat="1" applyFont="1" applyFill="1" applyBorder="1" applyAlignment="1">
      <alignment horizontal="right" vertical="center" wrapText="1"/>
    </xf>
    <xf numFmtId="170" fontId="25" fillId="3" borderId="22" xfId="0" applyNumberFormat="1" applyFont="1" applyFill="1" applyBorder="1" applyAlignment="1">
      <alignment horizontal="right" vertical="center" wrapText="1"/>
    </xf>
    <xf numFmtId="14" fontId="23" fillId="9" borderId="22" xfId="0" applyNumberFormat="1" applyFont="1" applyFill="1" applyBorder="1" applyAlignment="1">
      <alignment horizontal="center" vertical="center" wrapText="1"/>
    </xf>
    <xf numFmtId="0" fontId="27" fillId="0" borderId="28" xfId="0" applyFont="1" applyBorder="1" applyAlignment="1">
      <alignment horizontal="left" vertical="center" wrapText="1"/>
    </xf>
    <xf numFmtId="3" fontId="27" fillId="0" borderId="28" xfId="0" applyNumberFormat="1" applyFont="1" applyBorder="1" applyAlignment="1">
      <alignment horizontal="right" vertical="top" wrapText="1"/>
    </xf>
    <xf numFmtId="3" fontId="4" fillId="0" borderId="28" xfId="0" applyNumberFormat="1" applyFont="1" applyBorder="1" applyAlignment="1">
      <alignment horizontal="right" vertical="top" wrapText="1"/>
    </xf>
    <xf numFmtId="0" fontId="25" fillId="3" borderId="1" xfId="0" applyFont="1" applyFill="1" applyBorder="1" applyAlignment="1">
      <alignment horizontal="left" vertical="top" wrapText="1"/>
    </xf>
    <xf numFmtId="0" fontId="25" fillId="0" borderId="0" xfId="0" applyFont="1" applyFill="1" applyBorder="1" applyAlignment="1">
      <alignment horizontal="left" vertical="top" wrapText="1"/>
    </xf>
    <xf numFmtId="3" fontId="25" fillId="0" borderId="0" xfId="0" applyNumberFormat="1" applyFont="1" applyFill="1" applyBorder="1" applyAlignment="1">
      <alignment horizontal="right" vertical="top" wrapText="1"/>
    </xf>
    <xf numFmtId="0" fontId="27" fillId="0" borderId="27" xfId="0" applyFont="1" applyBorder="1" applyAlignment="1">
      <alignment horizontal="left" vertical="center" wrapText="1"/>
    </xf>
    <xf numFmtId="3" fontId="27" fillId="0" borderId="27" xfId="0" applyNumberFormat="1" applyFont="1" applyFill="1" applyBorder="1" applyAlignment="1">
      <alignment horizontal="right" vertical="top" wrapText="1"/>
    </xf>
    <xf numFmtId="3" fontId="4" fillId="0" borderId="27" xfId="0" applyNumberFormat="1" applyFont="1" applyBorder="1" applyAlignment="1">
      <alignment horizontal="right" vertical="top" wrapText="1"/>
    </xf>
    <xf numFmtId="3" fontId="25" fillId="3" borderId="22" xfId="0" applyNumberFormat="1" applyFont="1" applyFill="1" applyBorder="1" applyAlignment="1">
      <alignment horizontal="right" vertical="top" wrapText="1"/>
    </xf>
    <xf numFmtId="0" fontId="27" fillId="0" borderId="27" xfId="0" applyFont="1" applyBorder="1" applyAlignment="1">
      <alignment horizontal="center" vertical="center" wrapText="1"/>
    </xf>
    <xf numFmtId="3" fontId="27" fillId="0" borderId="27" xfId="0" applyNumberFormat="1" applyFont="1" applyBorder="1" applyAlignment="1">
      <alignment horizontal="right" vertical="top" wrapText="1"/>
    </xf>
    <xf numFmtId="0" fontId="27" fillId="0" borderId="1" xfId="0" applyFont="1" applyBorder="1" applyAlignment="1">
      <alignment horizontal="center" vertical="top" wrapText="1"/>
    </xf>
    <xf numFmtId="0" fontId="4" fillId="0" borderId="1" xfId="0" applyFont="1" applyBorder="1" applyAlignment="1">
      <alignment horizontal="center" vertical="top" wrapText="1"/>
    </xf>
    <xf numFmtId="170" fontId="4" fillId="4" borderId="1" xfId="0" applyNumberFormat="1" applyFont="1" applyFill="1" applyBorder="1" applyAlignment="1">
      <alignment horizontal="right" vertical="top" wrapText="1"/>
    </xf>
    <xf numFmtId="170" fontId="25" fillId="3" borderId="1" xfId="0" applyNumberFormat="1" applyFont="1" applyFill="1" applyBorder="1" applyAlignment="1">
      <alignment horizontal="right" vertical="top" wrapText="1"/>
    </xf>
    <xf numFmtId="165" fontId="4" fillId="0" borderId="9" xfId="3" applyNumberFormat="1" applyFont="1" applyFill="1" applyBorder="1" applyAlignment="1">
      <alignment horizontal="center" vertical="center" wrapText="1"/>
    </xf>
    <xf numFmtId="170" fontId="4" fillId="0" borderId="9" xfId="3" applyNumberFormat="1" applyFont="1" applyFill="1" applyBorder="1" applyAlignment="1">
      <alignment vertical="top" wrapText="1"/>
    </xf>
    <xf numFmtId="170" fontId="4" fillId="0" borderId="9" xfId="3" applyNumberFormat="1" applyFont="1" applyBorder="1" applyAlignment="1">
      <alignment horizontal="right" vertical="top" wrapText="1"/>
    </xf>
    <xf numFmtId="170" fontId="25" fillId="3" borderId="1" xfId="3" applyNumberFormat="1" applyFont="1" applyFill="1" applyBorder="1" applyAlignment="1">
      <alignment horizontal="right" vertical="top" wrapText="1"/>
    </xf>
    <xf numFmtId="165" fontId="22" fillId="0" borderId="28" xfId="3" applyNumberFormat="1" applyFont="1" applyFill="1" applyBorder="1" applyAlignment="1">
      <alignment horizontal="left" vertical="center" wrapText="1"/>
    </xf>
    <xf numFmtId="165" fontId="22" fillId="0" borderId="28" xfId="3" applyNumberFormat="1" applyFont="1" applyFill="1" applyBorder="1" applyAlignment="1">
      <alignment horizontal="center" vertical="center" wrapText="1"/>
    </xf>
    <xf numFmtId="170" fontId="22" fillId="0" borderId="28" xfId="0" applyNumberFormat="1" applyFont="1" applyBorder="1"/>
    <xf numFmtId="170" fontId="4" fillId="0" borderId="28" xfId="0" applyNumberFormat="1" applyFont="1" applyBorder="1"/>
    <xf numFmtId="165" fontId="22" fillId="0" borderId="27" xfId="3" applyNumberFormat="1" applyFont="1" applyFill="1" applyBorder="1" applyAlignment="1">
      <alignment horizontal="left" vertical="center" wrapText="1"/>
    </xf>
    <xf numFmtId="165" fontId="22" fillId="0" borderId="27" xfId="3" applyNumberFormat="1" applyFont="1" applyFill="1" applyBorder="1" applyAlignment="1">
      <alignment horizontal="center" vertical="center" wrapText="1"/>
    </xf>
    <xf numFmtId="170" fontId="22" fillId="0" borderId="27" xfId="0" applyNumberFormat="1" applyFont="1" applyBorder="1"/>
    <xf numFmtId="170" fontId="4" fillId="0" borderId="27" xfId="0" applyNumberFormat="1" applyFont="1" applyBorder="1"/>
    <xf numFmtId="14" fontId="25" fillId="3" borderId="22" xfId="0" applyNumberFormat="1" applyFont="1" applyFill="1" applyBorder="1" applyAlignment="1">
      <alignment horizontal="center" vertical="center" wrapText="1"/>
    </xf>
    <xf numFmtId="0" fontId="4" fillId="8" borderId="9" xfId="0" applyFont="1" applyFill="1" applyBorder="1" applyAlignment="1">
      <alignment horizontal="left" vertical="center"/>
    </xf>
    <xf numFmtId="3" fontId="4" fillId="0" borderId="9" xfId="0" applyNumberFormat="1" applyFont="1" applyFill="1" applyBorder="1"/>
    <xf numFmtId="3" fontId="4" fillId="8" borderId="9" xfId="0" applyNumberFormat="1" applyFont="1" applyFill="1" applyBorder="1"/>
    <xf numFmtId="0" fontId="23" fillId="3" borderId="1" xfId="0" applyFont="1" applyFill="1" applyBorder="1" applyAlignment="1">
      <alignment horizontal="center"/>
    </xf>
    <xf numFmtId="3" fontId="23" fillId="3" borderId="1" xfId="0" applyNumberFormat="1" applyFont="1" applyFill="1" applyBorder="1" applyAlignment="1">
      <alignment horizontal="right"/>
    </xf>
    <xf numFmtId="3" fontId="22" fillId="8" borderId="9" xfId="0" applyNumberFormat="1" applyFont="1" applyFill="1" applyBorder="1"/>
    <xf numFmtId="0" fontId="23" fillId="3" borderId="1" xfId="0" applyFont="1" applyFill="1" applyBorder="1" applyAlignment="1">
      <alignment horizontal="center" vertical="center"/>
    </xf>
    <xf numFmtId="0" fontId="23" fillId="3" borderId="22" xfId="0" applyFont="1" applyFill="1" applyBorder="1" applyAlignment="1">
      <alignment horizontal="center" vertical="center"/>
    </xf>
    <xf numFmtId="3" fontId="23" fillId="3" borderId="22" xfId="0" applyNumberFormat="1" applyFont="1" applyFill="1" applyBorder="1" applyAlignment="1">
      <alignment horizontal="right" vertical="center"/>
    </xf>
    <xf numFmtId="0" fontId="21" fillId="3" borderId="22" xfId="0" applyFont="1" applyFill="1" applyBorder="1" applyAlignment="1">
      <alignment horizontal="center" vertical="center"/>
    </xf>
    <xf numFmtId="0" fontId="22" fillId="0" borderId="0" xfId="0" applyFont="1"/>
    <xf numFmtId="0" fontId="4" fillId="0" borderId="22" xfId="0" applyFont="1" applyBorder="1" applyAlignment="1">
      <alignment horizontal="left" vertical="top" wrapText="1"/>
    </xf>
    <xf numFmtId="3" fontId="4" fillId="0" borderId="22" xfId="0" applyNumberFormat="1" applyFont="1" applyBorder="1" applyAlignment="1">
      <alignment horizontal="right" vertical="top" wrapText="1"/>
    </xf>
    <xf numFmtId="0" fontId="25" fillId="0" borderId="0" xfId="0" applyFont="1" applyFill="1" applyBorder="1" applyAlignment="1">
      <alignment horizontal="center" vertical="top" wrapText="1"/>
    </xf>
    <xf numFmtId="0" fontId="25" fillId="3" borderId="22" xfId="0" applyFont="1" applyFill="1" applyBorder="1" applyAlignment="1">
      <alignment horizontal="center" vertical="center" wrapText="1"/>
    </xf>
    <xf numFmtId="170" fontId="25" fillId="3" borderId="22" xfId="0" applyNumberFormat="1" applyFont="1" applyFill="1" applyBorder="1" applyAlignment="1">
      <alignment horizontal="center" vertical="center" wrapText="1"/>
    </xf>
    <xf numFmtId="4" fontId="27" fillId="0" borderId="22" xfId="0" applyNumberFormat="1" applyFont="1" applyBorder="1" applyAlignment="1">
      <alignment horizontal="center" vertical="center" wrapText="1"/>
    </xf>
    <xf numFmtId="3" fontId="27" fillId="0" borderId="22" xfId="0" applyNumberFormat="1" applyFont="1" applyBorder="1" applyAlignment="1">
      <alignment horizontal="right" vertical="center" wrapText="1"/>
    </xf>
    <xf numFmtId="171" fontId="27" fillId="0" borderId="22" xfId="0" applyNumberFormat="1" applyFont="1" applyBorder="1" applyAlignment="1">
      <alignment horizontal="right" vertical="center" wrapText="1"/>
    </xf>
    <xf numFmtId="170" fontId="27" fillId="0" borderId="22" xfId="0" applyNumberFormat="1" applyFont="1" applyBorder="1" applyAlignment="1">
      <alignment horizontal="right" vertical="center" wrapText="1"/>
    </xf>
    <xf numFmtId="0" fontId="22" fillId="0" borderId="0" xfId="0" applyFont="1" applyAlignment="1">
      <alignment vertical="center"/>
    </xf>
    <xf numFmtId="0" fontId="22" fillId="0" borderId="0" xfId="0" applyFont="1" applyAlignment="1"/>
    <xf numFmtId="0" fontId="22" fillId="0" borderId="0" xfId="0" applyFont="1" applyAlignment="1">
      <alignment horizontal="left" vertical="center" wrapText="1"/>
    </xf>
    <xf numFmtId="0" fontId="23" fillId="0" borderId="0" xfId="0" applyFont="1" applyAlignment="1">
      <alignment vertical="center"/>
    </xf>
    <xf numFmtId="170" fontId="23" fillId="0" borderId="0" xfId="0" applyNumberFormat="1" applyFont="1" applyAlignment="1">
      <alignment vertical="center"/>
    </xf>
    <xf numFmtId="170" fontId="22" fillId="0" borderId="0" xfId="0" applyNumberFormat="1" applyFont="1"/>
    <xf numFmtId="0" fontId="22" fillId="0" borderId="0" xfId="0" applyFont="1" applyAlignment="1">
      <alignment horizontal="left"/>
    </xf>
    <xf numFmtId="170" fontId="22" fillId="0" borderId="0" xfId="0" applyNumberFormat="1" applyFont="1" applyAlignment="1">
      <alignment horizontal="left"/>
    </xf>
    <xf numFmtId="0" fontId="4" fillId="0" borderId="0" xfId="0" applyFont="1"/>
    <xf numFmtId="4" fontId="4" fillId="0" borderId="22" xfId="0" applyNumberFormat="1" applyFont="1" applyBorder="1" applyAlignment="1">
      <alignment horizontal="center" vertical="top" wrapText="1"/>
    </xf>
    <xf numFmtId="0" fontId="25" fillId="0" borderId="0" xfId="0" applyFont="1" applyBorder="1" applyAlignment="1">
      <alignment vertical="top" wrapText="1"/>
    </xf>
    <xf numFmtId="0" fontId="22" fillId="0" borderId="0" xfId="0" applyFont="1" applyBorder="1"/>
    <xf numFmtId="41" fontId="22" fillId="0" borderId="0" xfId="67" applyFont="1"/>
    <xf numFmtId="168" fontId="22" fillId="0" borderId="0" xfId="67" applyNumberFormat="1" applyFont="1"/>
    <xf numFmtId="43" fontId="22" fillId="0" borderId="0" xfId="0" applyNumberFormat="1" applyFont="1" applyBorder="1"/>
    <xf numFmtId="0" fontId="31" fillId="0" borderId="0" xfId="0" applyFont="1" applyFill="1" applyBorder="1" applyAlignment="1">
      <alignment horizontal="justify" vertical="top" wrapText="1"/>
    </xf>
    <xf numFmtId="0" fontId="31" fillId="0" borderId="0" xfId="0" applyFont="1" applyFill="1" applyBorder="1" applyAlignment="1">
      <alignment horizontal="center" vertical="top" wrapText="1"/>
    </xf>
    <xf numFmtId="4" fontId="31" fillId="0" borderId="0" xfId="0" applyNumberFormat="1" applyFont="1" applyFill="1" applyBorder="1" applyAlignment="1">
      <alignment horizontal="right" vertical="top" wrapText="1"/>
    </xf>
    <xf numFmtId="170" fontId="31" fillId="0" borderId="0" xfId="0" applyNumberFormat="1" applyFont="1" applyFill="1" applyBorder="1" applyAlignment="1">
      <alignment horizontal="right" vertical="top" wrapText="1"/>
    </xf>
    <xf numFmtId="170" fontId="31" fillId="0" borderId="0" xfId="0" applyNumberFormat="1" applyFont="1" applyFill="1" applyBorder="1" applyAlignment="1">
      <alignment vertical="top" wrapText="1"/>
    </xf>
    <xf numFmtId="3" fontId="31" fillId="0" borderId="0" xfId="0" applyNumberFormat="1" applyFont="1" applyFill="1" applyBorder="1" applyAlignment="1">
      <alignment vertical="top" wrapText="1"/>
    </xf>
    <xf numFmtId="0" fontId="22" fillId="0" borderId="0" xfId="0" applyFont="1" applyFill="1" applyBorder="1"/>
    <xf numFmtId="43" fontId="22" fillId="0" borderId="0" xfId="0" applyNumberFormat="1" applyFont="1" applyFill="1" applyBorder="1"/>
    <xf numFmtId="170" fontId="4" fillId="0" borderId="0" xfId="0" applyNumberFormat="1" applyFont="1" applyBorder="1" applyAlignment="1">
      <alignment horizontal="right" vertical="top" wrapText="1"/>
    </xf>
    <xf numFmtId="170" fontId="4" fillId="0" borderId="0" xfId="0" applyNumberFormat="1" applyFont="1" applyBorder="1" applyAlignment="1">
      <alignment vertical="top" wrapText="1"/>
    </xf>
    <xf numFmtId="3" fontId="4" fillId="0" borderId="0" xfId="0" applyNumberFormat="1" applyFont="1" applyBorder="1" applyAlignment="1">
      <alignment horizontal="right" vertical="top" wrapText="1"/>
    </xf>
    <xf numFmtId="3" fontId="4" fillId="0" borderId="0" xfId="0" applyNumberFormat="1" applyFont="1" applyBorder="1" applyAlignment="1">
      <alignment vertical="top" wrapText="1"/>
    </xf>
    <xf numFmtId="0" fontId="25" fillId="0" borderId="0" xfId="0" applyFont="1" applyAlignment="1"/>
    <xf numFmtId="0" fontId="25" fillId="0" borderId="0" xfId="0" applyFont="1" applyAlignment="1">
      <alignment horizontal="left"/>
    </xf>
    <xf numFmtId="0" fontId="25" fillId="0" borderId="0" xfId="0" applyFont="1" applyAlignment="1">
      <alignment horizontal="left" vertical="center"/>
    </xf>
    <xf numFmtId="170" fontId="22" fillId="0" borderId="0" xfId="0" applyNumberFormat="1" applyFont="1" applyAlignment="1">
      <alignment vertical="center"/>
    </xf>
    <xf numFmtId="0" fontId="25" fillId="0" borderId="22" xfId="0" applyFont="1" applyBorder="1" applyAlignment="1">
      <alignment horizontal="justify" vertical="top" wrapText="1"/>
    </xf>
    <xf numFmtId="0" fontId="4" fillId="0" borderId="0" xfId="0" applyFont="1" applyBorder="1" applyAlignment="1">
      <alignment horizontal="left" vertical="top" wrapText="1"/>
    </xf>
    <xf numFmtId="3" fontId="4" fillId="0" borderId="0" xfId="0" applyNumberFormat="1" applyFont="1" applyBorder="1" applyAlignment="1">
      <alignment horizontal="center" vertical="top" wrapText="1"/>
    </xf>
    <xf numFmtId="171" fontId="4" fillId="0" borderId="0" xfId="0" applyNumberFormat="1" applyFont="1" applyBorder="1" applyAlignment="1">
      <alignment horizontal="right" vertical="top" wrapText="1"/>
    </xf>
    <xf numFmtId="0" fontId="4" fillId="0" borderId="0" xfId="0" applyFont="1" applyAlignment="1">
      <alignment horizontal="left" vertical="center"/>
    </xf>
    <xf numFmtId="0" fontId="22" fillId="8" borderId="0" xfId="0" applyFont="1" applyFill="1"/>
    <xf numFmtId="0" fontId="25" fillId="3" borderId="22" xfId="0" applyFont="1" applyFill="1" applyBorder="1" applyAlignment="1">
      <alignment vertical="top" wrapText="1"/>
    </xf>
    <xf numFmtId="170" fontId="25" fillId="3" borderId="22" xfId="0" applyNumberFormat="1" applyFont="1" applyFill="1" applyBorder="1" applyAlignment="1">
      <alignment horizontal="right" vertical="top" wrapText="1"/>
    </xf>
    <xf numFmtId="170" fontId="22" fillId="0" borderId="0" xfId="0" applyNumberFormat="1" applyFont="1" applyBorder="1"/>
    <xf numFmtId="0" fontId="22" fillId="0" borderId="0" xfId="0" applyFont="1" applyFill="1" applyAlignment="1">
      <alignment horizontal="right"/>
    </xf>
    <xf numFmtId="0" fontId="22" fillId="0" borderId="0" xfId="0" applyFont="1" applyFill="1"/>
    <xf numFmtId="170" fontId="25" fillId="3" borderId="22" xfId="1" applyNumberFormat="1" applyFont="1" applyFill="1" applyBorder="1" applyAlignment="1">
      <alignment horizontal="right" vertical="top" wrapText="1"/>
    </xf>
    <xf numFmtId="0" fontId="4" fillId="0" borderId="0" xfId="0" applyFont="1" applyBorder="1" applyAlignment="1">
      <alignment horizontal="justify" vertical="top" wrapText="1"/>
    </xf>
    <xf numFmtId="4" fontId="4" fillId="0" borderId="0" xfId="1" applyNumberFormat="1" applyFont="1" applyBorder="1" applyAlignment="1">
      <alignment horizontal="right" vertical="top" wrapText="1"/>
    </xf>
    <xf numFmtId="170" fontId="4" fillId="0" borderId="0" xfId="1" applyNumberFormat="1" applyFont="1" applyBorder="1" applyAlignment="1">
      <alignment horizontal="right" vertical="top" wrapText="1"/>
    </xf>
    <xf numFmtId="165" fontId="22" fillId="0" borderId="0" xfId="0" applyNumberFormat="1" applyFont="1"/>
    <xf numFmtId="3" fontId="22" fillId="0" borderId="0" xfId="0" applyNumberFormat="1" applyFont="1"/>
    <xf numFmtId="170" fontId="25" fillId="3" borderId="22" xfId="3" applyNumberFormat="1" applyFont="1" applyFill="1" applyBorder="1" applyAlignment="1">
      <alignment vertical="top" wrapText="1"/>
    </xf>
    <xf numFmtId="0" fontId="25" fillId="3" borderId="22" xfId="2" applyFont="1" applyFill="1" applyBorder="1" applyAlignment="1">
      <alignment vertical="top" wrapText="1"/>
    </xf>
    <xf numFmtId="3" fontId="22" fillId="8" borderId="0" xfId="0" applyNumberFormat="1" applyFont="1" applyFill="1"/>
    <xf numFmtId="0" fontId="34" fillId="10" borderId="0" xfId="0" applyFont="1" applyFill="1"/>
    <xf numFmtId="3" fontId="34" fillId="10" borderId="0" xfId="0" applyNumberFormat="1" applyFont="1" applyFill="1"/>
    <xf numFmtId="170" fontId="4" fillId="3" borderId="22" xfId="2" applyNumberFormat="1" applyFont="1" applyFill="1" applyBorder="1" applyAlignment="1">
      <alignment horizontal="center" vertical="top" wrapText="1"/>
    </xf>
    <xf numFmtId="3" fontId="25" fillId="3" borderId="22" xfId="3" applyNumberFormat="1" applyFont="1" applyFill="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vertical="top" wrapText="1"/>
    </xf>
    <xf numFmtId="3" fontId="35" fillId="0" borderId="0" xfId="0" applyNumberFormat="1" applyFont="1" applyBorder="1" applyAlignment="1">
      <alignment vertical="top" wrapText="1"/>
    </xf>
    <xf numFmtId="0" fontId="25" fillId="3" borderId="12" xfId="0" applyFont="1" applyFill="1" applyBorder="1" applyAlignment="1">
      <alignment horizontal="center" vertical="center" wrapText="1"/>
    </xf>
    <xf numFmtId="170" fontId="25" fillId="3" borderId="12" xfId="0" applyNumberFormat="1" applyFont="1" applyFill="1" applyBorder="1" applyAlignment="1">
      <alignment horizontal="center" vertical="center" wrapText="1"/>
    </xf>
    <xf numFmtId="3" fontId="35" fillId="0" borderId="0" xfId="0" applyNumberFormat="1" applyFont="1"/>
    <xf numFmtId="3" fontId="22" fillId="0" borderId="0" xfId="0" applyNumberFormat="1" applyFont="1" applyBorder="1"/>
    <xf numFmtId="0" fontId="4" fillId="0" borderId="13" xfId="0" applyFont="1" applyBorder="1" applyAlignment="1">
      <alignment horizontal="left" wrapText="1"/>
    </xf>
    <xf numFmtId="0" fontId="4" fillId="0" borderId="14" xfId="0" applyFont="1" applyBorder="1" applyAlignment="1">
      <alignment horizontal="left" vertical="top" wrapText="1"/>
    </xf>
    <xf numFmtId="0" fontId="4" fillId="0" borderId="14" xfId="0" applyFont="1" applyBorder="1" applyAlignment="1">
      <alignment horizontal="justify" vertical="top" wrapText="1"/>
    </xf>
    <xf numFmtId="170" fontId="4" fillId="0" borderId="14" xfId="0" applyNumberFormat="1" applyFont="1" applyBorder="1" applyAlignment="1">
      <alignment horizontal="justify" vertical="top" wrapText="1"/>
    </xf>
    <xf numFmtId="170" fontId="4" fillId="0" borderId="15" xfId="0" applyNumberFormat="1" applyFont="1" applyBorder="1" applyAlignment="1">
      <alignment horizontal="justify" vertical="top" wrapText="1"/>
    </xf>
    <xf numFmtId="0" fontId="4" fillId="0" borderId="16" xfId="0" applyFont="1" applyBorder="1" applyAlignment="1">
      <alignment horizontal="left" wrapText="1"/>
    </xf>
    <xf numFmtId="0" fontId="4" fillId="0" borderId="17" xfId="0" applyFont="1" applyBorder="1" applyAlignment="1">
      <alignment horizontal="left" vertical="top" wrapText="1"/>
    </xf>
    <xf numFmtId="0" fontId="4" fillId="0" borderId="17" xfId="0" applyFont="1" applyBorder="1" applyAlignment="1">
      <alignment horizontal="justify" vertical="top" wrapText="1"/>
    </xf>
    <xf numFmtId="170" fontId="4" fillId="0" borderId="17" xfId="0" applyNumberFormat="1" applyFont="1" applyBorder="1" applyAlignment="1">
      <alignment horizontal="justify" vertical="top" wrapText="1"/>
    </xf>
    <xf numFmtId="170" fontId="4" fillId="0" borderId="18" xfId="0" applyNumberFormat="1" applyFont="1" applyBorder="1" applyAlignment="1">
      <alignment horizontal="justify" vertical="top" wrapText="1"/>
    </xf>
    <xf numFmtId="0" fontId="4" fillId="0" borderId="19" xfId="0" applyFont="1" applyBorder="1" applyAlignment="1">
      <alignment horizontal="left" wrapText="1"/>
    </xf>
    <xf numFmtId="0" fontId="4" fillId="0" borderId="20" xfId="0" applyFont="1" applyBorder="1" applyAlignment="1">
      <alignment horizontal="left" vertical="top" wrapText="1"/>
    </xf>
    <xf numFmtId="0" fontId="4" fillId="0" borderId="20" xfId="0" applyFont="1" applyBorder="1" applyAlignment="1">
      <alignment horizontal="justify" vertical="top" wrapText="1"/>
    </xf>
    <xf numFmtId="170" fontId="4" fillId="0" borderId="20" xfId="0" applyNumberFormat="1" applyFont="1" applyBorder="1" applyAlignment="1">
      <alignment horizontal="justify" vertical="top" wrapText="1"/>
    </xf>
    <xf numFmtId="170" fontId="4" fillId="0" borderId="21" xfId="0" applyNumberFormat="1" applyFont="1" applyBorder="1" applyAlignment="1">
      <alignment horizontal="justify" vertical="top" wrapText="1"/>
    </xf>
    <xf numFmtId="170" fontId="35" fillId="0" borderId="0" xfId="0" applyNumberFormat="1" applyFont="1"/>
    <xf numFmtId="4" fontId="22" fillId="0" borderId="0" xfId="0" applyNumberFormat="1" applyFont="1"/>
    <xf numFmtId="0" fontId="4" fillId="0" borderId="2" xfId="0" applyFont="1" applyBorder="1" applyAlignment="1">
      <alignment horizontal="left" vertical="top" wrapText="1"/>
    </xf>
    <xf numFmtId="165" fontId="4" fillId="8" borderId="2" xfId="3" applyNumberFormat="1" applyFont="1" applyFill="1" applyBorder="1" applyAlignment="1">
      <alignment horizontal="center" vertical="top" wrapText="1"/>
    </xf>
    <xf numFmtId="170" fontId="4" fillId="4" borderId="2" xfId="3" applyNumberFormat="1" applyFont="1" applyFill="1" applyBorder="1" applyAlignment="1">
      <alignment horizontal="right" vertical="top" wrapText="1"/>
    </xf>
    <xf numFmtId="170" fontId="4" fillId="4" borderId="2" xfId="3" applyNumberFormat="1" applyFont="1" applyFill="1" applyBorder="1" applyAlignment="1">
      <alignment horizontal="center" vertical="top" wrapText="1"/>
    </xf>
    <xf numFmtId="170" fontId="36" fillId="0" borderId="0" xfId="0" applyNumberFormat="1" applyFont="1"/>
    <xf numFmtId="0" fontId="25" fillId="3" borderId="22" xfId="0" applyFont="1" applyFill="1" applyBorder="1" applyAlignment="1">
      <alignment horizontal="left" vertical="top" wrapText="1"/>
    </xf>
    <xf numFmtId="165" fontId="25" fillId="3" borderId="22" xfId="3" applyNumberFormat="1" applyFont="1" applyFill="1" applyBorder="1" applyAlignment="1">
      <alignment horizontal="center" vertical="top" wrapText="1"/>
    </xf>
    <xf numFmtId="170" fontId="25" fillId="3" borderId="22" xfId="3" applyNumberFormat="1" applyFont="1" applyFill="1" applyBorder="1" applyAlignment="1">
      <alignment horizontal="center" vertical="top" wrapText="1"/>
    </xf>
    <xf numFmtId="0" fontId="25" fillId="0" borderId="0" xfId="0" applyFont="1" applyAlignment="1">
      <alignment horizontal="justify"/>
    </xf>
    <xf numFmtId="0" fontId="25" fillId="0" borderId="0" xfId="0" applyFont="1" applyBorder="1" applyAlignment="1"/>
    <xf numFmtId="0" fontId="4" fillId="0" borderId="11" xfId="0" applyFont="1" applyBorder="1" applyAlignment="1">
      <alignment horizontal="center" vertical="top" wrapText="1"/>
    </xf>
    <xf numFmtId="0" fontId="25" fillId="0" borderId="0" xfId="0" applyFont="1" applyFill="1" applyBorder="1" applyAlignment="1">
      <alignment vertical="top" wrapText="1"/>
    </xf>
    <xf numFmtId="170" fontId="22" fillId="0" borderId="0" xfId="0" applyNumberFormat="1" applyFont="1" applyFill="1"/>
    <xf numFmtId="3" fontId="22" fillId="0" borderId="0" xfId="0" applyNumberFormat="1" applyFont="1" applyFill="1"/>
    <xf numFmtId="0" fontId="25" fillId="0" borderId="0" xfId="0" applyFont="1" applyFill="1" applyBorder="1" applyAlignment="1"/>
    <xf numFmtId="0" fontId="26" fillId="0" borderId="0" xfId="0" applyFont="1" applyBorder="1" applyAlignment="1"/>
    <xf numFmtId="0" fontId="25" fillId="0" borderId="0" xfId="0" applyFont="1" applyAlignment="1">
      <alignment horizontal="center"/>
    </xf>
    <xf numFmtId="170" fontId="25" fillId="0" borderId="0" xfId="0" applyNumberFormat="1" applyFont="1" applyAlignment="1">
      <alignment horizontal="center"/>
    </xf>
    <xf numFmtId="3" fontId="25" fillId="0" borderId="0" xfId="0" applyNumberFormat="1" applyFont="1" applyAlignment="1">
      <alignment horizontal="center"/>
    </xf>
    <xf numFmtId="0" fontId="25" fillId="8" borderId="0" xfId="0" applyFont="1" applyFill="1" applyBorder="1" applyAlignment="1">
      <alignment vertical="top" wrapText="1"/>
    </xf>
    <xf numFmtId="3" fontId="25" fillId="8" borderId="0" xfId="0" applyNumberFormat="1" applyFont="1" applyFill="1" applyBorder="1" applyAlignment="1">
      <alignment horizontal="right" vertical="top" wrapText="1"/>
    </xf>
    <xf numFmtId="170" fontId="22" fillId="8" borderId="0" xfId="0" applyNumberFormat="1" applyFont="1" applyFill="1"/>
    <xf numFmtId="0" fontId="32" fillId="10" borderId="5" xfId="0" applyFont="1" applyFill="1" applyBorder="1" applyAlignment="1">
      <alignment horizontal="justify" vertical="top" wrapText="1"/>
    </xf>
    <xf numFmtId="0" fontId="33" fillId="10" borderId="1" xfId="0" applyFont="1" applyFill="1" applyBorder="1" applyAlignment="1">
      <alignment horizontal="center" vertical="top" wrapText="1"/>
    </xf>
    <xf numFmtId="170" fontId="33" fillId="10" borderId="1" xfId="0" applyNumberFormat="1" applyFont="1" applyFill="1" applyBorder="1" applyAlignment="1">
      <alignment horizontal="center" vertical="top" wrapText="1"/>
    </xf>
    <xf numFmtId="3" fontId="33" fillId="10" borderId="1" xfId="0" applyNumberFormat="1" applyFont="1" applyFill="1" applyBorder="1" applyAlignment="1">
      <alignment horizontal="center" vertical="top" wrapText="1"/>
    </xf>
    <xf numFmtId="0" fontId="32" fillId="10" borderId="1" xfId="0" applyFont="1" applyFill="1" applyBorder="1" applyAlignment="1">
      <alignment horizontal="center" vertical="top" wrapText="1"/>
    </xf>
    <xf numFmtId="170" fontId="32" fillId="10" borderId="1" xfId="0" applyNumberFormat="1" applyFont="1" applyFill="1" applyBorder="1" applyAlignment="1">
      <alignment horizontal="center" vertical="top" wrapText="1"/>
    </xf>
    <xf numFmtId="3" fontId="32" fillId="10" borderId="1" xfId="0" applyNumberFormat="1" applyFont="1" applyFill="1" applyBorder="1" applyAlignment="1">
      <alignment horizontal="center" vertical="top" wrapText="1"/>
    </xf>
    <xf numFmtId="170" fontId="25" fillId="0" borderId="0" xfId="0" applyNumberFormat="1" applyFont="1" applyAlignment="1">
      <alignment horizontal="left"/>
    </xf>
    <xf numFmtId="3" fontId="25" fillId="0" borderId="0" xfId="0" applyNumberFormat="1" applyFont="1" applyAlignment="1">
      <alignment horizontal="left"/>
    </xf>
    <xf numFmtId="0" fontId="4" fillId="0" borderId="0" xfId="0" applyFont="1" applyAlignment="1">
      <alignment horizontal="center"/>
    </xf>
    <xf numFmtId="170" fontId="4" fillId="0" borderId="0" xfId="0" applyNumberFormat="1" applyFont="1"/>
    <xf numFmtId="3" fontId="4" fillId="0" borderId="0" xfId="0" applyNumberFormat="1" applyFont="1"/>
    <xf numFmtId="169" fontId="22" fillId="8" borderId="0" xfId="0" applyNumberFormat="1" applyFont="1" applyFill="1"/>
    <xf numFmtId="169" fontId="22" fillId="0" borderId="0" xfId="0" applyNumberFormat="1" applyFont="1"/>
    <xf numFmtId="3" fontId="22" fillId="8" borderId="0" xfId="0" applyNumberFormat="1" applyFont="1" applyFill="1" applyBorder="1"/>
    <xf numFmtId="0" fontId="4" fillId="0" borderId="0" xfId="0" applyFont="1" applyAlignment="1">
      <alignment horizontal="left"/>
    </xf>
    <xf numFmtId="170" fontId="4" fillId="0" borderId="0" xfId="0" applyNumberFormat="1" applyFont="1" applyAlignment="1">
      <alignment horizontal="left"/>
    </xf>
    <xf numFmtId="3" fontId="4" fillId="0" borderId="0" xfId="0" applyNumberFormat="1" applyFont="1" applyAlignment="1">
      <alignment horizontal="left"/>
    </xf>
    <xf numFmtId="3" fontId="4" fillId="0" borderId="0" xfId="0" applyNumberFormat="1" applyFont="1" applyAlignment="1">
      <alignment horizontal="center"/>
    </xf>
    <xf numFmtId="3" fontId="22" fillId="0" borderId="0" xfId="0" applyNumberFormat="1" applyFont="1" applyAlignment="1">
      <alignment horizontal="center"/>
    </xf>
    <xf numFmtId="3" fontId="22" fillId="8" borderId="0" xfId="0" applyNumberFormat="1" applyFont="1" applyFill="1" applyAlignment="1">
      <alignment horizontal="center"/>
    </xf>
    <xf numFmtId="3" fontId="29" fillId="0" borderId="0" xfId="0" applyNumberFormat="1" applyFont="1" applyBorder="1"/>
    <xf numFmtId="0" fontId="29" fillId="0" borderId="0" xfId="0" applyFont="1" applyBorder="1"/>
    <xf numFmtId="0" fontId="25" fillId="0" borderId="0" xfId="0" applyFont="1"/>
    <xf numFmtId="0" fontId="37" fillId="0" borderId="0" xfId="0" applyFont="1"/>
    <xf numFmtId="170" fontId="4" fillId="0" borderId="0" xfId="3" applyNumberFormat="1" applyFont="1" applyBorder="1" applyAlignment="1">
      <alignment horizontal="justify" vertical="top" wrapText="1"/>
    </xf>
    <xf numFmtId="170" fontId="25" fillId="0" borderId="0" xfId="3" applyNumberFormat="1" applyFont="1" applyBorder="1" applyAlignment="1">
      <alignment horizontal="right" vertical="top" wrapText="1"/>
    </xf>
    <xf numFmtId="0" fontId="23" fillId="8" borderId="0" xfId="0" applyFont="1" applyFill="1" applyBorder="1" applyAlignment="1">
      <alignment horizontal="center"/>
    </xf>
    <xf numFmtId="3" fontId="23" fillId="8" borderId="0" xfId="0" applyNumberFormat="1" applyFont="1" applyFill="1" applyBorder="1" applyAlignment="1">
      <alignment horizontal="right"/>
    </xf>
    <xf numFmtId="170" fontId="4" fillId="8" borderId="0" xfId="3" applyNumberFormat="1" applyFont="1" applyFill="1" applyBorder="1" applyAlignment="1">
      <alignment horizontal="justify" vertical="top" wrapText="1"/>
    </xf>
    <xf numFmtId="170" fontId="25" fillId="8" borderId="0" xfId="3" applyNumberFormat="1" applyFont="1" applyFill="1" applyBorder="1" applyAlignment="1">
      <alignment horizontal="right" vertical="top" wrapText="1"/>
    </xf>
    <xf numFmtId="170" fontId="25" fillId="0" borderId="0" xfId="0" applyNumberFormat="1" applyFont="1" applyFill="1" applyAlignment="1">
      <alignment horizontal="left"/>
    </xf>
    <xf numFmtId="3" fontId="25" fillId="0" borderId="0" xfId="0" applyNumberFormat="1" applyFont="1" applyFill="1" applyAlignment="1">
      <alignment horizontal="left"/>
    </xf>
    <xf numFmtId="0" fontId="25" fillId="4" borderId="0" xfId="0" applyFont="1" applyFill="1" applyBorder="1" applyAlignment="1">
      <alignment horizontal="justify" vertical="top" wrapText="1"/>
    </xf>
    <xf numFmtId="165" fontId="4" fillId="6" borderId="0" xfId="0" applyNumberFormat="1"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0" xfId="0" applyFont="1" applyAlignment="1">
      <alignment horizontal="justify"/>
    </xf>
    <xf numFmtId="0" fontId="4" fillId="0" borderId="22" xfId="0" applyFont="1" applyBorder="1" applyAlignment="1">
      <alignment horizontal="center" vertical="top" wrapText="1"/>
    </xf>
    <xf numFmtId="170" fontId="4" fillId="0" borderId="22" xfId="0" applyNumberFormat="1" applyFont="1" applyBorder="1" applyAlignment="1">
      <alignment horizontal="center" vertical="top" wrapText="1"/>
    </xf>
    <xf numFmtId="3" fontId="4" fillId="0" borderId="22" xfId="3" applyNumberFormat="1" applyFont="1" applyBorder="1" applyAlignment="1">
      <alignment vertical="top" wrapText="1"/>
    </xf>
    <xf numFmtId="3" fontId="4" fillId="0" borderId="22" xfId="0" applyNumberFormat="1" applyFont="1" applyBorder="1" applyAlignment="1">
      <alignment vertical="top" wrapText="1"/>
    </xf>
    <xf numFmtId="170" fontId="4" fillId="4" borderId="0" xfId="0" applyNumberFormat="1" applyFont="1" applyFill="1" applyBorder="1" applyAlignment="1">
      <alignment horizontal="justify" vertical="top" wrapText="1"/>
    </xf>
    <xf numFmtId="3" fontId="29" fillId="8" borderId="0" xfId="0" applyNumberFormat="1" applyFont="1" applyFill="1"/>
    <xf numFmtId="0" fontId="29" fillId="8" borderId="0" xfId="0" applyFont="1" applyFill="1"/>
    <xf numFmtId="3" fontId="14" fillId="8" borderId="0" xfId="0" applyNumberFormat="1" applyFont="1" applyFill="1" applyAlignment="1">
      <alignment horizontal="left"/>
    </xf>
    <xf numFmtId="0" fontId="25" fillId="0" borderId="0" xfId="0" applyFont="1" applyBorder="1" applyAlignment="1">
      <alignment horizontal="justify" vertical="top" wrapText="1"/>
    </xf>
    <xf numFmtId="170" fontId="25" fillId="0" borderId="0" xfId="0" applyNumberFormat="1" applyFont="1" applyBorder="1" applyAlignment="1">
      <alignment horizontal="right" vertical="top" wrapText="1"/>
    </xf>
    <xf numFmtId="165" fontId="25" fillId="0" borderId="0" xfId="0" applyNumberFormat="1" applyFont="1" applyBorder="1" applyAlignment="1">
      <alignment horizontal="justify" vertical="top" wrapText="1"/>
    </xf>
    <xf numFmtId="170" fontId="25" fillId="0" borderId="0" xfId="0" applyNumberFormat="1" applyFont="1" applyBorder="1" applyAlignment="1">
      <alignment horizontal="justify" vertical="top" wrapText="1"/>
    </xf>
    <xf numFmtId="3" fontId="4" fillId="0" borderId="0" xfId="0" applyNumberFormat="1" applyFont="1" applyBorder="1" applyAlignment="1">
      <alignment horizontal="justify" vertical="top" wrapText="1"/>
    </xf>
    <xf numFmtId="170" fontId="4" fillId="0" borderId="0" xfId="0" applyNumberFormat="1" applyFont="1" applyBorder="1" applyAlignment="1">
      <alignment horizontal="justify" vertical="top" wrapText="1"/>
    </xf>
    <xf numFmtId="0" fontId="23" fillId="0" borderId="0" xfId="0" applyFont="1"/>
    <xf numFmtId="0" fontId="23" fillId="0" borderId="0" xfId="0" applyFont="1" applyFill="1" applyBorder="1" applyAlignment="1">
      <alignment horizontal="left"/>
    </xf>
    <xf numFmtId="3" fontId="23" fillId="0" borderId="0" xfId="0" applyNumberFormat="1" applyFont="1" applyFill="1" applyBorder="1" applyAlignment="1">
      <alignment horizontal="right"/>
    </xf>
    <xf numFmtId="170" fontId="22" fillId="0" borderId="0" xfId="0" applyNumberFormat="1" applyFont="1" applyFill="1" applyBorder="1"/>
    <xf numFmtId="3" fontId="22" fillId="0" borderId="0" xfId="0" applyNumberFormat="1" applyFont="1" applyFill="1" applyBorder="1"/>
    <xf numFmtId="0" fontId="4" fillId="8" borderId="0" xfId="0" applyFont="1" applyFill="1"/>
    <xf numFmtId="3" fontId="25" fillId="0" borderId="0" xfId="0" applyNumberFormat="1" applyFont="1" applyFill="1" applyBorder="1" applyAlignment="1">
      <alignment horizontal="center" vertical="top" wrapText="1"/>
    </xf>
    <xf numFmtId="0" fontId="4" fillId="0" borderId="0" xfId="0" applyFont="1" applyFill="1"/>
    <xf numFmtId="3" fontId="22" fillId="0" borderId="0" xfId="0" applyNumberFormat="1" applyFont="1" applyAlignment="1">
      <alignment vertical="center"/>
    </xf>
    <xf numFmtId="0" fontId="4" fillId="0" borderId="22" xfId="0" applyFont="1" applyBorder="1" applyAlignment="1">
      <alignment horizontal="justify" vertical="top" wrapText="1"/>
    </xf>
    <xf numFmtId="3" fontId="4" fillId="0" borderId="22" xfId="0" applyNumberFormat="1" applyFont="1" applyBorder="1" applyAlignment="1">
      <alignment horizontal="center" vertical="top" wrapText="1"/>
    </xf>
    <xf numFmtId="171" fontId="4" fillId="0" borderId="22" xfId="0" applyNumberFormat="1" applyFont="1" applyBorder="1" applyAlignment="1">
      <alignment horizontal="right" vertical="top" wrapText="1"/>
    </xf>
    <xf numFmtId="170" fontId="4" fillId="8" borderId="22" xfId="0" applyNumberFormat="1" applyFont="1" applyFill="1" applyBorder="1" applyAlignment="1">
      <alignment horizontal="right" vertical="top" wrapText="1"/>
    </xf>
    <xf numFmtId="170" fontId="4" fillId="0" borderId="22" xfId="0" applyNumberFormat="1" applyFont="1" applyBorder="1" applyAlignment="1">
      <alignment horizontal="right" vertical="top" wrapText="1"/>
    </xf>
    <xf numFmtId="0" fontId="22" fillId="0" borderId="0" xfId="0" applyFont="1" applyAlignment="1">
      <alignment horizontal="center"/>
    </xf>
    <xf numFmtId="2" fontId="25" fillId="3" borderId="22" xfId="0" applyNumberFormat="1" applyFont="1" applyFill="1" applyBorder="1" applyAlignment="1">
      <alignment horizontal="center" vertical="center" wrapText="1"/>
    </xf>
    <xf numFmtId="0" fontId="22" fillId="8" borderId="22" xfId="0" applyFont="1" applyFill="1" applyBorder="1" applyAlignment="1">
      <alignment horizontal="left" vertical="center" wrapText="1"/>
    </xf>
    <xf numFmtId="3" fontId="22" fillId="8" borderId="22" xfId="0" applyNumberFormat="1" applyFont="1" applyFill="1" applyBorder="1" applyAlignment="1">
      <alignment horizontal="center" vertical="center" wrapText="1"/>
    </xf>
    <xf numFmtId="3" fontId="22" fillId="8" borderId="22" xfId="0" applyNumberFormat="1" applyFont="1" applyFill="1" applyBorder="1" applyAlignment="1">
      <alignment horizontal="right" vertical="center" wrapText="1"/>
    </xf>
    <xf numFmtId="0" fontId="22" fillId="0" borderId="22" xfId="0" applyFont="1" applyBorder="1"/>
    <xf numFmtId="3" fontId="22" fillId="0" borderId="22" xfId="0" applyNumberFormat="1" applyFont="1" applyFill="1" applyBorder="1"/>
    <xf numFmtId="3" fontId="22" fillId="0" borderId="22" xfId="0" applyNumberFormat="1" applyFont="1" applyBorder="1"/>
    <xf numFmtId="0" fontId="30" fillId="0" borderId="22" xfId="0" applyFont="1" applyBorder="1"/>
    <xf numFmtId="3" fontId="23" fillId="0" borderId="22" xfId="0" applyNumberFormat="1" applyFont="1" applyBorder="1"/>
    <xf numFmtId="0" fontId="4" fillId="0" borderId="22" xfId="0" applyFont="1" applyBorder="1"/>
    <xf numFmtId="3" fontId="4" fillId="0" borderId="22" xfId="0" applyNumberFormat="1" applyFont="1" applyBorder="1"/>
    <xf numFmtId="3" fontId="4" fillId="8" borderId="22" xfId="0" applyNumberFormat="1" applyFont="1" applyFill="1" applyBorder="1"/>
    <xf numFmtId="0" fontId="4" fillId="0" borderId="22" xfId="0" applyFont="1" applyBorder="1" applyAlignment="1">
      <alignment horizontal="justify" vertical="center" wrapText="1"/>
    </xf>
    <xf numFmtId="0" fontId="25" fillId="0" borderId="22" xfId="0" applyFont="1" applyBorder="1" applyAlignment="1">
      <alignment vertical="top" wrapText="1"/>
    </xf>
    <xf numFmtId="170" fontId="25" fillId="0" borderId="22" xfId="0" applyNumberFormat="1" applyFont="1" applyBorder="1" applyAlignment="1">
      <alignment vertical="top" wrapText="1"/>
    </xf>
    <xf numFmtId="0" fontId="25" fillId="0" borderId="22" xfId="0" applyFont="1" applyBorder="1" applyAlignment="1">
      <alignment horizontal="left" vertical="top" wrapText="1"/>
    </xf>
    <xf numFmtId="0" fontId="26" fillId="0" borderId="22" xfId="0" applyFont="1" applyBorder="1" applyAlignment="1">
      <alignment horizontal="left" vertical="top" wrapText="1"/>
    </xf>
    <xf numFmtId="4" fontId="4" fillId="0" borderId="22" xfId="1" applyNumberFormat="1" applyFont="1" applyBorder="1" applyAlignment="1">
      <alignment horizontal="right" vertical="top" wrapText="1"/>
    </xf>
    <xf numFmtId="170" fontId="4" fillId="0" borderId="22" xfId="1" applyNumberFormat="1" applyFont="1" applyBorder="1" applyAlignment="1">
      <alignment vertical="top" wrapText="1"/>
    </xf>
    <xf numFmtId="4" fontId="4" fillId="0" borderId="22" xfId="0" applyNumberFormat="1" applyFont="1" applyBorder="1" applyAlignment="1">
      <alignment horizontal="right" vertical="top" wrapText="1"/>
    </xf>
    <xf numFmtId="170" fontId="4" fillId="0" borderId="22" xfId="0" applyNumberFormat="1" applyFont="1" applyFill="1" applyBorder="1" applyAlignment="1">
      <alignment vertical="top" wrapText="1"/>
    </xf>
    <xf numFmtId="0" fontId="26" fillId="0" borderId="22" xfId="0" applyFont="1" applyBorder="1" applyAlignment="1">
      <alignment horizontal="justify" vertical="top" wrapText="1"/>
    </xf>
    <xf numFmtId="0" fontId="4" fillId="0" borderId="22" xfId="0" applyFont="1" applyBorder="1" applyAlignment="1">
      <alignment horizontal="center" vertical="center" wrapText="1"/>
    </xf>
    <xf numFmtId="170" fontId="4" fillId="0" borderId="22" xfId="0" applyNumberFormat="1" applyFont="1" applyBorder="1" applyAlignment="1">
      <alignment vertical="top" wrapText="1"/>
    </xf>
    <xf numFmtId="171" fontId="4" fillId="0" borderId="22" xfId="0" applyNumberFormat="1" applyFont="1" applyBorder="1" applyAlignment="1">
      <alignment vertical="top" wrapText="1"/>
    </xf>
    <xf numFmtId="171" fontId="25" fillId="0" borderId="22" xfId="0" applyNumberFormat="1" applyFont="1" applyBorder="1" applyAlignment="1">
      <alignment vertical="top" wrapText="1"/>
    </xf>
    <xf numFmtId="3" fontId="25" fillId="3" borderId="22" xfId="0" applyNumberFormat="1" applyFont="1" applyFill="1" applyBorder="1" applyAlignment="1">
      <alignment vertical="top" wrapText="1"/>
    </xf>
    <xf numFmtId="0" fontId="25" fillId="0" borderId="22" xfId="0" applyFont="1" applyBorder="1" applyAlignment="1">
      <alignment horizontal="center" vertical="top" wrapText="1"/>
    </xf>
    <xf numFmtId="0" fontId="4" fillId="0" borderId="22" xfId="0" applyFont="1" applyBorder="1" applyAlignment="1">
      <alignment horizontal="right" vertical="top" wrapText="1"/>
    </xf>
    <xf numFmtId="173" fontId="4" fillId="0" borderId="22" xfId="1" applyNumberFormat="1" applyFont="1" applyBorder="1" applyAlignment="1">
      <alignment horizontal="right" vertical="top" wrapText="1"/>
    </xf>
    <xf numFmtId="170" fontId="4" fillId="0" borderId="22" xfId="1" applyNumberFormat="1" applyFont="1" applyBorder="1" applyAlignment="1">
      <alignment horizontal="right" vertical="top" wrapText="1"/>
    </xf>
    <xf numFmtId="3" fontId="25" fillId="5" borderId="22" xfId="0" applyNumberFormat="1" applyFont="1" applyFill="1" applyBorder="1" applyAlignment="1">
      <alignment horizontal="center" vertical="top" wrapText="1"/>
    </xf>
    <xf numFmtId="171" fontId="25" fillId="5" borderId="22" xfId="0" applyNumberFormat="1" applyFont="1" applyFill="1" applyBorder="1" applyAlignment="1">
      <alignment horizontal="right" vertical="top" wrapText="1"/>
    </xf>
    <xf numFmtId="170" fontId="25" fillId="5" borderId="22" xfId="0" applyNumberFormat="1" applyFont="1" applyFill="1" applyBorder="1" applyAlignment="1">
      <alignment horizontal="right" vertical="top" wrapText="1"/>
    </xf>
    <xf numFmtId="0" fontId="27" fillId="4" borderId="22" xfId="0" applyFont="1" applyFill="1" applyBorder="1" applyAlignment="1">
      <alignment vertical="top" wrapText="1"/>
    </xf>
    <xf numFmtId="170" fontId="27" fillId="0" borderId="22" xfId="0" applyNumberFormat="1" applyFont="1" applyFill="1" applyBorder="1" applyAlignment="1">
      <alignment horizontal="right" vertical="top" wrapText="1"/>
    </xf>
    <xf numFmtId="170" fontId="27" fillId="8" borderId="22" xfId="0" applyNumberFormat="1" applyFont="1" applyFill="1" applyBorder="1" applyAlignment="1">
      <alignment horizontal="right" vertical="top" wrapText="1"/>
    </xf>
    <xf numFmtId="174" fontId="27" fillId="0" borderId="22" xfId="0" applyNumberFormat="1" applyFont="1" applyFill="1" applyBorder="1" applyAlignment="1">
      <alignment horizontal="right" vertical="top" wrapText="1"/>
    </xf>
    <xf numFmtId="0" fontId="25" fillId="3" borderId="22" xfId="0" applyFont="1" applyFill="1" applyBorder="1" applyAlignment="1">
      <alignment horizontal="justify" vertical="top" wrapText="1"/>
    </xf>
    <xf numFmtId="3" fontId="4" fillId="0" borderId="22" xfId="0" applyNumberFormat="1" applyFont="1" applyBorder="1" applyAlignment="1">
      <alignment vertical="center" wrapText="1"/>
    </xf>
    <xf numFmtId="170" fontId="4" fillId="8" borderId="22" xfId="0" applyNumberFormat="1" applyFont="1" applyFill="1" applyBorder="1" applyAlignment="1">
      <alignment vertical="center" wrapText="1"/>
    </xf>
    <xf numFmtId="170" fontId="4" fillId="0" borderId="22" xfId="0" applyNumberFormat="1" applyFont="1" applyBorder="1" applyAlignment="1">
      <alignment vertical="center" wrapText="1"/>
    </xf>
    <xf numFmtId="3" fontId="25" fillId="3" borderId="22" xfId="0" applyNumberFormat="1" applyFont="1" applyFill="1" applyBorder="1" applyAlignment="1">
      <alignment vertical="center" wrapText="1"/>
    </xf>
    <xf numFmtId="170" fontId="25" fillId="3" borderId="22" xfId="0" applyNumberFormat="1" applyFont="1" applyFill="1" applyBorder="1" applyAlignment="1">
      <alignment vertical="center" wrapText="1"/>
    </xf>
    <xf numFmtId="0" fontId="4" fillId="0" borderId="22" xfId="0" quotePrefix="1" applyFont="1" applyBorder="1" applyAlignment="1">
      <alignment horizontal="justify" vertical="top" wrapText="1"/>
    </xf>
    <xf numFmtId="0" fontId="27" fillId="4" borderId="22" xfId="0" applyFont="1" applyFill="1" applyBorder="1" applyAlignment="1">
      <alignment horizontal="left" vertical="top" wrapText="1"/>
    </xf>
    <xf numFmtId="3" fontId="27" fillId="0" borderId="22" xfId="0" applyNumberFormat="1" applyFont="1" applyFill="1" applyBorder="1" applyAlignment="1">
      <alignment horizontal="right" vertical="top" wrapText="1"/>
    </xf>
    <xf numFmtId="3" fontId="4" fillId="6" borderId="22" xfId="0" applyNumberFormat="1" applyFont="1" applyFill="1" applyBorder="1" applyAlignment="1">
      <alignment horizontal="right" vertical="top" wrapText="1"/>
    </xf>
    <xf numFmtId="3" fontId="27" fillId="4" borderId="22" xfId="0" applyNumberFormat="1" applyFont="1" applyFill="1" applyBorder="1" applyAlignment="1">
      <alignment horizontal="right" vertical="top" wrapText="1"/>
    </xf>
    <xf numFmtId="0" fontId="27" fillId="4" borderId="22" xfId="0" applyFont="1" applyFill="1" applyBorder="1" applyAlignment="1">
      <alignment horizontal="center" vertical="top" wrapText="1"/>
    </xf>
    <xf numFmtId="3" fontId="22" fillId="8" borderId="22" xfId="0" applyNumberFormat="1" applyFont="1" applyFill="1" applyBorder="1" applyAlignment="1">
      <alignment horizontal="right"/>
    </xf>
    <xf numFmtId="3" fontId="22" fillId="0" borderId="22" xfId="0" applyNumberFormat="1" applyFont="1" applyBorder="1" applyAlignment="1">
      <alignment horizontal="right"/>
    </xf>
    <xf numFmtId="0" fontId="4" fillId="8" borderId="22" xfId="0" applyFont="1" applyFill="1" applyBorder="1" applyAlignment="1">
      <alignment horizontal="left" vertical="top" wrapText="1"/>
    </xf>
    <xf numFmtId="3" fontId="4" fillId="0" borderId="22" xfId="0" applyNumberFormat="1" applyFont="1" applyBorder="1" applyAlignment="1">
      <alignment horizontal="right" vertical="center" wrapText="1"/>
    </xf>
    <xf numFmtId="3" fontId="4" fillId="0" borderId="22" xfId="3" applyNumberFormat="1" applyFont="1" applyBorder="1" applyAlignment="1">
      <alignment horizontal="right" vertical="center" wrapText="1"/>
    </xf>
    <xf numFmtId="170" fontId="4" fillId="0" borderId="22" xfId="3" applyNumberFormat="1" applyFont="1" applyBorder="1" applyAlignment="1">
      <alignment horizontal="right" vertical="center" wrapText="1"/>
    </xf>
    <xf numFmtId="170" fontId="4" fillId="0" borderId="22" xfId="0" applyNumberFormat="1" applyFont="1" applyFill="1" applyBorder="1" applyAlignment="1">
      <alignment horizontal="right" vertical="center" wrapText="1"/>
    </xf>
    <xf numFmtId="170" fontId="27" fillId="8" borderId="22" xfId="0" applyNumberFormat="1" applyFont="1" applyFill="1" applyBorder="1" applyAlignment="1">
      <alignment horizontal="right" vertical="center" wrapText="1"/>
    </xf>
    <xf numFmtId="3" fontId="4" fillId="3" borderId="22" xfId="0" applyNumberFormat="1" applyFont="1" applyFill="1" applyBorder="1" applyAlignment="1">
      <alignment horizontal="right" vertical="center" wrapText="1"/>
    </xf>
    <xf numFmtId="170" fontId="4" fillId="3" borderId="22" xfId="3" applyNumberFormat="1" applyFont="1" applyFill="1" applyBorder="1" applyAlignment="1">
      <alignment horizontal="right" vertical="center" wrapText="1"/>
    </xf>
    <xf numFmtId="0" fontId="22" fillId="8" borderId="22" xfId="0" applyFont="1" applyFill="1" applyBorder="1"/>
    <xf numFmtId="170" fontId="22" fillId="8" borderId="22" xfId="0" applyNumberFormat="1" applyFont="1" applyFill="1" applyBorder="1" applyAlignment="1">
      <alignment horizontal="right"/>
    </xf>
    <xf numFmtId="170" fontId="22" fillId="0" borderId="22" xfId="0" applyNumberFormat="1" applyFont="1" applyBorder="1"/>
    <xf numFmtId="0" fontId="4" fillId="8" borderId="22" xfId="2" applyFont="1" applyFill="1" applyBorder="1" applyAlignment="1">
      <alignment horizontal="left" vertical="top" wrapText="1"/>
    </xf>
    <xf numFmtId="0" fontId="4" fillId="8" borderId="22" xfId="2" applyFont="1" applyFill="1" applyBorder="1" applyAlignment="1">
      <alignment horizontal="center" vertical="top" wrapText="1"/>
    </xf>
    <xf numFmtId="0" fontId="25" fillId="8" borderId="22" xfId="2" applyFont="1" applyFill="1" applyBorder="1" applyAlignment="1">
      <alignment horizontal="center" vertical="top" wrapText="1"/>
    </xf>
    <xf numFmtId="170" fontId="4" fillId="8" borderId="22" xfId="2" applyNumberFormat="1" applyFont="1" applyFill="1" applyBorder="1" applyAlignment="1">
      <alignment horizontal="center" vertical="top" wrapText="1"/>
    </xf>
    <xf numFmtId="170" fontId="4" fillId="8" borderId="22" xfId="3" applyNumberFormat="1" applyFont="1" applyFill="1" applyBorder="1" applyAlignment="1">
      <alignment horizontal="right" vertical="top" wrapText="1"/>
    </xf>
    <xf numFmtId="170" fontId="25" fillId="0" borderId="22" xfId="3" applyNumberFormat="1" applyFont="1" applyFill="1" applyBorder="1" applyAlignment="1">
      <alignment horizontal="right" vertical="top" wrapText="1"/>
    </xf>
    <xf numFmtId="3" fontId="4" fillId="8" borderId="22" xfId="2" applyNumberFormat="1" applyFont="1" applyFill="1" applyBorder="1" applyAlignment="1">
      <alignment horizontal="right" vertical="top" wrapText="1"/>
    </xf>
    <xf numFmtId="0" fontId="4" fillId="0" borderId="22" xfId="2" applyFont="1" applyBorder="1" applyAlignment="1">
      <alignment horizontal="left" vertical="top" wrapText="1"/>
    </xf>
    <xf numFmtId="0" fontId="4" fillId="0" borderId="22" xfId="2" applyFont="1" applyBorder="1" applyAlignment="1">
      <alignment horizontal="center" vertical="top" wrapText="1"/>
    </xf>
    <xf numFmtId="49" fontId="4" fillId="8" borderId="22" xfId="2" applyNumberFormat="1" applyFont="1" applyFill="1" applyBorder="1" applyAlignment="1">
      <alignment horizontal="left" vertical="top" wrapText="1"/>
    </xf>
    <xf numFmtId="0" fontId="25" fillId="0" borderId="22" xfId="2" applyFont="1" applyBorder="1" applyAlignment="1">
      <alignment horizontal="center" vertical="top" wrapText="1"/>
    </xf>
    <xf numFmtId="3" fontId="25" fillId="0" borderId="22" xfId="3" applyNumberFormat="1" applyFont="1" applyFill="1" applyBorder="1" applyAlignment="1">
      <alignment horizontal="right" vertical="top" wrapText="1"/>
    </xf>
    <xf numFmtId="170" fontId="4" fillId="8" borderId="22" xfId="2" applyNumberFormat="1" applyFont="1" applyFill="1" applyBorder="1" applyAlignment="1">
      <alignment horizontal="center" vertical="center" wrapText="1"/>
    </xf>
    <xf numFmtId="171" fontId="4" fillId="8" borderId="22" xfId="3" applyNumberFormat="1" applyFont="1" applyFill="1" applyBorder="1" applyAlignment="1">
      <alignment vertical="top" wrapText="1"/>
    </xf>
    <xf numFmtId="4" fontId="4" fillId="8" borderId="22" xfId="0" applyNumberFormat="1" applyFont="1" applyFill="1" applyBorder="1" applyAlignment="1">
      <alignment horizontal="right" vertical="top" wrapText="1"/>
    </xf>
    <xf numFmtId="170" fontId="25" fillId="3" borderId="22" xfId="77" applyNumberFormat="1" applyFont="1" applyFill="1" applyBorder="1" applyAlignment="1">
      <alignment vertical="top" wrapText="1"/>
    </xf>
    <xf numFmtId="174" fontId="25" fillId="3" borderId="22" xfId="77" applyNumberFormat="1" applyFont="1" applyFill="1" applyBorder="1" applyAlignment="1">
      <alignment vertical="top" wrapText="1"/>
    </xf>
    <xf numFmtId="170" fontId="4" fillId="4" borderId="22" xfId="3" applyNumberFormat="1" applyFont="1" applyFill="1" applyBorder="1" applyAlignment="1">
      <alignment horizontal="center" vertical="top" wrapText="1"/>
    </xf>
    <xf numFmtId="3" fontId="4" fillId="4" borderId="22" xfId="3" applyNumberFormat="1" applyFont="1" applyFill="1" applyBorder="1" applyAlignment="1">
      <alignment horizontal="center" vertical="top" wrapText="1"/>
    </xf>
    <xf numFmtId="0" fontId="32" fillId="10" borderId="22" xfId="0" applyFont="1" applyFill="1" applyBorder="1" applyAlignment="1">
      <alignment horizontal="left" vertical="top" wrapText="1"/>
    </xf>
    <xf numFmtId="0" fontId="32" fillId="10" borderId="22" xfId="0" applyFont="1" applyFill="1" applyBorder="1" applyAlignment="1">
      <alignment horizontal="center" vertical="top" wrapText="1"/>
    </xf>
    <xf numFmtId="170" fontId="33" fillId="10" borderId="22" xfId="3" applyNumberFormat="1" applyFont="1" applyFill="1" applyBorder="1" applyAlignment="1">
      <alignment vertical="top" wrapText="1"/>
    </xf>
    <xf numFmtId="165" fontId="33" fillId="10" borderId="22" xfId="3" applyNumberFormat="1" applyFont="1" applyFill="1" applyBorder="1" applyAlignment="1">
      <alignment vertical="top" wrapText="1"/>
    </xf>
    <xf numFmtId="3" fontId="33" fillId="10" borderId="22" xfId="3" applyNumberFormat="1" applyFont="1" applyFill="1" applyBorder="1" applyAlignment="1">
      <alignment vertical="top" wrapText="1"/>
    </xf>
    <xf numFmtId="0" fontId="33" fillId="10" borderId="22" xfId="0" applyFont="1" applyFill="1" applyBorder="1" applyAlignment="1">
      <alignment horizontal="left" vertical="top" wrapText="1"/>
    </xf>
    <xf numFmtId="0" fontId="33" fillId="10" borderId="22" xfId="0" applyFont="1" applyFill="1" applyBorder="1" applyAlignment="1">
      <alignment horizontal="center" vertical="top" wrapText="1"/>
    </xf>
    <xf numFmtId="170" fontId="33" fillId="10" borderId="22" xfId="0" applyNumberFormat="1" applyFont="1" applyFill="1" applyBorder="1" applyAlignment="1">
      <alignment horizontal="center" vertical="top" wrapText="1"/>
    </xf>
    <xf numFmtId="3" fontId="33" fillId="10" borderId="22" xfId="3" applyNumberFormat="1" applyFont="1" applyFill="1" applyBorder="1" applyAlignment="1">
      <alignment horizontal="center" vertical="top" wrapText="1"/>
    </xf>
    <xf numFmtId="170" fontId="4" fillId="4" borderId="22" xfId="3" applyNumberFormat="1" applyFont="1" applyFill="1" applyBorder="1" applyAlignment="1">
      <alignment vertical="top" wrapText="1"/>
    </xf>
    <xf numFmtId="165" fontId="4" fillId="4" borderId="22" xfId="3" applyNumberFormat="1" applyFont="1" applyFill="1" applyBorder="1" applyAlignment="1">
      <alignment vertical="top" wrapText="1"/>
    </xf>
    <xf numFmtId="3" fontId="4" fillId="0" borderId="22" xfId="3" applyNumberFormat="1" applyFont="1" applyFill="1" applyBorder="1" applyAlignment="1">
      <alignment horizontal="center" vertical="top" wrapText="1"/>
    </xf>
    <xf numFmtId="0" fontId="25" fillId="0" borderId="22" xfId="0" applyFont="1" applyBorder="1" applyAlignment="1">
      <alignment horizontal="left" vertical="center" wrapText="1"/>
    </xf>
    <xf numFmtId="0" fontId="25" fillId="0" borderId="22" xfId="2" applyFont="1" applyBorder="1" applyAlignment="1">
      <alignment horizontal="center" vertical="center" wrapText="1"/>
    </xf>
    <xf numFmtId="170" fontId="4" fillId="0" borderId="22" xfId="2" applyNumberFormat="1" applyFont="1" applyBorder="1" applyAlignment="1">
      <alignment horizontal="center" vertical="center" wrapText="1"/>
    </xf>
    <xf numFmtId="170" fontId="4" fillId="4" borderId="22" xfId="3" applyNumberFormat="1" applyFont="1" applyFill="1" applyBorder="1" applyAlignment="1">
      <alignment horizontal="right" vertical="center" wrapText="1"/>
    </xf>
    <xf numFmtId="165" fontId="4" fillId="4" borderId="22" xfId="3" applyNumberFormat="1" applyFont="1" applyFill="1" applyBorder="1" applyAlignment="1">
      <alignment horizontal="center" vertical="center" wrapText="1"/>
    </xf>
    <xf numFmtId="170" fontId="25" fillId="3" borderId="22" xfId="2" applyNumberFormat="1" applyFont="1" applyFill="1" applyBorder="1" applyAlignment="1">
      <alignment vertical="top" wrapText="1"/>
    </xf>
    <xf numFmtId="171" fontId="4" fillId="8" borderId="22" xfId="1" applyNumberFormat="1" applyFont="1" applyFill="1" applyBorder="1" applyAlignment="1">
      <alignment horizontal="right" vertical="top" wrapText="1"/>
    </xf>
    <xf numFmtId="0" fontId="4" fillId="0" borderId="22" xfId="0" applyFont="1" applyFill="1" applyBorder="1" applyAlignment="1">
      <alignment horizontal="justify" vertical="top" wrapText="1"/>
    </xf>
    <xf numFmtId="4" fontId="4" fillId="0" borderId="22" xfId="0" applyNumberFormat="1" applyFont="1" applyFill="1" applyBorder="1" applyAlignment="1">
      <alignment horizontal="right" vertical="top" wrapText="1"/>
    </xf>
    <xf numFmtId="170" fontId="4" fillId="0" borderId="22" xfId="0" applyNumberFormat="1" applyFont="1" applyFill="1" applyBorder="1" applyAlignment="1">
      <alignment horizontal="right" vertical="top" wrapText="1"/>
    </xf>
    <xf numFmtId="174" fontId="22" fillId="0" borderId="22" xfId="0" applyNumberFormat="1" applyFont="1" applyBorder="1" applyAlignment="1">
      <alignment horizontal="right" vertical="top" wrapText="1"/>
    </xf>
    <xf numFmtId="170" fontId="4" fillId="0" borderId="22" xfId="0" quotePrefix="1" applyNumberFormat="1" applyFont="1" applyBorder="1" applyAlignment="1">
      <alignment horizontal="right" vertical="top" wrapText="1"/>
    </xf>
    <xf numFmtId="170" fontId="22" fillId="0" borderId="22" xfId="0" applyNumberFormat="1" applyFont="1" applyBorder="1" applyAlignment="1">
      <alignment horizontal="right" vertical="top" wrapText="1"/>
    </xf>
    <xf numFmtId="171" fontId="4" fillId="8" borderId="22" xfId="0" applyNumberFormat="1" applyFont="1" applyFill="1" applyBorder="1" applyAlignment="1">
      <alignment horizontal="right" vertical="top" wrapText="1"/>
    </xf>
    <xf numFmtId="3" fontId="4" fillId="0" borderId="22" xfId="0" applyNumberFormat="1" applyFont="1" applyFill="1" applyBorder="1" applyAlignment="1">
      <alignment horizontal="center" vertical="top" wrapText="1"/>
    </xf>
    <xf numFmtId="0" fontId="30" fillId="0" borderId="0" xfId="0" applyFont="1"/>
    <xf numFmtId="0" fontId="39" fillId="0" borderId="0" xfId="75" applyFont="1"/>
    <xf numFmtId="14" fontId="22" fillId="0" borderId="0" xfId="0" applyNumberFormat="1" applyFont="1" applyAlignment="1">
      <alignment horizontal="left"/>
    </xf>
    <xf numFmtId="0" fontId="30" fillId="0" borderId="0" xfId="0" applyFont="1" applyAlignment="1">
      <alignment horizontal="center"/>
    </xf>
    <xf numFmtId="0" fontId="23" fillId="3" borderId="1" xfId="0" applyFont="1" applyFill="1" applyBorder="1" applyAlignment="1">
      <alignment horizontal="center" vertical="center" wrapText="1"/>
    </xf>
    <xf numFmtId="14" fontId="23" fillId="3" borderId="1" xfId="0" applyNumberFormat="1" applyFont="1" applyFill="1" applyBorder="1" applyAlignment="1">
      <alignment horizontal="center" vertical="center" wrapText="1"/>
    </xf>
    <xf numFmtId="0" fontId="23" fillId="0" borderId="3" xfId="0" applyFont="1" applyBorder="1"/>
    <xf numFmtId="0" fontId="22" fillId="0" borderId="3" xfId="0" applyFont="1" applyBorder="1"/>
    <xf numFmtId="3" fontId="23" fillId="0" borderId="3" xfId="0" applyNumberFormat="1" applyFont="1" applyFill="1" applyBorder="1"/>
    <xf numFmtId="3" fontId="23" fillId="0" borderId="3" xfId="0" applyNumberFormat="1" applyFont="1" applyBorder="1"/>
    <xf numFmtId="3" fontId="22" fillId="8" borderId="3" xfId="0" applyNumberFormat="1" applyFont="1" applyFill="1" applyBorder="1"/>
    <xf numFmtId="3" fontId="22" fillId="0" borderId="3" xfId="0" applyNumberFormat="1" applyFont="1" applyBorder="1"/>
    <xf numFmtId="0" fontId="22" fillId="0" borderId="3" xfId="0" applyFont="1" applyBorder="1" applyAlignment="1">
      <alignment horizontal="left" vertical="center" wrapText="1"/>
    </xf>
    <xf numFmtId="3" fontId="22" fillId="0" borderId="3" xfId="0" applyNumberFormat="1" applyFont="1" applyFill="1" applyBorder="1"/>
    <xf numFmtId="3" fontId="22" fillId="8" borderId="3" xfId="0" applyNumberFormat="1" applyFont="1" applyFill="1" applyBorder="1" applyAlignment="1">
      <alignment vertical="top" wrapText="1"/>
    </xf>
    <xf numFmtId="3" fontId="22" fillId="0" borderId="3" xfId="0" applyNumberFormat="1" applyFont="1" applyBorder="1" applyAlignment="1">
      <alignment vertical="top" wrapText="1"/>
    </xf>
    <xf numFmtId="3" fontId="22" fillId="0" borderId="3" xfId="0" applyNumberFormat="1" applyFont="1" applyBorder="1" applyAlignment="1">
      <alignment vertical="center"/>
    </xf>
    <xf numFmtId="0" fontId="22" fillId="0" borderId="3" xfId="0" applyFont="1" applyFill="1" applyBorder="1"/>
    <xf numFmtId="0" fontId="3" fillId="8" borderId="0" xfId="0" applyFont="1" applyFill="1"/>
    <xf numFmtId="3" fontId="23" fillId="3" borderId="1" xfId="0" applyNumberFormat="1" applyFont="1" applyFill="1" applyBorder="1"/>
    <xf numFmtId="170" fontId="23" fillId="0" borderId="0" xfId="0" applyNumberFormat="1" applyFont="1" applyAlignment="1">
      <alignment horizontal="center"/>
    </xf>
    <xf numFmtId="170" fontId="3" fillId="0" borderId="0" xfId="0" applyNumberFormat="1" applyFont="1"/>
    <xf numFmtId="170" fontId="22" fillId="0" borderId="0" xfId="0" applyNumberFormat="1" applyFont="1" applyAlignment="1">
      <alignment horizontal="center"/>
    </xf>
    <xf numFmtId="0" fontId="23" fillId="3" borderId="24" xfId="0" applyFont="1" applyFill="1" applyBorder="1" applyAlignment="1">
      <alignment horizontal="center" vertical="center" wrapText="1"/>
    </xf>
    <xf numFmtId="0" fontId="23" fillId="0" borderId="7" xfId="0" applyFont="1" applyBorder="1"/>
    <xf numFmtId="0" fontId="22" fillId="0" borderId="7" xfId="0" applyFont="1" applyBorder="1"/>
    <xf numFmtId="0" fontId="22" fillId="0" borderId="7" xfId="0" applyFont="1" applyBorder="1" applyAlignment="1">
      <alignment vertical="top"/>
    </xf>
    <xf numFmtId="0" fontId="22" fillId="0" borderId="7" xfId="0" applyFont="1" applyBorder="1" applyAlignment="1">
      <alignment horizontal="left" vertical="center" wrapText="1"/>
    </xf>
    <xf numFmtId="0" fontId="23" fillId="3" borderId="24" xfId="0" applyFont="1" applyFill="1" applyBorder="1" applyAlignment="1">
      <alignment horizontal="center"/>
    </xf>
    <xf numFmtId="0" fontId="23" fillId="0" borderId="3"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vertical="top"/>
    </xf>
    <xf numFmtId="0" fontId="23" fillId="0" borderId="3" xfId="0" applyFont="1" applyBorder="1" applyAlignment="1">
      <alignment horizontal="center" vertical="center" wrapText="1"/>
    </xf>
    <xf numFmtId="0" fontId="23" fillId="0" borderId="3" xfId="0" applyFont="1" applyFill="1" applyBorder="1" applyAlignment="1">
      <alignment horizontal="center"/>
    </xf>
    <xf numFmtId="0" fontId="23" fillId="0" borderId="27" xfId="0" applyFont="1" applyBorder="1"/>
    <xf numFmtId="0" fontId="23" fillId="0" borderId="27" xfId="0" applyFont="1" applyBorder="1" applyAlignment="1">
      <alignment horizontal="center"/>
    </xf>
    <xf numFmtId="0" fontId="23" fillId="0" borderId="29" xfId="0" applyFont="1" applyBorder="1" applyAlignment="1">
      <alignment horizontal="center"/>
    </xf>
    <xf numFmtId="0" fontId="23" fillId="0" borderId="0" xfId="4" applyFont="1" applyAlignment="1">
      <alignment horizontal="center" vertical="top" wrapText="1"/>
    </xf>
    <xf numFmtId="0" fontId="20" fillId="0" borderId="0" xfId="0" applyFont="1" applyAlignment="1">
      <alignment horizontal="center"/>
    </xf>
    <xf numFmtId="0" fontId="23" fillId="0" borderId="29" xfId="0" applyFont="1" applyFill="1" applyBorder="1" applyAlignment="1">
      <alignment horizontal="center"/>
    </xf>
    <xf numFmtId="170" fontId="41" fillId="0" borderId="0" xfId="0" applyNumberFormat="1" applyFont="1"/>
    <xf numFmtId="3" fontId="23" fillId="0" borderId="27" xfId="0" applyNumberFormat="1" applyFont="1" applyBorder="1"/>
    <xf numFmtId="0" fontId="30" fillId="0" borderId="3" xfId="0" applyFont="1" applyBorder="1"/>
    <xf numFmtId="0" fontId="30" fillId="0" borderId="3" xfId="0" applyFont="1" applyBorder="1" applyAlignment="1">
      <alignment horizontal="center"/>
    </xf>
    <xf numFmtId="3" fontId="23" fillId="8" borderId="3" xfId="0" applyNumberFormat="1" applyFont="1" applyFill="1" applyBorder="1"/>
    <xf numFmtId="0" fontId="22" fillId="0" borderId="3" xfId="0" quotePrefix="1" applyFont="1" applyBorder="1"/>
    <xf numFmtId="0" fontId="23" fillId="0" borderId="3" xfId="0" quotePrefix="1" applyFont="1" applyBorder="1" applyAlignment="1">
      <alignment horizontal="center"/>
    </xf>
    <xf numFmtId="0" fontId="23" fillId="0" borderId="3" xfId="0" applyFont="1" applyFill="1" applyBorder="1"/>
    <xf numFmtId="0" fontId="22" fillId="0" borderId="3"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23" fillId="0" borderId="29" xfId="0" applyFont="1" applyFill="1" applyBorder="1"/>
    <xf numFmtId="3" fontId="23" fillId="0" borderId="29" xfId="0" applyNumberFormat="1" applyFont="1" applyFill="1" applyBorder="1"/>
    <xf numFmtId="173" fontId="3" fillId="0" borderId="0" xfId="1" applyNumberFormat="1" applyFont="1"/>
    <xf numFmtId="0" fontId="11" fillId="8" borderId="0" xfId="0" applyFont="1" applyFill="1" applyAlignment="1">
      <alignment horizontal="left" indent="1"/>
    </xf>
    <xf numFmtId="173" fontId="3" fillId="8" borderId="0" xfId="1" applyNumberFormat="1" applyFont="1" applyFill="1"/>
    <xf numFmtId="0" fontId="23" fillId="3" borderId="27" xfId="0" applyFont="1" applyFill="1" applyBorder="1" applyAlignment="1">
      <alignment horizontal="center" vertical="center" wrapText="1"/>
    </xf>
    <xf numFmtId="14" fontId="23" fillId="3" borderId="27" xfId="0" applyNumberFormat="1" applyFont="1" applyFill="1" applyBorder="1" applyAlignment="1">
      <alignment horizontal="center" vertical="center" wrapText="1"/>
    </xf>
    <xf numFmtId="3" fontId="22" fillId="8" borderId="3" xfId="0" applyNumberFormat="1" applyFont="1" applyFill="1" applyBorder="1" applyAlignment="1">
      <alignment horizontal="right"/>
    </xf>
    <xf numFmtId="3" fontId="22" fillId="0" borderId="3" xfId="0" applyNumberFormat="1" applyFont="1" applyBorder="1" applyAlignment="1">
      <alignment horizontal="right"/>
    </xf>
    <xf numFmtId="3" fontId="22" fillId="0" borderId="3" xfId="0" quotePrefix="1" applyNumberFormat="1" applyFont="1" applyBorder="1" applyAlignment="1">
      <alignment horizontal="right"/>
    </xf>
    <xf numFmtId="0" fontId="23" fillId="3" borderId="3" xfId="0" applyFont="1" applyFill="1" applyBorder="1" applyAlignment="1">
      <alignment horizontal="left" vertical="center" wrapText="1"/>
    </xf>
    <xf numFmtId="3" fontId="23" fillId="3" borderId="3" xfId="0" applyNumberFormat="1" applyFont="1" applyFill="1" applyBorder="1" applyAlignment="1">
      <alignment horizontal="right" vertical="center"/>
    </xf>
    <xf numFmtId="3" fontId="23" fillId="0" borderId="3" xfId="0" applyNumberFormat="1" applyFont="1" applyBorder="1" applyAlignment="1">
      <alignment vertical="center"/>
    </xf>
    <xf numFmtId="0" fontId="23" fillId="3" borderId="3" xfId="0" applyFont="1" applyFill="1" applyBorder="1"/>
    <xf numFmtId="3" fontId="23" fillId="3" borderId="3" xfId="0" applyNumberFormat="1" applyFont="1" applyFill="1" applyBorder="1"/>
    <xf numFmtId="3" fontId="22" fillId="3" borderId="3" xfId="0" applyNumberFormat="1" applyFont="1" applyFill="1" applyBorder="1"/>
    <xf numFmtId="0" fontId="23" fillId="3" borderId="29" xfId="0" applyFont="1" applyFill="1" applyBorder="1"/>
    <xf numFmtId="3" fontId="23" fillId="3" borderId="29" xfId="0" applyNumberFormat="1" applyFont="1" applyFill="1" applyBorder="1"/>
    <xf numFmtId="0" fontId="25" fillId="3" borderId="22" xfId="4" applyFont="1" applyFill="1" applyBorder="1" applyAlignment="1">
      <alignment horizontal="center" vertical="center" wrapText="1"/>
    </xf>
    <xf numFmtId="173" fontId="29" fillId="8" borderId="0" xfId="1" applyNumberFormat="1" applyFont="1" applyFill="1"/>
    <xf numFmtId="2" fontId="23" fillId="0" borderId="0" xfId="0" applyNumberFormat="1" applyFont="1" applyAlignment="1">
      <alignment vertical="center" wrapText="1"/>
    </xf>
    <xf numFmtId="0" fontId="25" fillId="7" borderId="27" xfId="4" applyFont="1" applyFill="1" applyBorder="1" applyAlignment="1">
      <alignment horizontal="center" vertical="center" wrapText="1"/>
    </xf>
    <xf numFmtId="14" fontId="25" fillId="7" borderId="27" xfId="4" applyNumberFormat="1" applyFont="1" applyFill="1" applyBorder="1" applyAlignment="1">
      <alignment horizontal="center" vertical="center" wrapText="1"/>
    </xf>
    <xf numFmtId="3" fontId="4" fillId="0" borderId="29" xfId="4" applyNumberFormat="1" applyFont="1" applyBorder="1" applyAlignment="1">
      <alignment horizontal="right" wrapText="1"/>
    </xf>
    <xf numFmtId="3" fontId="4" fillId="8" borderId="29" xfId="3" applyNumberFormat="1" applyFont="1" applyFill="1" applyBorder="1" applyAlignment="1" applyProtection="1">
      <alignment horizontal="right" wrapText="1"/>
    </xf>
    <xf numFmtId="170" fontId="4" fillId="8" borderId="29" xfId="3" applyNumberFormat="1" applyFont="1" applyFill="1" applyBorder="1" applyAlignment="1" applyProtection="1">
      <alignment horizontal="right" vertical="center" wrapText="1"/>
    </xf>
    <xf numFmtId="0" fontId="4" fillId="0" borderId="27" xfId="4" applyFont="1" applyBorder="1" applyAlignment="1">
      <alignment horizontal="left" vertical="center" wrapText="1"/>
    </xf>
    <xf numFmtId="3" fontId="4" fillId="0" borderId="27" xfId="4" applyNumberFormat="1" applyFont="1" applyBorder="1" applyAlignment="1">
      <alignment horizontal="right" wrapText="1"/>
    </xf>
    <xf numFmtId="3" fontId="4" fillId="0" borderId="27" xfId="3" applyNumberFormat="1" applyFont="1" applyFill="1" applyBorder="1" applyAlignment="1" applyProtection="1">
      <alignment horizontal="right" wrapText="1"/>
    </xf>
    <xf numFmtId="3" fontId="4" fillId="8" borderId="27" xfId="3" applyNumberFormat="1" applyFont="1" applyFill="1" applyBorder="1" applyAlignment="1" applyProtection="1">
      <alignment horizontal="right" wrapText="1"/>
    </xf>
    <xf numFmtId="170" fontId="4" fillId="8" borderId="27" xfId="3" applyNumberFormat="1" applyFont="1" applyFill="1" applyBorder="1" applyAlignment="1" applyProtection="1">
      <alignment horizontal="right" vertical="center" wrapText="1"/>
    </xf>
    <xf numFmtId="0" fontId="4" fillId="0" borderId="3" xfId="4" applyFont="1" applyBorder="1" applyAlignment="1">
      <alignment horizontal="left" vertical="center" wrapText="1"/>
    </xf>
    <xf numFmtId="3" fontId="4" fillId="0" borderId="3" xfId="4" applyNumberFormat="1" applyFont="1" applyBorder="1" applyAlignment="1">
      <alignment horizontal="right" wrapText="1"/>
    </xf>
    <xf numFmtId="3" fontId="4" fillId="0" borderId="3" xfId="3" applyNumberFormat="1" applyFont="1" applyFill="1" applyBorder="1" applyAlignment="1" applyProtection="1">
      <alignment horizontal="right" wrapText="1"/>
    </xf>
    <xf numFmtId="3" fontId="4" fillId="8" borderId="3" xfId="3" applyNumberFormat="1" applyFont="1" applyFill="1" applyBorder="1" applyAlignment="1" applyProtection="1">
      <alignment horizontal="right" wrapText="1"/>
    </xf>
    <xf numFmtId="3" fontId="4" fillId="8" borderId="3" xfId="3" applyNumberFormat="1" applyFont="1" applyFill="1" applyBorder="1" applyAlignment="1" applyProtection="1">
      <alignment horizontal="right" vertical="center" wrapText="1"/>
    </xf>
    <xf numFmtId="0" fontId="4" fillId="0" borderId="29" xfId="4" applyFont="1" applyBorder="1" applyAlignment="1">
      <alignment horizontal="left" vertical="center" wrapText="1"/>
    </xf>
    <xf numFmtId="3" fontId="4" fillId="0" borderId="29" xfId="3" applyNumberFormat="1" applyFont="1" applyFill="1" applyBorder="1" applyAlignment="1" applyProtection="1">
      <alignment horizontal="right" wrapText="1"/>
    </xf>
    <xf numFmtId="0" fontId="30" fillId="0" borderId="0" xfId="0" applyFont="1" applyAlignment="1">
      <alignment horizontal="center"/>
    </xf>
    <xf numFmtId="0" fontId="22" fillId="0" borderId="0" xfId="4" applyFont="1" applyAlignment="1">
      <alignment horizontal="center" vertical="top" wrapText="1"/>
    </xf>
    <xf numFmtId="0" fontId="10" fillId="0" borderId="22" xfId="0" applyFont="1" applyBorder="1" applyAlignment="1">
      <alignment horizontal="center" vertical="center" wrapText="1"/>
    </xf>
    <xf numFmtId="0" fontId="17" fillId="0" borderId="22" xfId="0" applyFont="1" applyBorder="1" applyAlignment="1">
      <alignment horizontal="center"/>
    </xf>
    <xf numFmtId="2" fontId="23" fillId="0" borderId="0" xfId="0" applyNumberFormat="1" applyFont="1" applyAlignment="1">
      <alignment horizontal="center" vertical="center" wrapText="1"/>
    </xf>
    <xf numFmtId="2" fontId="19" fillId="0" borderId="0" xfId="0" applyNumberFormat="1" applyFont="1" applyAlignment="1">
      <alignment horizontal="center" vertical="center" wrapText="1"/>
    </xf>
    <xf numFmtId="0" fontId="18" fillId="0" borderId="0" xfId="4" applyFont="1" applyAlignment="1">
      <alignment horizontal="center" vertical="top" wrapText="1"/>
    </xf>
    <xf numFmtId="0" fontId="2" fillId="9" borderId="22" xfId="0" applyFont="1" applyFill="1" applyBorder="1" applyAlignment="1">
      <alignment horizontal="center" vertical="center" wrapText="1"/>
    </xf>
    <xf numFmtId="0" fontId="6" fillId="9" borderId="22" xfId="0" applyFont="1" applyFill="1" applyBorder="1" applyAlignment="1">
      <alignment horizontal="center"/>
    </xf>
    <xf numFmtId="2" fontId="23" fillId="0" borderId="8" xfId="0" applyNumberFormat="1" applyFont="1" applyBorder="1" applyAlignment="1">
      <alignment horizontal="center" vertical="center" wrapText="1"/>
    </xf>
    <xf numFmtId="0" fontId="25" fillId="7" borderId="23" xfId="4" applyFont="1" applyFill="1" applyBorder="1" applyAlignment="1">
      <alignment horizontal="center" vertical="center" wrapText="1"/>
    </xf>
    <xf numFmtId="0" fontId="25" fillId="7" borderId="7" xfId="4" applyFont="1" applyFill="1" applyBorder="1" applyAlignment="1">
      <alignment horizontal="center" vertical="center" wrapText="1"/>
    </xf>
    <xf numFmtId="0" fontId="25" fillId="7" borderId="24" xfId="4" applyFont="1" applyFill="1" applyBorder="1" applyAlignment="1">
      <alignment horizontal="center" vertical="center" wrapText="1"/>
    </xf>
    <xf numFmtId="0" fontId="25" fillId="7" borderId="25" xfId="4" applyFont="1" applyFill="1" applyBorder="1" applyAlignment="1">
      <alignment horizontal="center" vertical="center" wrapText="1"/>
    </xf>
    <xf numFmtId="0" fontId="25" fillId="7" borderId="26" xfId="4" applyFont="1" applyFill="1" applyBorder="1" applyAlignment="1">
      <alignment horizontal="center" vertical="center" wrapText="1"/>
    </xf>
    <xf numFmtId="0" fontId="25" fillId="7" borderId="22" xfId="4" applyFont="1" applyFill="1" applyBorder="1" applyAlignment="1">
      <alignment horizontal="center" vertical="center" wrapText="1"/>
    </xf>
    <xf numFmtId="170" fontId="22" fillId="8" borderId="22" xfId="0" applyNumberFormat="1" applyFont="1" applyFill="1" applyBorder="1" applyAlignment="1">
      <alignment horizontal="center" vertical="center" wrapText="1"/>
    </xf>
    <xf numFmtId="170" fontId="25" fillId="3" borderId="22" xfId="0" applyNumberFormat="1" applyFont="1" applyFill="1" applyBorder="1" applyAlignment="1">
      <alignment horizontal="center" vertical="center" wrapText="1"/>
    </xf>
    <xf numFmtId="0" fontId="25" fillId="0" borderId="0" xfId="0" applyFont="1" applyAlignment="1">
      <alignment horizontal="left"/>
    </xf>
    <xf numFmtId="0" fontId="25" fillId="0" borderId="0" xfId="0" applyFont="1" applyFill="1" applyAlignment="1">
      <alignment horizontal="left"/>
    </xf>
    <xf numFmtId="2" fontId="25" fillId="3" borderId="22" xfId="0" applyNumberFormat="1" applyFont="1" applyFill="1" applyBorder="1" applyAlignment="1">
      <alignment horizontal="center" vertical="center" wrapText="1"/>
    </xf>
    <xf numFmtId="0" fontId="25" fillId="3" borderId="22" xfId="0" applyFont="1" applyFill="1" applyBorder="1" applyAlignment="1">
      <alignment horizontal="center"/>
    </xf>
    <xf numFmtId="0" fontId="4" fillId="0" borderId="0" xfId="0" applyFont="1" applyAlignment="1">
      <alignment horizontal="justify"/>
    </xf>
    <xf numFmtId="0" fontId="23" fillId="0" borderId="0" xfId="0" applyFont="1" applyAlignment="1">
      <alignment horizontal="left" vertical="center" wrapText="1"/>
    </xf>
    <xf numFmtId="0" fontId="22" fillId="0" borderId="0" xfId="0" applyFont="1" applyAlignment="1">
      <alignment horizontal="justify" vertical="center" wrapText="1"/>
    </xf>
    <xf numFmtId="0" fontId="22" fillId="0" borderId="0" xfId="0" applyFont="1" applyAlignment="1">
      <alignment horizontal="left" wrapText="1"/>
    </xf>
    <xf numFmtId="0" fontId="22" fillId="0" borderId="0" xfId="0" applyFont="1" applyAlignment="1">
      <alignment horizontal="left" vertical="center" wrapText="1"/>
    </xf>
    <xf numFmtId="0" fontId="23" fillId="0" borderId="0" xfId="0" applyFont="1" applyAlignment="1">
      <alignment horizontal="center" vertical="center" wrapText="1"/>
    </xf>
    <xf numFmtId="0" fontId="4" fillId="0" borderId="0" xfId="0" applyFont="1" applyAlignment="1">
      <alignment horizontal="justify" vertical="center" wrapText="1"/>
    </xf>
    <xf numFmtId="0" fontId="25" fillId="0" borderId="0" xfId="0" applyFont="1" applyAlignment="1">
      <alignment horizontal="left" vertical="center" wrapText="1"/>
    </xf>
    <xf numFmtId="0" fontId="23" fillId="0" borderId="0" xfId="0" applyFont="1" applyAlignment="1">
      <alignment horizontal="left" wrapText="1"/>
    </xf>
    <xf numFmtId="3" fontId="25" fillId="3" borderId="22" xfId="0" applyNumberFormat="1" applyFont="1" applyFill="1" applyBorder="1" applyAlignment="1">
      <alignment horizontal="center" vertical="center" wrapText="1"/>
    </xf>
    <xf numFmtId="0" fontId="25" fillId="3" borderId="22" xfId="2" applyFont="1" applyFill="1" applyBorder="1" applyAlignment="1">
      <alignment horizontal="center" vertical="top" wrapText="1"/>
    </xf>
    <xf numFmtId="2" fontId="25" fillId="3" borderId="2" xfId="0" applyNumberFormat="1" applyFont="1" applyFill="1" applyBorder="1" applyAlignment="1">
      <alignment horizontal="center" vertical="center" wrapText="1"/>
    </xf>
    <xf numFmtId="2" fontId="25" fillId="3" borderId="4" xfId="0" applyNumberFormat="1" applyFont="1" applyFill="1" applyBorder="1" applyAlignment="1">
      <alignment horizontal="center" vertical="center" wrapText="1"/>
    </xf>
    <xf numFmtId="0" fontId="25" fillId="8" borderId="0" xfId="0" applyFont="1" applyFill="1" applyAlignment="1">
      <alignment horizontal="left"/>
    </xf>
    <xf numFmtId="0" fontId="28" fillId="5" borderId="22" xfId="0" applyFont="1" applyFill="1" applyBorder="1" applyAlignment="1">
      <alignment horizontal="center" vertical="top" wrapText="1"/>
    </xf>
    <xf numFmtId="0" fontId="25" fillId="0" borderId="0" xfId="0" applyFont="1" applyFill="1" applyAlignment="1">
      <alignment horizontal="left" vertical="center"/>
    </xf>
    <xf numFmtId="0" fontId="25" fillId="0" borderId="0" xfId="0" applyFont="1" applyBorder="1" applyAlignment="1">
      <alignment horizontal="left"/>
    </xf>
    <xf numFmtId="0" fontId="25" fillId="3" borderId="24"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7" fillId="0" borderId="24" xfId="0" applyFont="1" applyBorder="1" applyAlignment="1">
      <alignment horizontal="left" vertical="center" wrapText="1"/>
    </xf>
    <xf numFmtId="0" fontId="27" fillId="0" borderId="26" xfId="0" applyFont="1" applyBorder="1" applyAlignment="1">
      <alignment horizontal="left" vertical="center" wrapText="1"/>
    </xf>
    <xf numFmtId="0" fontId="25" fillId="3" borderId="22" xfId="0" applyFont="1" applyFill="1" applyBorder="1" applyAlignment="1">
      <alignment horizontal="center" vertical="center" wrapText="1"/>
    </xf>
    <xf numFmtId="0" fontId="25" fillId="9" borderId="22" xfId="0" applyFont="1" applyFill="1" applyBorder="1" applyAlignment="1">
      <alignment horizontal="center"/>
    </xf>
    <xf numFmtId="0" fontId="23" fillId="9" borderId="22" xfId="0" applyFont="1" applyFill="1" applyBorder="1" applyAlignment="1">
      <alignment horizontal="center" vertical="center" wrapText="1"/>
    </xf>
    <xf numFmtId="0" fontId="25" fillId="0" borderId="0" xfId="0" applyFont="1" applyBorder="1" applyAlignment="1">
      <alignment horizontal="center"/>
    </xf>
    <xf numFmtId="0" fontId="23" fillId="3" borderId="22" xfId="0" applyFont="1" applyFill="1" applyBorder="1" applyAlignment="1">
      <alignment horizontal="center" vertical="center"/>
    </xf>
    <xf numFmtId="0" fontId="23" fillId="3" borderId="22" xfId="0" applyFont="1" applyFill="1" applyBorder="1" applyAlignment="1">
      <alignment horizontal="center"/>
    </xf>
    <xf numFmtId="170" fontId="25" fillId="3" borderId="1" xfId="0" applyNumberFormat="1" applyFont="1" applyFill="1" applyBorder="1" applyAlignment="1">
      <alignment horizontal="center" vertical="center" wrapText="1"/>
    </xf>
  </cellXfs>
  <cellStyles count="200">
    <cellStyle name="Comma [0]" xfId="162" xr:uid="{00000000-0005-0000-0000-000000000000}"/>
    <cellStyle name="Comma 2" xfId="100" xr:uid="{00000000-0005-0000-0000-000072000000}"/>
    <cellStyle name="Comma 3" xfId="163" xr:uid="{00000000-0005-0000-0000-000001000000}"/>
    <cellStyle name="Comma_Comparativo 2004" xfId="101" xr:uid="{00000000-0005-0000-0000-000073000000}"/>
    <cellStyle name="Excel Built-in Comma" xfId="19" xr:uid="{00000000-0005-0000-0000-000000000000}"/>
    <cellStyle name="Excel Built-in Comma [0]" xfId="165" xr:uid="{00000000-0005-0000-0000-000003000000}"/>
    <cellStyle name="Excel Built-in Comma 2" xfId="164" xr:uid="{00000000-0005-0000-0000-000002000000}"/>
    <cellStyle name="Excel Built-in Normal" xfId="18" xr:uid="{00000000-0005-0000-0000-000001000000}"/>
    <cellStyle name="Excel_BuiltIn_Comma 1" xfId="166" xr:uid="{00000000-0005-0000-0000-000004000000}"/>
    <cellStyle name="Heading" xfId="167" xr:uid="{00000000-0005-0000-0000-000006000000}"/>
    <cellStyle name="Heading 1" xfId="168" xr:uid="{00000000-0005-0000-0000-000007000000}"/>
    <cellStyle name="Heading1" xfId="169" xr:uid="{00000000-0005-0000-0000-000008000000}"/>
    <cellStyle name="Heading1 1" xfId="170" xr:uid="{00000000-0005-0000-0000-000009000000}"/>
    <cellStyle name="Heading1 2" xfId="171" xr:uid="{00000000-0005-0000-0000-00000A000000}"/>
    <cellStyle name="Hipervínculo" xfId="75" builtinId="8"/>
    <cellStyle name="Hipervínculo 2" xfId="22" xr:uid="{00000000-0005-0000-0000-000002000000}"/>
    <cellStyle name="Millares" xfId="1" builtinId="3"/>
    <cellStyle name="Millares [0]" xfId="67" builtinId="6"/>
    <cellStyle name="Millares [0] 2" xfId="23" xr:uid="{00000000-0005-0000-0000-000005000000}"/>
    <cellStyle name="Millares [0] 2 2" xfId="81" xr:uid="{00000000-0005-0000-0000-000005000000}"/>
    <cellStyle name="Millares [0] 2 2 2" xfId="139" xr:uid="{00000000-0005-0000-0000-000005000000}"/>
    <cellStyle name="Millares [0] 2 3" xfId="111" xr:uid="{00000000-0005-0000-0000-000005000000}"/>
    <cellStyle name="Millares [0] 2 4" xfId="172" xr:uid="{00000000-0005-0000-0000-00000B000000}"/>
    <cellStyle name="Millares [0] 3" xfId="70" xr:uid="{00000000-0005-0000-0000-000072000000}"/>
    <cellStyle name="Millares [0] 3 2" xfId="103" xr:uid="{00000000-0005-0000-0000-000075000000}"/>
    <cellStyle name="Millares [0] 3 3" xfId="132" xr:uid="{00000000-0005-0000-0000-000072000000}"/>
    <cellStyle name="Millares [0] 4" xfId="74" xr:uid="{00000000-0005-0000-0000-000074000000}"/>
    <cellStyle name="Millares [0] 4 2" xfId="133" xr:uid="{00000000-0005-0000-0000-000074000000}"/>
    <cellStyle name="Millares [0] 5" xfId="131" xr:uid="{00000000-0005-0000-0000-000098000000}"/>
    <cellStyle name="Millares [0] 6" xfId="158" xr:uid="{00000000-0005-0000-0000-0000CB000000}"/>
    <cellStyle name="Millares [0] 7" xfId="189" xr:uid="{00000000-0005-0000-0000-0000E6000000}"/>
    <cellStyle name="Millares 10" xfId="5" xr:uid="{00000000-0005-0000-0000-000006000000}"/>
    <cellStyle name="Millares 10 2" xfId="24" xr:uid="{00000000-0005-0000-0000-000007000000}"/>
    <cellStyle name="Millares 10 2 2" xfId="82" xr:uid="{00000000-0005-0000-0000-000007000000}"/>
    <cellStyle name="Millares 10 2 2 2" xfId="140" xr:uid="{00000000-0005-0000-0000-000007000000}"/>
    <cellStyle name="Millares 10 2 3" xfId="112" xr:uid="{00000000-0005-0000-0000-000007000000}"/>
    <cellStyle name="Millares 10 3" xfId="78" xr:uid="{00000000-0005-0000-0000-000006000000}"/>
    <cellStyle name="Millares 10 3 2" xfId="136" xr:uid="{00000000-0005-0000-0000-000006000000}"/>
    <cellStyle name="Millares 10 4" xfId="108" xr:uid="{00000000-0005-0000-0000-000006000000}"/>
    <cellStyle name="Millares 11" xfId="25" xr:uid="{00000000-0005-0000-0000-000008000000}"/>
    <cellStyle name="Millares 11 2" xfId="83" xr:uid="{00000000-0005-0000-0000-000008000000}"/>
    <cellStyle name="Millares 11 2 2" xfId="141" xr:uid="{00000000-0005-0000-0000-000008000000}"/>
    <cellStyle name="Millares 11 3" xfId="113" xr:uid="{00000000-0005-0000-0000-000008000000}"/>
    <cellStyle name="Millares 12" xfId="26" xr:uid="{00000000-0005-0000-0000-000009000000}"/>
    <cellStyle name="Millares 12 2" xfId="84" xr:uid="{00000000-0005-0000-0000-000009000000}"/>
    <cellStyle name="Millares 12 2 2" xfId="142" xr:uid="{00000000-0005-0000-0000-000009000000}"/>
    <cellStyle name="Millares 12 3" xfId="114" xr:uid="{00000000-0005-0000-0000-000009000000}"/>
    <cellStyle name="Millares 13" xfId="27" xr:uid="{00000000-0005-0000-0000-00000A000000}"/>
    <cellStyle name="Millares 13 2" xfId="85" xr:uid="{00000000-0005-0000-0000-00000A000000}"/>
    <cellStyle name="Millares 13 2 2" xfId="143" xr:uid="{00000000-0005-0000-0000-00000A000000}"/>
    <cellStyle name="Millares 13 3" xfId="115" xr:uid="{00000000-0005-0000-0000-00000A000000}"/>
    <cellStyle name="Millares 14" xfId="28" xr:uid="{00000000-0005-0000-0000-00000B000000}"/>
    <cellStyle name="Millares 14 2" xfId="86" xr:uid="{00000000-0005-0000-0000-00000B000000}"/>
    <cellStyle name="Millares 14 2 2" xfId="144" xr:uid="{00000000-0005-0000-0000-00000B000000}"/>
    <cellStyle name="Millares 14 3" xfId="116" xr:uid="{00000000-0005-0000-0000-00000B000000}"/>
    <cellStyle name="Millares 15" xfId="29" xr:uid="{00000000-0005-0000-0000-00000C000000}"/>
    <cellStyle name="Millares 15 2" xfId="87" xr:uid="{00000000-0005-0000-0000-00000C000000}"/>
    <cellStyle name="Millares 15 2 2" xfId="145" xr:uid="{00000000-0005-0000-0000-00000C000000}"/>
    <cellStyle name="Millares 15 3" xfId="117" xr:uid="{00000000-0005-0000-0000-00000C000000}"/>
    <cellStyle name="Millares 16" xfId="30" xr:uid="{00000000-0005-0000-0000-00000D000000}"/>
    <cellStyle name="Millares 16 2" xfId="88" xr:uid="{00000000-0005-0000-0000-00000D000000}"/>
    <cellStyle name="Millares 16 2 2" xfId="146" xr:uid="{00000000-0005-0000-0000-00000D000000}"/>
    <cellStyle name="Millares 16 3" xfId="118" xr:uid="{00000000-0005-0000-0000-00000D000000}"/>
    <cellStyle name="Millares 17" xfId="31" xr:uid="{00000000-0005-0000-0000-00000E000000}"/>
    <cellStyle name="Millares 17 2" xfId="89" xr:uid="{00000000-0005-0000-0000-00000E000000}"/>
    <cellStyle name="Millares 17 2 2" xfId="147" xr:uid="{00000000-0005-0000-0000-00000E000000}"/>
    <cellStyle name="Millares 17 3" xfId="119" xr:uid="{00000000-0005-0000-0000-00000E000000}"/>
    <cellStyle name="Millares 18" xfId="32" xr:uid="{00000000-0005-0000-0000-00000F000000}"/>
    <cellStyle name="Millares 18 2" xfId="90" xr:uid="{00000000-0005-0000-0000-00000F000000}"/>
    <cellStyle name="Millares 18 2 2" xfId="148" xr:uid="{00000000-0005-0000-0000-00000F000000}"/>
    <cellStyle name="Millares 18 3" xfId="120" xr:uid="{00000000-0005-0000-0000-00000F000000}"/>
    <cellStyle name="Millares 19" xfId="33" xr:uid="{00000000-0005-0000-0000-000010000000}"/>
    <cellStyle name="Millares 19 2" xfId="91" xr:uid="{00000000-0005-0000-0000-000010000000}"/>
    <cellStyle name="Millares 19 2 2" xfId="149" xr:uid="{00000000-0005-0000-0000-000010000000}"/>
    <cellStyle name="Millares 19 3" xfId="121" xr:uid="{00000000-0005-0000-0000-000010000000}"/>
    <cellStyle name="Millares 2" xfId="3" xr:uid="{00000000-0005-0000-0000-000011000000}"/>
    <cellStyle name="Millares 2 2" xfId="20" xr:uid="{00000000-0005-0000-0000-000012000000}"/>
    <cellStyle name="Millares 2 2 2" xfId="80" xr:uid="{00000000-0005-0000-0000-000012000000}"/>
    <cellStyle name="Millares 2 2 2 2" xfId="138" xr:uid="{00000000-0005-0000-0000-000012000000}"/>
    <cellStyle name="Millares 2 2 2 3" xfId="193" xr:uid="{31296434-9896-486A-B568-23662348B2FB}"/>
    <cellStyle name="Millares 2 2 3" xfId="110" xr:uid="{00000000-0005-0000-0000-000012000000}"/>
    <cellStyle name="Millares 2 2 4" xfId="160" xr:uid="{AE7BE31E-95D5-4B54-91EB-BB2B7DFA8B33}"/>
    <cellStyle name="Millares 2 2 5" xfId="184" xr:uid="{00000000-0005-0000-0000-00002C000000}"/>
    <cellStyle name="Millares 2 3" xfId="65" xr:uid="{00000000-0005-0000-0000-000013000000}"/>
    <cellStyle name="Millares 2 3 2" xfId="99" xr:uid="{00000000-0005-0000-0000-000013000000}"/>
    <cellStyle name="Millares 2 3 2 2" xfId="157" xr:uid="{00000000-0005-0000-0000-000013000000}"/>
    <cellStyle name="Millares 2 3 3" xfId="130" xr:uid="{00000000-0005-0000-0000-000013000000}"/>
    <cellStyle name="Millares 2 3 4" xfId="192" xr:uid="{56344E24-1EAA-4E0E-AA3F-B79E8316DEE6}"/>
    <cellStyle name="Millares 2 4" xfId="73" xr:uid="{E428490C-D012-4CC2-9509-7FB1DF95992C}"/>
    <cellStyle name="Millares 2 5" xfId="77" xr:uid="{00000000-0005-0000-0000-000011000000}"/>
    <cellStyle name="Millares 2 5 2" xfId="135" xr:uid="{00000000-0005-0000-0000-000011000000}"/>
    <cellStyle name="Millares 2 6" xfId="107" xr:uid="{00000000-0005-0000-0000-000011000000}"/>
    <cellStyle name="Millares 2 7" xfId="159" xr:uid="{3F340669-2BB1-4358-A72C-756C569854ED}"/>
    <cellStyle name="Millares 2 8" xfId="173" xr:uid="{00000000-0005-0000-0000-00000C000000}"/>
    <cellStyle name="Millares 20" xfId="69" xr:uid="{84CA1892-5EA7-41BF-ACEE-11677BDD9B9C}"/>
    <cellStyle name="Millares 21" xfId="71" xr:uid="{00000000-0005-0000-0000-000073000000}"/>
    <cellStyle name="Millares 21 2" xfId="102" xr:uid="{00000000-0005-0000-0000-000074000000}"/>
    <cellStyle name="Millares 22" xfId="76" xr:uid="{00000000-0005-0000-0000-00007B000000}"/>
    <cellStyle name="Millares 22 2" xfId="134" xr:uid="{00000000-0005-0000-0000-00007B000000}"/>
    <cellStyle name="Millares 23" xfId="106" xr:uid="{00000000-0005-0000-0000-000097000000}"/>
    <cellStyle name="Millares 24" xfId="129" xr:uid="{00000000-0005-0000-0000-0000CA000000}"/>
    <cellStyle name="Millares 25" xfId="183" xr:uid="{00000000-0005-0000-0000-0000E5000000}"/>
    <cellStyle name="Millares 26" xfId="191" xr:uid="{00000000-0005-0000-0000-0000F4000000}"/>
    <cellStyle name="Millares 3" xfId="34" xr:uid="{00000000-0005-0000-0000-000014000000}"/>
    <cellStyle name="Millares 3 2" xfId="92" xr:uid="{00000000-0005-0000-0000-000014000000}"/>
    <cellStyle name="Millares 3 2 2" xfId="150" xr:uid="{00000000-0005-0000-0000-000014000000}"/>
    <cellStyle name="Millares 3 3" xfId="122" xr:uid="{00000000-0005-0000-0000-000014000000}"/>
    <cellStyle name="Millares 3 4" xfId="185" xr:uid="{00000000-0005-0000-0000-00002D000000}"/>
    <cellStyle name="Millares 4" xfId="35" xr:uid="{00000000-0005-0000-0000-000015000000}"/>
    <cellStyle name="Millares 4 2" xfId="93" xr:uid="{00000000-0005-0000-0000-000015000000}"/>
    <cellStyle name="Millares 4 2 2" xfId="151" xr:uid="{00000000-0005-0000-0000-000015000000}"/>
    <cellStyle name="Millares 4 3" xfId="123" xr:uid="{00000000-0005-0000-0000-000015000000}"/>
    <cellStyle name="Millares 4 4" xfId="198" xr:uid="{9B508403-B59D-410C-AF97-275F8CAF651E}"/>
    <cellStyle name="Millares 5" xfId="36" xr:uid="{00000000-0005-0000-0000-000016000000}"/>
    <cellStyle name="Millares 5 2" xfId="94" xr:uid="{00000000-0005-0000-0000-000016000000}"/>
    <cellStyle name="Millares 5 2 2" xfId="152" xr:uid="{00000000-0005-0000-0000-000016000000}"/>
    <cellStyle name="Millares 5 3" xfId="124" xr:uid="{00000000-0005-0000-0000-000016000000}"/>
    <cellStyle name="Millares 5 4" xfId="199" xr:uid="{36A4E28A-E546-43AF-8031-4C9D60BFA452}"/>
    <cellStyle name="Millares 6" xfId="6" xr:uid="{00000000-0005-0000-0000-000017000000}"/>
    <cellStyle name="Millares 6 2" xfId="37" xr:uid="{00000000-0005-0000-0000-000018000000}"/>
    <cellStyle name="Millares 6 2 2" xfId="95" xr:uid="{00000000-0005-0000-0000-000018000000}"/>
    <cellStyle name="Millares 6 2 2 2" xfId="153" xr:uid="{00000000-0005-0000-0000-000018000000}"/>
    <cellStyle name="Millares 6 2 3" xfId="125" xr:uid="{00000000-0005-0000-0000-000018000000}"/>
    <cellStyle name="Millares 6 3" xfId="79" xr:uid="{00000000-0005-0000-0000-000017000000}"/>
    <cellStyle name="Millares 6 3 2" xfId="137" xr:uid="{00000000-0005-0000-0000-000017000000}"/>
    <cellStyle name="Millares 6 4" xfId="109" xr:uid="{00000000-0005-0000-0000-000017000000}"/>
    <cellStyle name="Millares 7" xfId="38" xr:uid="{00000000-0005-0000-0000-000019000000}"/>
    <cellStyle name="Millares 7 2" xfId="96" xr:uid="{00000000-0005-0000-0000-000019000000}"/>
    <cellStyle name="Millares 7 2 2" xfId="154" xr:uid="{00000000-0005-0000-0000-000019000000}"/>
    <cellStyle name="Millares 7 3" xfId="126" xr:uid="{00000000-0005-0000-0000-000019000000}"/>
    <cellStyle name="Millares 8" xfId="39" xr:uid="{00000000-0005-0000-0000-00001A000000}"/>
    <cellStyle name="Millares 8 2" xfId="97" xr:uid="{00000000-0005-0000-0000-00001A000000}"/>
    <cellStyle name="Millares 8 2 2" xfId="155" xr:uid="{00000000-0005-0000-0000-00001A000000}"/>
    <cellStyle name="Millares 8 3" xfId="127" xr:uid="{00000000-0005-0000-0000-00001A000000}"/>
    <cellStyle name="Millares 9" xfId="40" xr:uid="{00000000-0005-0000-0000-00001B000000}"/>
    <cellStyle name="Millares 9 2" xfId="98" xr:uid="{00000000-0005-0000-0000-00001B000000}"/>
    <cellStyle name="Millares 9 2 2" xfId="156" xr:uid="{00000000-0005-0000-0000-00001B000000}"/>
    <cellStyle name="Millares 9 3" xfId="128" xr:uid="{00000000-0005-0000-0000-00001B000000}"/>
    <cellStyle name="Moneda [0] 2" xfId="42" xr:uid="{00000000-0005-0000-0000-00001C000000}"/>
    <cellStyle name="Moneda 2" xfId="41" xr:uid="{00000000-0005-0000-0000-00001D000000}"/>
    <cellStyle name="Moneda 3" xfId="62" xr:uid="{00000000-0005-0000-0000-00001E000000}"/>
    <cellStyle name="Normal" xfId="0" builtinId="0"/>
    <cellStyle name="Normal 10" xfId="7" xr:uid="{00000000-0005-0000-0000-000020000000}"/>
    <cellStyle name="Normal 10 2" xfId="43" xr:uid="{00000000-0005-0000-0000-000021000000}"/>
    <cellStyle name="Normal 11" xfId="8" xr:uid="{00000000-0005-0000-0000-000022000000}"/>
    <cellStyle name="Normal 11 2" xfId="44" xr:uid="{00000000-0005-0000-0000-000023000000}"/>
    <cellStyle name="Normal 11 3" xfId="104" xr:uid="{00000000-0005-0000-0000-000076000000}"/>
    <cellStyle name="Normal 11 4" xfId="174" xr:uid="{00000000-0005-0000-0000-00000E000000}"/>
    <cellStyle name="Normal 12" xfId="9" xr:uid="{00000000-0005-0000-0000-000024000000}"/>
    <cellStyle name="Normal 12 2" xfId="45" xr:uid="{00000000-0005-0000-0000-000025000000}"/>
    <cellStyle name="Normal 13" xfId="10" xr:uid="{00000000-0005-0000-0000-000026000000}"/>
    <cellStyle name="Normal 13 2" xfId="46" xr:uid="{00000000-0005-0000-0000-000027000000}"/>
    <cellStyle name="Normal 14" xfId="11" xr:uid="{00000000-0005-0000-0000-000028000000}"/>
    <cellStyle name="Normal 14 2" xfId="47" xr:uid="{00000000-0005-0000-0000-000029000000}"/>
    <cellStyle name="Normal 15" xfId="12" xr:uid="{00000000-0005-0000-0000-00002A000000}"/>
    <cellStyle name="Normal 15 2" xfId="48" xr:uid="{00000000-0005-0000-0000-00002B000000}"/>
    <cellStyle name="Normal 16" xfId="49" xr:uid="{00000000-0005-0000-0000-00002C000000}"/>
    <cellStyle name="Normal 17" xfId="13" xr:uid="{00000000-0005-0000-0000-00002D000000}"/>
    <cellStyle name="Normal 17 2" xfId="50" xr:uid="{00000000-0005-0000-0000-00002E000000}"/>
    <cellStyle name="Normal 18" xfId="51" xr:uid="{00000000-0005-0000-0000-00002F000000}"/>
    <cellStyle name="Normal 19" xfId="21" xr:uid="{00000000-0005-0000-0000-000030000000}"/>
    <cellStyle name="Normal 2" xfId="2" xr:uid="{00000000-0005-0000-0000-000031000000}"/>
    <cellStyle name="Normal 2 10" xfId="176" xr:uid="{00000000-0005-0000-0000-000010000000}"/>
    <cellStyle name="Normal 2 2" xfId="4" xr:uid="{00000000-0005-0000-0000-000032000000}"/>
    <cellStyle name="Normal 2 2 2" xfId="17" xr:uid="{00000000-0005-0000-0000-000033000000}"/>
    <cellStyle name="Normal 2 2 2 2" xfId="52" xr:uid="{00000000-0005-0000-0000-000034000000}"/>
    <cellStyle name="Normal 2 2 3" xfId="66" xr:uid="{00000000-0005-0000-0000-000035000000}"/>
    <cellStyle name="Normal 2 3" xfId="64" xr:uid="{00000000-0005-0000-0000-000036000000}"/>
    <cellStyle name="Normal 2 4" xfId="72" xr:uid="{99678F10-466D-489E-96B1-4B8BB0AFD0D5}"/>
    <cellStyle name="Normal 2 5" xfId="175" xr:uid="{00000000-0005-0000-0000-00000F000000}"/>
    <cellStyle name="Normal 20" xfId="63" xr:uid="{00000000-0005-0000-0000-000037000000}"/>
    <cellStyle name="Normal 21" xfId="68" xr:uid="{4DFC0050-B368-40A6-A853-A07F092FC44A}"/>
    <cellStyle name="Normal 22" xfId="161" xr:uid="{00000000-0005-0000-0000-0000DB000000}"/>
    <cellStyle name="Normal 3" xfId="53" xr:uid="{00000000-0005-0000-0000-000038000000}"/>
    <cellStyle name="Normal 3 2" xfId="187" xr:uid="{00000000-0005-0000-0000-000031000000}"/>
    <cellStyle name="Normal 3 2 2" xfId="195" xr:uid="{DE5F253C-4706-4622-9891-77317D7ABEE6}"/>
    <cellStyle name="Normal 3 3" xfId="194" xr:uid="{5CE79F21-8477-4B51-ACF6-5CA805EC66EC}"/>
    <cellStyle name="Normal 3 4" xfId="186" xr:uid="{00000000-0005-0000-0000-000030000000}"/>
    <cellStyle name="Normal 4" xfId="54" xr:uid="{00000000-0005-0000-0000-000039000000}"/>
    <cellStyle name="Normal 4 2" xfId="196" xr:uid="{C354E0DF-C3C5-4CA9-A531-F55855723B9B}"/>
    <cellStyle name="Normal 4 3" xfId="188" xr:uid="{00000000-0005-0000-0000-000032000000}"/>
    <cellStyle name="Normal 5" xfId="55" xr:uid="{00000000-0005-0000-0000-00003A000000}"/>
    <cellStyle name="Normal 6" xfId="14" xr:uid="{00000000-0005-0000-0000-00003B000000}"/>
    <cellStyle name="Normal 6 2" xfId="56" xr:uid="{00000000-0005-0000-0000-00003C000000}"/>
    <cellStyle name="Normal 6 3" xfId="197" xr:uid="{2F2850D3-057A-4630-A5DF-99DDC033FC2D}"/>
    <cellStyle name="Normal 7" xfId="57" xr:uid="{00000000-0005-0000-0000-00003D000000}"/>
    <cellStyle name="Normal 8" xfId="15" xr:uid="{00000000-0005-0000-0000-00003E000000}"/>
    <cellStyle name="Normal 8 2" xfId="58" xr:uid="{00000000-0005-0000-0000-00003F000000}"/>
    <cellStyle name="Normal 9" xfId="16" xr:uid="{00000000-0005-0000-0000-000040000000}"/>
    <cellStyle name="Normal 9 2" xfId="59" xr:uid="{00000000-0005-0000-0000-000041000000}"/>
    <cellStyle name="Notas 2" xfId="60" xr:uid="{00000000-0005-0000-0000-000042000000}"/>
    <cellStyle name="Percent 2" xfId="105" xr:uid="{00000000-0005-0000-0000-000078000000}"/>
    <cellStyle name="Porcentaje 2" xfId="61" xr:uid="{00000000-0005-0000-0000-000043000000}"/>
    <cellStyle name="Porcentaje 3" xfId="190" xr:uid="{00000000-0005-0000-0000-0000F5000000}"/>
    <cellStyle name="Result" xfId="177" xr:uid="{00000000-0005-0000-0000-000011000000}"/>
    <cellStyle name="Result 1" xfId="178" xr:uid="{00000000-0005-0000-0000-000012000000}"/>
    <cellStyle name="Result 2" xfId="179" xr:uid="{00000000-0005-0000-0000-000013000000}"/>
    <cellStyle name="Result2" xfId="180" xr:uid="{00000000-0005-0000-0000-000014000000}"/>
    <cellStyle name="Result2 1" xfId="181" xr:uid="{00000000-0005-0000-0000-000015000000}"/>
    <cellStyle name="Result2 2" xfId="182" xr:uid="{00000000-0005-0000-0000-00001600000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8.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oneCellAnchor>
    <xdr:from>
      <xdr:col>1</xdr:col>
      <xdr:colOff>220980</xdr:colOff>
      <xdr:row>53</xdr:row>
      <xdr:rowOff>160020</xdr:rowOff>
    </xdr:from>
    <xdr:ext cx="7292340" cy="4175760"/>
    <xdr:pic>
      <xdr:nvPicPr>
        <xdr:cNvPr id="2" name="Imagen 1">
          <a:extLst>
            <a:ext uri="{FF2B5EF4-FFF2-40B4-BE49-F238E27FC236}">
              <a16:creationId xmlns:a16="http://schemas.microsoft.com/office/drawing/2014/main" id="{A9049E05-AD9B-4A9A-80CC-5C2C85106F7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3460" y="9304020"/>
          <a:ext cx="7292340" cy="4175760"/>
        </a:xfrm>
        <a:prstGeom prst="rect">
          <a:avLst/>
        </a:prstGeom>
        <a:noFill/>
        <a:ln>
          <a:noFill/>
        </a:ln>
      </xdr:spPr>
    </xdr:pic>
    <xdr:clientData/>
  </xdr:oneCellAnchor>
  <xdr:oneCellAnchor>
    <xdr:from>
      <xdr:col>1</xdr:col>
      <xdr:colOff>213360</xdr:colOff>
      <xdr:row>82</xdr:row>
      <xdr:rowOff>144780</xdr:rowOff>
    </xdr:from>
    <xdr:ext cx="7292340" cy="4175760"/>
    <xdr:pic>
      <xdr:nvPicPr>
        <xdr:cNvPr id="4" name="Imagen 3">
          <a:extLst>
            <a:ext uri="{FF2B5EF4-FFF2-40B4-BE49-F238E27FC236}">
              <a16:creationId xmlns:a16="http://schemas.microsoft.com/office/drawing/2014/main" id="{D6ECBDA7-98DE-45A2-9D52-AD5DDC37735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840" y="14043660"/>
          <a:ext cx="7292340" cy="4175760"/>
        </a:xfrm>
        <a:prstGeom prst="rect">
          <a:avLst/>
        </a:prstGeom>
        <a:noFill/>
        <a:ln>
          <a:noFill/>
        </a:ln>
      </xdr:spPr>
    </xdr:pic>
    <xdr:clientData/>
  </xdr:oneCellAnchor>
  <xdr:twoCellAnchor editAs="oneCell">
    <xdr:from>
      <xdr:col>1</xdr:col>
      <xdr:colOff>257175</xdr:colOff>
      <xdr:row>117</xdr:row>
      <xdr:rowOff>114300</xdr:rowOff>
    </xdr:from>
    <xdr:to>
      <xdr:col>3</xdr:col>
      <xdr:colOff>1704975</xdr:colOff>
      <xdr:row>165</xdr:row>
      <xdr:rowOff>85725</xdr:rowOff>
    </xdr:to>
    <xdr:pic>
      <xdr:nvPicPr>
        <xdr:cNvPr id="6" name="Imagen 5">
          <a:extLst>
            <a:ext uri="{FF2B5EF4-FFF2-40B4-BE49-F238E27FC236}">
              <a16:creationId xmlns:a16="http://schemas.microsoft.com/office/drawing/2014/main" id="{5C43A52B-1DA1-4974-ABB6-4CEEFA327B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0" y="20269200"/>
          <a:ext cx="4886325" cy="793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323850</xdr:colOff>
      <xdr:row>28</xdr:row>
      <xdr:rowOff>129051</xdr:rowOff>
    </xdr:from>
    <xdr:to>
      <xdr:col>3</xdr:col>
      <xdr:colOff>1666875</xdr:colOff>
      <xdr:row>43</xdr:row>
      <xdr:rowOff>40359</xdr:rowOff>
    </xdr:to>
    <xdr:pic>
      <xdr:nvPicPr>
        <xdr:cNvPr id="68" name="Imagen 67">
          <a:extLst>
            <a:ext uri="{FF2B5EF4-FFF2-40B4-BE49-F238E27FC236}">
              <a16:creationId xmlns:a16="http://schemas.microsoft.com/office/drawing/2014/main" id="{CA7D2340-DB01-4905-889C-545C2874E9E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95375" y="4662951"/>
          <a:ext cx="4705350" cy="23401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509</xdr:row>
      <xdr:rowOff>0</xdr:rowOff>
    </xdr:from>
    <xdr:to>
      <xdr:col>5</xdr:col>
      <xdr:colOff>304800</xdr:colOff>
      <xdr:row>510</xdr:row>
      <xdr:rowOff>83820</xdr:rowOff>
    </xdr:to>
    <xdr:sp macro="" textlink="">
      <xdr:nvSpPr>
        <xdr:cNvPr id="1030" name="AutoShape 6" descr="blob:https://web.whatsapp.com/90aab7f9-7c45-4ed5-861e-35110ccaf442">
          <a:extLst>
            <a:ext uri="{FF2B5EF4-FFF2-40B4-BE49-F238E27FC236}">
              <a16:creationId xmlns:a16="http://schemas.microsoft.com/office/drawing/2014/main" id="{714525D4-E1B6-4C3E-ABBC-6C35743D55F9}"/>
            </a:ext>
          </a:extLst>
        </xdr:cNvPr>
        <xdr:cNvSpPr>
          <a:spLocks noChangeAspect="1" noChangeArrowheads="1"/>
        </xdr:cNvSpPr>
      </xdr:nvSpPr>
      <xdr:spPr bwMode="auto">
        <a:xfrm>
          <a:off x="8290560" y="9290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laran\Downloads\AVALON_CBSA_Balance_a_Diciembre_de_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sheetName val="Estado de Resultados"/>
      <sheetName val="Flujo de Efectivo"/>
      <sheetName val="Variacion PN"/>
      <sheetName val="Notas"/>
    </sheetNames>
    <sheetDataSet>
      <sheetData sheetId="0" refreshError="1">
        <row r="6">
          <cell r="E6">
            <v>29209612</v>
          </cell>
          <cell r="F6">
            <v>36585379</v>
          </cell>
        </row>
        <row r="11">
          <cell r="E11">
            <v>853165781</v>
          </cell>
          <cell r="F11">
            <v>790947061</v>
          </cell>
        </row>
        <row r="12">
          <cell r="E12">
            <v>29396891</v>
          </cell>
          <cell r="F12">
            <v>20514227</v>
          </cell>
        </row>
        <row r="15">
          <cell r="B15">
            <v>195717985</v>
          </cell>
          <cell r="C15">
            <v>114620494</v>
          </cell>
        </row>
      </sheetData>
      <sheetData sheetId="1" refreshError="1">
        <row r="4">
          <cell r="B4">
            <v>13525418929</v>
          </cell>
        </row>
        <row r="28">
          <cell r="B28">
            <v>24138311</v>
          </cell>
        </row>
        <row r="33">
          <cell r="B33">
            <v>531156208</v>
          </cell>
        </row>
        <row r="38">
          <cell r="B38">
            <v>75767202</v>
          </cell>
        </row>
        <row r="42">
          <cell r="B42">
            <v>9663552201</v>
          </cell>
        </row>
        <row r="43">
          <cell r="B43">
            <v>853165781</v>
          </cell>
        </row>
        <row r="45">
          <cell r="A45" t="str">
            <v>Las notas que se acompañan forman parte integrante de los Estados Financieros.</v>
          </cell>
        </row>
      </sheetData>
      <sheetData sheetId="2" refreshError="1"/>
      <sheetData sheetId="3" refreshError="1"/>
      <sheetData sheetId="4" refreshError="1">
        <row r="319">
          <cell r="C319">
            <v>837414411</v>
          </cell>
        </row>
        <row r="409">
          <cell r="C409">
            <v>917137640</v>
          </cell>
        </row>
        <row r="410">
          <cell r="C410">
            <v>1280332137</v>
          </cell>
        </row>
        <row r="412">
          <cell r="C412">
            <v>102017373</v>
          </cell>
        </row>
        <row r="413">
          <cell r="C413">
            <v>225648255</v>
          </cell>
        </row>
        <row r="414">
          <cell r="C414">
            <v>837414411</v>
          </cell>
        </row>
        <row r="415">
          <cell r="C415">
            <v>75278137</v>
          </cell>
        </row>
        <row r="420">
          <cell r="C420">
            <v>147720292</v>
          </cell>
        </row>
        <row r="421">
          <cell r="C421">
            <v>39525000</v>
          </cell>
        </row>
        <row r="422">
          <cell r="C422">
            <v>45200000</v>
          </cell>
        </row>
        <row r="433">
          <cell r="C433">
            <v>217500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valon.com.py/" TargetMode="External"/><Relationship Id="rId1" Type="http://schemas.openxmlformats.org/officeDocument/2006/relationships/hyperlink" Target="mailto:info@avalon.com.py"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F1CFC-AAB3-4043-B0FA-73D65430D3A1}">
  <dimension ref="A2:G173"/>
  <sheetViews>
    <sheetView showGridLines="0" workbookViewId="0">
      <selection activeCell="D50" sqref="D50"/>
    </sheetView>
  </sheetViews>
  <sheetFormatPr baseColWidth="10" defaultColWidth="11.5703125" defaultRowHeight="12.75" x14ac:dyDescent="0.2"/>
  <cols>
    <col min="1" max="1" width="11.5703125" style="100"/>
    <col min="2" max="2" width="47.140625" style="100" customWidth="1"/>
    <col min="3" max="3" width="3.28515625" style="100" customWidth="1"/>
    <col min="4" max="4" width="46.5703125" style="100" customWidth="1"/>
    <col min="5" max="16384" width="11.5703125" style="100"/>
  </cols>
  <sheetData>
    <row r="2" spans="2:5" x14ac:dyDescent="0.2">
      <c r="B2" s="474" t="s">
        <v>574</v>
      </c>
      <c r="C2" s="474"/>
      <c r="D2" s="474"/>
      <c r="E2" s="474"/>
    </row>
    <row r="4" spans="2:5" x14ac:dyDescent="0.2">
      <c r="B4" s="386" t="s">
        <v>629</v>
      </c>
    </row>
    <row r="6" spans="2:5" x14ac:dyDescent="0.2">
      <c r="B6" s="100" t="s">
        <v>630</v>
      </c>
      <c r="C6" s="100" t="s">
        <v>466</v>
      </c>
      <c r="D6" s="100" t="s">
        <v>479</v>
      </c>
    </row>
    <row r="7" spans="2:5" x14ac:dyDescent="0.2">
      <c r="B7" s="100" t="s">
        <v>631</v>
      </c>
      <c r="C7" s="100" t="s">
        <v>466</v>
      </c>
      <c r="D7" s="100" t="s">
        <v>478</v>
      </c>
    </row>
    <row r="8" spans="2:5" x14ac:dyDescent="0.2">
      <c r="B8" s="100" t="s">
        <v>632</v>
      </c>
      <c r="C8" s="100" t="s">
        <v>466</v>
      </c>
      <c r="D8" s="100" t="s">
        <v>477</v>
      </c>
    </row>
    <row r="9" spans="2:5" x14ac:dyDescent="0.2">
      <c r="B9" s="100" t="s">
        <v>633</v>
      </c>
      <c r="C9" s="100" t="s">
        <v>466</v>
      </c>
      <c r="D9" s="100" t="s">
        <v>472</v>
      </c>
    </row>
    <row r="10" spans="2:5" x14ac:dyDescent="0.2">
      <c r="B10" s="100" t="s">
        <v>634</v>
      </c>
      <c r="C10" s="100" t="s">
        <v>466</v>
      </c>
      <c r="D10" s="100" t="s">
        <v>476</v>
      </c>
    </row>
    <row r="11" spans="2:5" x14ac:dyDescent="0.2">
      <c r="B11" s="100" t="s">
        <v>635</v>
      </c>
      <c r="C11" s="100" t="s">
        <v>466</v>
      </c>
      <c r="D11" s="100" t="s">
        <v>475</v>
      </c>
    </row>
    <row r="12" spans="2:5" x14ac:dyDescent="0.2">
      <c r="B12" s="100" t="s">
        <v>636</v>
      </c>
      <c r="C12" s="100" t="s">
        <v>466</v>
      </c>
      <c r="D12" s="387" t="s">
        <v>474</v>
      </c>
    </row>
    <row r="13" spans="2:5" x14ac:dyDescent="0.2">
      <c r="B13" s="100" t="s">
        <v>637</v>
      </c>
      <c r="C13" s="100" t="s">
        <v>466</v>
      </c>
      <c r="D13" s="387" t="s">
        <v>473</v>
      </c>
    </row>
    <row r="14" spans="2:5" x14ac:dyDescent="0.2">
      <c r="B14" s="100" t="s">
        <v>638</v>
      </c>
      <c r="C14" s="100" t="s">
        <v>466</v>
      </c>
      <c r="D14" s="100" t="s">
        <v>472</v>
      </c>
    </row>
    <row r="16" spans="2:5" x14ac:dyDescent="0.2">
      <c r="B16" s="262" t="s">
        <v>639</v>
      </c>
    </row>
    <row r="18" spans="1:4" x14ac:dyDescent="0.2">
      <c r="B18" s="100" t="s">
        <v>640</v>
      </c>
      <c r="C18" s="100" t="s">
        <v>466</v>
      </c>
      <c r="D18" s="388">
        <v>39638</v>
      </c>
    </row>
    <row r="19" spans="1:4" x14ac:dyDescent="0.2">
      <c r="B19" s="100" t="s">
        <v>641</v>
      </c>
      <c r="C19" s="100" t="s">
        <v>466</v>
      </c>
      <c r="D19" s="116">
        <v>590</v>
      </c>
    </row>
    <row r="20" spans="1:4" x14ac:dyDescent="0.2">
      <c r="B20" s="100" t="s">
        <v>642</v>
      </c>
      <c r="C20" s="100" t="s">
        <v>466</v>
      </c>
      <c r="D20" s="116" t="s">
        <v>471</v>
      </c>
    </row>
    <row r="21" spans="1:4" x14ac:dyDescent="0.2">
      <c r="B21" s="100" t="s">
        <v>643</v>
      </c>
      <c r="C21" s="100" t="s">
        <v>466</v>
      </c>
      <c r="D21" s="388">
        <v>41204</v>
      </c>
    </row>
    <row r="22" spans="1:4" x14ac:dyDescent="0.2">
      <c r="B22" s="100" t="s">
        <v>470</v>
      </c>
      <c r="C22" s="100" t="s">
        <v>466</v>
      </c>
      <c r="D22" s="388">
        <v>41348</v>
      </c>
    </row>
    <row r="23" spans="1:4" x14ac:dyDescent="0.2">
      <c r="B23" s="100" t="s">
        <v>469</v>
      </c>
      <c r="C23" s="100" t="s">
        <v>466</v>
      </c>
      <c r="D23" s="388">
        <v>42292</v>
      </c>
    </row>
    <row r="24" spans="1:4" x14ac:dyDescent="0.2">
      <c r="B24" s="100" t="s">
        <v>644</v>
      </c>
      <c r="C24" s="100" t="s">
        <v>466</v>
      </c>
      <c r="D24" s="116">
        <v>245</v>
      </c>
    </row>
    <row r="25" spans="1:4" x14ac:dyDescent="0.2">
      <c r="A25" s="100" t="s">
        <v>468</v>
      </c>
      <c r="B25" s="100" t="s">
        <v>467</v>
      </c>
      <c r="C25" s="100" t="s">
        <v>466</v>
      </c>
      <c r="D25" s="116">
        <v>245</v>
      </c>
    </row>
    <row r="26" spans="1:4" x14ac:dyDescent="0.2">
      <c r="B26" s="100" t="s">
        <v>467</v>
      </c>
      <c r="C26" s="100" t="s">
        <v>466</v>
      </c>
      <c r="D26" s="116">
        <v>1</v>
      </c>
    </row>
    <row r="28" spans="1:4" x14ac:dyDescent="0.2">
      <c r="B28" s="262" t="s">
        <v>645</v>
      </c>
    </row>
    <row r="29" spans="1:4" x14ac:dyDescent="0.2">
      <c r="B29" s="262"/>
    </row>
    <row r="30" spans="1:4" x14ac:dyDescent="0.2">
      <c r="B30" s="262"/>
    </row>
    <row r="31" spans="1:4" x14ac:dyDescent="0.2">
      <c r="B31" s="262"/>
    </row>
    <row r="32" spans="1:4" x14ac:dyDescent="0.2">
      <c r="B32" s="262"/>
    </row>
    <row r="33" spans="2:2" x14ac:dyDescent="0.2">
      <c r="B33" s="262"/>
    </row>
    <row r="34" spans="2:2" x14ac:dyDescent="0.2">
      <c r="B34" s="262"/>
    </row>
    <row r="35" spans="2:2" x14ac:dyDescent="0.2">
      <c r="B35" s="262"/>
    </row>
    <row r="36" spans="2:2" x14ac:dyDescent="0.2">
      <c r="B36" s="262"/>
    </row>
    <row r="37" spans="2:2" x14ac:dyDescent="0.2">
      <c r="B37" s="262"/>
    </row>
    <row r="38" spans="2:2" x14ac:dyDescent="0.2">
      <c r="B38" s="262"/>
    </row>
    <row r="39" spans="2:2" x14ac:dyDescent="0.2">
      <c r="B39" s="262"/>
    </row>
    <row r="40" spans="2:2" x14ac:dyDescent="0.2">
      <c r="B40" s="262"/>
    </row>
    <row r="45" spans="2:2" x14ac:dyDescent="0.2">
      <c r="B45" s="262" t="s">
        <v>646</v>
      </c>
    </row>
    <row r="47" spans="2:2" x14ac:dyDescent="0.2">
      <c r="B47" s="100" t="s">
        <v>647</v>
      </c>
    </row>
    <row r="48" spans="2:2" x14ac:dyDescent="0.2">
      <c r="B48" s="100" t="s">
        <v>648</v>
      </c>
    </row>
    <row r="49" spans="2:2" x14ac:dyDescent="0.2">
      <c r="B49" s="100" t="s">
        <v>649</v>
      </c>
    </row>
    <row r="50" spans="2:2" x14ac:dyDescent="0.2">
      <c r="B50" s="100" t="s">
        <v>650</v>
      </c>
    </row>
    <row r="51" spans="2:2" x14ac:dyDescent="0.2">
      <c r="B51" s="100" t="s">
        <v>651</v>
      </c>
    </row>
    <row r="53" spans="2:2" x14ac:dyDescent="0.2">
      <c r="B53" s="389" t="s">
        <v>568</v>
      </c>
    </row>
    <row r="82" spans="2:2" x14ac:dyDescent="0.2">
      <c r="B82" s="389" t="s">
        <v>465</v>
      </c>
    </row>
    <row r="108" spans="2:4" ht="46.5" customHeight="1" x14ac:dyDescent="0.2">
      <c r="B108" s="262" t="s">
        <v>652</v>
      </c>
      <c r="C108" s="389"/>
    </row>
    <row r="110" spans="2:4" x14ac:dyDescent="0.2">
      <c r="B110" s="100" t="s">
        <v>653</v>
      </c>
      <c r="D110" s="276"/>
    </row>
    <row r="111" spans="2:4" x14ac:dyDescent="0.2">
      <c r="B111" s="100" t="s">
        <v>654</v>
      </c>
    </row>
    <row r="113" spans="2:2" x14ac:dyDescent="0.2">
      <c r="B113" s="262" t="s">
        <v>655</v>
      </c>
    </row>
    <row r="115" spans="2:2" x14ac:dyDescent="0.2">
      <c r="B115" s="100" t="s">
        <v>464</v>
      </c>
    </row>
    <row r="117" spans="2:2" x14ac:dyDescent="0.2">
      <c r="B117" s="262" t="s">
        <v>656</v>
      </c>
    </row>
    <row r="169" spans="4:7" x14ac:dyDescent="0.2">
      <c r="D169" s="475"/>
      <c r="E169" s="475"/>
      <c r="F169" s="475"/>
      <c r="G169" s="475"/>
    </row>
    <row r="170" spans="4:7" x14ac:dyDescent="0.2">
      <c r="D170" s="475"/>
      <c r="E170" s="475"/>
      <c r="F170" s="475"/>
      <c r="G170" s="475"/>
    </row>
    <row r="171" spans="4:7" x14ac:dyDescent="0.2">
      <c r="D171" s="475"/>
      <c r="E171" s="475"/>
      <c r="F171" s="475"/>
      <c r="G171" s="475"/>
    </row>
    <row r="172" spans="4:7" x14ac:dyDescent="0.2">
      <c r="D172" s="475"/>
      <c r="E172" s="475"/>
      <c r="F172" s="475"/>
      <c r="G172" s="475"/>
    </row>
    <row r="173" spans="4:7" x14ac:dyDescent="0.2">
      <c r="D173" s="475"/>
      <c r="E173" s="475"/>
      <c r="F173" s="475"/>
      <c r="G173" s="475"/>
    </row>
  </sheetData>
  <mergeCells count="2">
    <mergeCell ref="B2:E2"/>
    <mergeCell ref="D169:G173"/>
  </mergeCells>
  <hyperlinks>
    <hyperlink ref="D12" r:id="rId1" xr:uid="{9ED3B372-A5AF-41C4-BA5C-2BB799B7E00E}"/>
    <hyperlink ref="D13" r:id="rId2" xr:uid="{0E995443-A2C3-4228-B8F5-29DADD928CA5}"/>
  </hyperlinks>
  <pageMargins left="0.7" right="0.7" top="0.75" bottom="0.75" header="0.3" footer="0.3"/>
  <pageSetup orientation="landscape"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1F0B1-45EC-422B-8CC2-186FC8BDA07A}">
  <dimension ref="B2:I41"/>
  <sheetViews>
    <sheetView showGridLines="0" workbookViewId="0">
      <selection activeCell="I41" sqref="B2:I41"/>
    </sheetView>
  </sheetViews>
  <sheetFormatPr baseColWidth="10" defaultRowHeight="15" x14ac:dyDescent="0.25"/>
  <cols>
    <col min="2" max="2" width="25.28515625" style="10" customWidth="1"/>
    <col min="3" max="3" width="34.28515625" customWidth="1"/>
    <col min="4" max="4" width="12.42578125" style="15" hidden="1" customWidth="1"/>
    <col min="5" max="5" width="16.7109375" style="16" hidden="1" customWidth="1"/>
    <col min="6" max="6" width="14.28515625" style="15" hidden="1" customWidth="1"/>
    <col min="7" max="8" width="0" style="16" hidden="1" customWidth="1"/>
    <col min="9" max="9" width="11.5703125" style="15"/>
  </cols>
  <sheetData>
    <row r="2" spans="2:9" ht="18.75" x14ac:dyDescent="0.3">
      <c r="B2" s="477" t="s">
        <v>480</v>
      </c>
      <c r="C2" s="477"/>
      <c r="D2" s="477"/>
      <c r="E2" s="477"/>
      <c r="F2" s="477"/>
      <c r="G2" s="477"/>
      <c r="H2" s="477"/>
      <c r="I2" s="477"/>
    </row>
    <row r="3" spans="2:9" ht="43.9" customHeight="1" x14ac:dyDescent="0.25">
      <c r="B3" s="17" t="s">
        <v>561</v>
      </c>
      <c r="C3" s="17" t="s">
        <v>513</v>
      </c>
      <c r="D3" s="17" t="s">
        <v>514</v>
      </c>
      <c r="E3" s="18" t="s">
        <v>515</v>
      </c>
      <c r="F3" s="17" t="s">
        <v>550</v>
      </c>
      <c r="G3" s="18" t="s">
        <v>552</v>
      </c>
      <c r="H3" s="18" t="s">
        <v>516</v>
      </c>
      <c r="I3" s="17" t="s">
        <v>549</v>
      </c>
    </row>
    <row r="4" spans="2:9" x14ac:dyDescent="0.25">
      <c r="B4" s="476" t="s">
        <v>553</v>
      </c>
      <c r="C4" s="19" t="s">
        <v>481</v>
      </c>
      <c r="D4" s="20" t="s">
        <v>517</v>
      </c>
      <c r="E4" s="21">
        <v>21600</v>
      </c>
      <c r="F4" s="20" t="s">
        <v>551</v>
      </c>
      <c r="G4" s="21">
        <v>90784</v>
      </c>
      <c r="H4" s="21">
        <v>100000</v>
      </c>
      <c r="I4" s="22">
        <v>5.3999999999999999E-2</v>
      </c>
    </row>
    <row r="5" spans="2:9" x14ac:dyDescent="0.25">
      <c r="B5" s="476"/>
      <c r="C5" s="19" t="s">
        <v>482</v>
      </c>
      <c r="D5" s="20" t="s">
        <v>518</v>
      </c>
      <c r="E5" s="21">
        <v>1910</v>
      </c>
      <c r="F5" s="20" t="s">
        <v>551</v>
      </c>
      <c r="G5" s="21">
        <v>9254</v>
      </c>
      <c r="H5" s="21">
        <v>100000</v>
      </c>
      <c r="I5" s="22">
        <v>4.7999999999999996E-3</v>
      </c>
    </row>
    <row r="6" spans="2:9" x14ac:dyDescent="0.25">
      <c r="B6" s="476"/>
      <c r="C6" s="19" t="s">
        <v>483</v>
      </c>
      <c r="D6" s="20" t="s">
        <v>519</v>
      </c>
      <c r="E6" s="21">
        <v>1716</v>
      </c>
      <c r="F6" s="20" t="s">
        <v>551</v>
      </c>
      <c r="G6" s="21">
        <v>4084</v>
      </c>
      <c r="H6" s="21">
        <v>100000</v>
      </c>
      <c r="I6" s="22">
        <v>4.3E-3</v>
      </c>
    </row>
    <row r="7" spans="2:9" x14ac:dyDescent="0.25">
      <c r="B7" s="476"/>
      <c r="C7" s="19" t="s">
        <v>484</v>
      </c>
      <c r="D7" s="20" t="s">
        <v>520</v>
      </c>
      <c r="E7" s="21">
        <v>2384</v>
      </c>
      <c r="F7" s="20" t="s">
        <v>551</v>
      </c>
      <c r="G7" s="21">
        <v>4068</v>
      </c>
      <c r="H7" s="21">
        <v>100000</v>
      </c>
      <c r="I7" s="22">
        <v>6.0000000000000001E-3</v>
      </c>
    </row>
    <row r="8" spans="2:9" x14ac:dyDescent="0.25">
      <c r="B8" s="476"/>
      <c r="C8" s="19" t="s">
        <v>485</v>
      </c>
      <c r="D8" s="20" t="s">
        <v>521</v>
      </c>
      <c r="E8" s="21">
        <v>24323</v>
      </c>
      <c r="F8" s="20" t="s">
        <v>551</v>
      </c>
      <c r="G8" s="21">
        <v>102227</v>
      </c>
      <c r="H8" s="21">
        <v>100000</v>
      </c>
      <c r="I8" s="22">
        <v>6.08E-2</v>
      </c>
    </row>
    <row r="9" spans="2:9" x14ac:dyDescent="0.25">
      <c r="B9" s="476"/>
      <c r="C9" s="19" t="s">
        <v>486</v>
      </c>
      <c r="D9" s="20" t="s">
        <v>522</v>
      </c>
      <c r="E9" s="21">
        <v>421</v>
      </c>
      <c r="F9" s="20" t="s">
        <v>551</v>
      </c>
      <c r="G9" s="21">
        <v>1769</v>
      </c>
      <c r="H9" s="21">
        <v>100000</v>
      </c>
      <c r="I9" s="22">
        <v>1.1000000000000001E-3</v>
      </c>
    </row>
    <row r="10" spans="2:9" x14ac:dyDescent="0.25">
      <c r="B10" s="476"/>
      <c r="C10" s="19" t="s">
        <v>487</v>
      </c>
      <c r="D10" s="20" t="s">
        <v>523</v>
      </c>
      <c r="E10" s="21">
        <v>9509</v>
      </c>
      <c r="F10" s="20" t="s">
        <v>551</v>
      </c>
      <c r="G10" s="21">
        <v>41753</v>
      </c>
      <c r="H10" s="21">
        <v>100000</v>
      </c>
      <c r="I10" s="22">
        <v>2.3800000000000002E-2</v>
      </c>
    </row>
    <row r="11" spans="2:9" x14ac:dyDescent="0.25">
      <c r="B11" s="476"/>
      <c r="C11" s="19" t="s">
        <v>488</v>
      </c>
      <c r="D11" s="20" t="s">
        <v>524</v>
      </c>
      <c r="E11" s="21">
        <v>7126</v>
      </c>
      <c r="F11" s="20" t="s">
        <v>551</v>
      </c>
      <c r="G11" s="21">
        <v>30298</v>
      </c>
      <c r="H11" s="21">
        <v>100000</v>
      </c>
      <c r="I11" s="22">
        <v>1.78E-2</v>
      </c>
    </row>
    <row r="12" spans="2:9" x14ac:dyDescent="0.25">
      <c r="B12" s="476"/>
      <c r="C12" s="19" t="s">
        <v>489</v>
      </c>
      <c r="D12" s="20" t="s">
        <v>525</v>
      </c>
      <c r="E12" s="21">
        <v>3530</v>
      </c>
      <c r="F12" s="20" t="s">
        <v>551</v>
      </c>
      <c r="G12" s="21">
        <v>10950</v>
      </c>
      <c r="H12" s="21">
        <v>100000</v>
      </c>
      <c r="I12" s="22">
        <v>8.8000000000000005E-3</v>
      </c>
    </row>
    <row r="13" spans="2:9" x14ac:dyDescent="0.25">
      <c r="B13" s="476"/>
      <c r="C13" s="19" t="s">
        <v>490</v>
      </c>
      <c r="D13" s="20" t="s">
        <v>526</v>
      </c>
      <c r="E13" s="21">
        <v>450</v>
      </c>
      <c r="F13" s="20" t="s">
        <v>551</v>
      </c>
      <c r="G13" s="21">
        <v>450</v>
      </c>
      <c r="H13" s="21">
        <v>100000</v>
      </c>
      <c r="I13" s="22">
        <v>1.1000000000000001E-3</v>
      </c>
    </row>
    <row r="14" spans="2:9" x14ac:dyDescent="0.25">
      <c r="B14" s="476"/>
      <c r="C14" s="19" t="s">
        <v>491</v>
      </c>
      <c r="D14" s="20" t="s">
        <v>527</v>
      </c>
      <c r="E14" s="21">
        <v>15833</v>
      </c>
      <c r="F14" s="20" t="s">
        <v>551</v>
      </c>
      <c r="G14" s="21">
        <v>66549</v>
      </c>
      <c r="H14" s="21">
        <v>100000</v>
      </c>
      <c r="I14" s="22">
        <v>3.9600000000000003E-2</v>
      </c>
    </row>
    <row r="15" spans="2:9" x14ac:dyDescent="0.25">
      <c r="B15" s="476"/>
      <c r="C15" s="19" t="s">
        <v>492</v>
      </c>
      <c r="D15" s="20" t="s">
        <v>528</v>
      </c>
      <c r="E15" s="21">
        <v>3130</v>
      </c>
      <c r="F15" s="20" t="s">
        <v>551</v>
      </c>
      <c r="G15" s="21">
        <v>9014</v>
      </c>
      <c r="H15" s="21">
        <v>100000</v>
      </c>
      <c r="I15" s="22">
        <v>7.7999999999999996E-3</v>
      </c>
    </row>
    <row r="16" spans="2:9" x14ac:dyDescent="0.25">
      <c r="B16" s="476"/>
      <c r="C16" s="19" t="s">
        <v>493</v>
      </c>
      <c r="D16" s="20" t="s">
        <v>529</v>
      </c>
      <c r="E16" s="21">
        <v>3049</v>
      </c>
      <c r="F16" s="20" t="s">
        <v>551</v>
      </c>
      <c r="G16" s="21">
        <v>8089</v>
      </c>
      <c r="H16" s="21">
        <v>100000</v>
      </c>
      <c r="I16" s="22">
        <v>7.6E-3</v>
      </c>
    </row>
    <row r="17" spans="2:9" x14ac:dyDescent="0.25">
      <c r="B17" s="476"/>
      <c r="C17" s="19" t="s">
        <v>494</v>
      </c>
      <c r="D17" s="20" t="s">
        <v>530</v>
      </c>
      <c r="E17" s="21">
        <v>7300</v>
      </c>
      <c r="F17" s="20" t="s">
        <v>551</v>
      </c>
      <c r="G17" s="21">
        <v>30680</v>
      </c>
      <c r="H17" s="21">
        <v>100000</v>
      </c>
      <c r="I17" s="22">
        <v>1.83E-2</v>
      </c>
    </row>
    <row r="18" spans="2:9" x14ac:dyDescent="0.25">
      <c r="B18" s="476"/>
      <c r="C18" s="19" t="s">
        <v>495</v>
      </c>
      <c r="D18" s="20" t="s">
        <v>531</v>
      </c>
      <c r="E18" s="21">
        <v>1133</v>
      </c>
      <c r="F18" s="20" t="s">
        <v>551</v>
      </c>
      <c r="G18" s="21">
        <v>4973</v>
      </c>
      <c r="H18" s="21">
        <v>100000</v>
      </c>
      <c r="I18" s="22">
        <v>2.8E-3</v>
      </c>
    </row>
    <row r="19" spans="2:9" x14ac:dyDescent="0.25">
      <c r="B19" s="476"/>
      <c r="C19" s="19" t="s">
        <v>496</v>
      </c>
      <c r="D19" s="20" t="s">
        <v>532</v>
      </c>
      <c r="E19" s="21">
        <v>29012</v>
      </c>
      <c r="F19" s="20" t="s">
        <v>551</v>
      </c>
      <c r="G19" s="21">
        <v>121940</v>
      </c>
      <c r="H19" s="21">
        <v>100000</v>
      </c>
      <c r="I19" s="22">
        <v>7.2499999999999995E-2</v>
      </c>
    </row>
    <row r="20" spans="2:9" x14ac:dyDescent="0.25">
      <c r="B20" s="476"/>
      <c r="C20" s="19" t="s">
        <v>497</v>
      </c>
      <c r="D20" s="20" t="s">
        <v>533</v>
      </c>
      <c r="E20" s="21">
        <v>28188</v>
      </c>
      <c r="F20" s="20" t="s">
        <v>551</v>
      </c>
      <c r="G20" s="21">
        <v>123776</v>
      </c>
      <c r="H20" s="21">
        <v>100000</v>
      </c>
      <c r="I20" s="22">
        <v>7.0499999999999993E-2</v>
      </c>
    </row>
    <row r="21" spans="2:9" x14ac:dyDescent="0.25">
      <c r="B21" s="476"/>
      <c r="C21" s="19" t="s">
        <v>498</v>
      </c>
      <c r="D21" s="20" t="s">
        <v>534</v>
      </c>
      <c r="E21" s="21">
        <v>2946</v>
      </c>
      <c r="F21" s="20" t="s">
        <v>551</v>
      </c>
      <c r="G21" s="21">
        <v>7398</v>
      </c>
      <c r="H21" s="21">
        <v>100000</v>
      </c>
      <c r="I21" s="22">
        <v>7.4000000000000003E-3</v>
      </c>
    </row>
    <row r="22" spans="2:9" x14ac:dyDescent="0.25">
      <c r="B22" s="476"/>
      <c r="C22" s="19" t="s">
        <v>499</v>
      </c>
      <c r="D22" s="20" t="s">
        <v>535</v>
      </c>
      <c r="E22" s="21">
        <v>205012</v>
      </c>
      <c r="F22" s="20" t="s">
        <v>551</v>
      </c>
      <c r="G22" s="21">
        <v>876872</v>
      </c>
      <c r="H22" s="21">
        <v>100000</v>
      </c>
      <c r="I22" s="22">
        <v>0.51249999999999996</v>
      </c>
    </row>
    <row r="23" spans="2:9" x14ac:dyDescent="0.25">
      <c r="B23" s="476"/>
      <c r="C23" s="19" t="s">
        <v>500</v>
      </c>
      <c r="D23" s="20" t="s">
        <v>536</v>
      </c>
      <c r="E23" s="21">
        <v>8122</v>
      </c>
      <c r="F23" s="20" t="s">
        <v>551</v>
      </c>
      <c r="G23" s="21">
        <v>31086</v>
      </c>
      <c r="H23" s="21">
        <v>100000</v>
      </c>
      <c r="I23" s="22">
        <v>2.0299999999999999E-2</v>
      </c>
    </row>
    <row r="24" spans="2:9" x14ac:dyDescent="0.25">
      <c r="B24" s="476"/>
      <c r="C24" s="19" t="s">
        <v>501</v>
      </c>
      <c r="D24" s="20" t="s">
        <v>537</v>
      </c>
      <c r="E24" s="21">
        <v>5382</v>
      </c>
      <c r="F24" s="20" t="s">
        <v>551</v>
      </c>
      <c r="G24" s="21">
        <v>23634</v>
      </c>
      <c r="H24" s="21">
        <v>100000</v>
      </c>
      <c r="I24" s="22">
        <v>1.35E-2</v>
      </c>
    </row>
    <row r="25" spans="2:9" x14ac:dyDescent="0.25">
      <c r="B25" s="476"/>
      <c r="C25" s="19" t="s">
        <v>502</v>
      </c>
      <c r="D25" s="20" t="s">
        <v>538</v>
      </c>
      <c r="E25" s="21">
        <v>2500</v>
      </c>
      <c r="F25" s="20" t="s">
        <v>551</v>
      </c>
      <c r="G25" s="21">
        <v>2500</v>
      </c>
      <c r="H25" s="21">
        <v>100000</v>
      </c>
      <c r="I25" s="22">
        <v>6.3E-3</v>
      </c>
    </row>
    <row r="26" spans="2:9" x14ac:dyDescent="0.25">
      <c r="B26" s="476"/>
      <c r="C26" s="19" t="s">
        <v>503</v>
      </c>
      <c r="D26" s="20" t="s">
        <v>539</v>
      </c>
      <c r="E26" s="21">
        <v>2600</v>
      </c>
      <c r="F26" s="20" t="s">
        <v>551</v>
      </c>
      <c r="G26" s="21">
        <v>2600</v>
      </c>
      <c r="H26" s="21">
        <v>100000</v>
      </c>
      <c r="I26" s="22">
        <v>6.4999999999999997E-3</v>
      </c>
    </row>
    <row r="27" spans="2:9" x14ac:dyDescent="0.25">
      <c r="B27" s="476"/>
      <c r="C27" s="19" t="s">
        <v>504</v>
      </c>
      <c r="D27" s="20" t="s">
        <v>540</v>
      </c>
      <c r="E27" s="21">
        <v>3572</v>
      </c>
      <c r="F27" s="20" t="s">
        <v>551</v>
      </c>
      <c r="G27" s="21">
        <v>6536</v>
      </c>
      <c r="H27" s="21">
        <v>100000</v>
      </c>
      <c r="I27" s="22">
        <v>8.8999999999999999E-3</v>
      </c>
    </row>
    <row r="28" spans="2:9" x14ac:dyDescent="0.25">
      <c r="B28" s="476"/>
      <c r="C28" s="19" t="s">
        <v>505</v>
      </c>
      <c r="D28" s="20" t="s">
        <v>541</v>
      </c>
      <c r="E28" s="21">
        <v>2850</v>
      </c>
      <c r="F28" s="20" t="s">
        <v>551</v>
      </c>
      <c r="G28" s="21">
        <v>3850</v>
      </c>
      <c r="H28" s="21">
        <v>100000</v>
      </c>
      <c r="I28" s="22">
        <v>7.1000000000000004E-3</v>
      </c>
    </row>
    <row r="29" spans="2:9" x14ac:dyDescent="0.25">
      <c r="B29" s="476"/>
      <c r="C29" s="19" t="s">
        <v>506</v>
      </c>
      <c r="D29" s="20" t="s">
        <v>542</v>
      </c>
      <c r="E29" s="21">
        <v>4197</v>
      </c>
      <c r="F29" s="20" t="s">
        <v>551</v>
      </c>
      <c r="G29" s="21">
        <v>20985</v>
      </c>
      <c r="H29" s="21">
        <v>100000</v>
      </c>
      <c r="I29" s="22">
        <v>1.0500000000000001E-2</v>
      </c>
    </row>
    <row r="30" spans="2:9" x14ac:dyDescent="0.25">
      <c r="B30" s="476"/>
      <c r="C30" s="19" t="s">
        <v>507</v>
      </c>
      <c r="D30" s="20" t="s">
        <v>543</v>
      </c>
      <c r="E30" s="21">
        <v>300</v>
      </c>
      <c r="F30" s="20" t="s">
        <v>551</v>
      </c>
      <c r="G30" s="21">
        <v>1500</v>
      </c>
      <c r="H30" s="21">
        <v>100000</v>
      </c>
      <c r="I30" s="22">
        <v>6.9999999999999999E-4</v>
      </c>
    </row>
    <row r="31" spans="2:9" x14ac:dyDescent="0.25">
      <c r="B31" s="476"/>
      <c r="C31" s="19" t="s">
        <v>508</v>
      </c>
      <c r="D31" s="20" t="s">
        <v>544</v>
      </c>
      <c r="E31" s="21">
        <v>1250</v>
      </c>
      <c r="F31" s="20" t="s">
        <v>551</v>
      </c>
      <c r="G31" s="21">
        <v>1726</v>
      </c>
      <c r="H31" s="21">
        <v>100000</v>
      </c>
      <c r="I31" s="22">
        <v>3.0999999999999999E-3</v>
      </c>
    </row>
    <row r="32" spans="2:9" x14ac:dyDescent="0.25">
      <c r="B32" s="476"/>
      <c r="C32" s="19" t="s">
        <v>509</v>
      </c>
      <c r="D32" s="20" t="s">
        <v>545</v>
      </c>
      <c r="E32" s="21">
        <v>300</v>
      </c>
      <c r="F32" s="20" t="s">
        <v>551</v>
      </c>
      <c r="G32" s="21">
        <v>300</v>
      </c>
      <c r="H32" s="21">
        <v>100000</v>
      </c>
      <c r="I32" s="22">
        <v>6.9999999999999999E-4</v>
      </c>
    </row>
    <row r="33" spans="2:9" x14ac:dyDescent="0.25">
      <c r="B33" s="476"/>
      <c r="C33" s="19" t="s">
        <v>510</v>
      </c>
      <c r="D33" s="20" t="s">
        <v>546</v>
      </c>
      <c r="E33" s="21">
        <v>300</v>
      </c>
      <c r="F33" s="20" t="s">
        <v>551</v>
      </c>
      <c r="G33" s="21">
        <v>300</v>
      </c>
      <c r="H33" s="21">
        <v>100000</v>
      </c>
      <c r="I33" s="22">
        <v>6.9999999999999999E-4</v>
      </c>
    </row>
    <row r="34" spans="2:9" x14ac:dyDescent="0.25">
      <c r="B34" s="476"/>
      <c r="C34" s="19" t="s">
        <v>511</v>
      </c>
      <c r="D34" s="20" t="s">
        <v>547</v>
      </c>
      <c r="E34" s="21">
        <v>50</v>
      </c>
      <c r="F34" s="20" t="s">
        <v>551</v>
      </c>
      <c r="G34" s="21">
        <v>50</v>
      </c>
      <c r="H34" s="21">
        <v>100000</v>
      </c>
      <c r="I34" s="22">
        <v>1E-4</v>
      </c>
    </row>
    <row r="35" spans="2:9" x14ac:dyDescent="0.25">
      <c r="B35" s="476"/>
      <c r="C35" s="19" t="s">
        <v>512</v>
      </c>
      <c r="D35" s="20" t="s">
        <v>548</v>
      </c>
      <c r="E35" s="21">
        <v>5</v>
      </c>
      <c r="F35" s="20" t="s">
        <v>551</v>
      </c>
      <c r="G35" s="21">
        <v>5</v>
      </c>
      <c r="H35" s="21">
        <v>100000</v>
      </c>
      <c r="I35" s="22">
        <v>1E-4</v>
      </c>
    </row>
    <row r="36" spans="2:9" s="10" customFormat="1" x14ac:dyDescent="0.25"/>
    <row r="37" spans="2:9" ht="36" x14ac:dyDescent="0.25">
      <c r="B37" s="17" t="s">
        <v>561</v>
      </c>
      <c r="C37" s="17" t="s">
        <v>513</v>
      </c>
      <c r="D37" s="17" t="s">
        <v>514</v>
      </c>
      <c r="E37" s="18" t="s">
        <v>515</v>
      </c>
      <c r="F37" s="17" t="s">
        <v>550</v>
      </c>
      <c r="G37" s="18" t="s">
        <v>552</v>
      </c>
      <c r="H37" s="18" t="s">
        <v>516</v>
      </c>
      <c r="I37" s="17" t="s">
        <v>549</v>
      </c>
    </row>
    <row r="38" spans="2:9" x14ac:dyDescent="0.25">
      <c r="B38" s="476" t="s">
        <v>499</v>
      </c>
      <c r="C38" s="19" t="s">
        <v>554</v>
      </c>
      <c r="D38" s="20" t="s">
        <v>558</v>
      </c>
      <c r="E38" s="21">
        <v>21471</v>
      </c>
      <c r="F38" s="20" t="s">
        <v>551</v>
      </c>
      <c r="G38" s="21">
        <v>21471</v>
      </c>
      <c r="H38" s="21">
        <v>500000</v>
      </c>
      <c r="I38" s="22">
        <v>0.7157</v>
      </c>
    </row>
    <row r="39" spans="2:9" x14ac:dyDescent="0.25">
      <c r="B39" s="476"/>
      <c r="C39" s="19" t="s">
        <v>555</v>
      </c>
      <c r="D39" s="20">
        <v>1753023</v>
      </c>
      <c r="E39" s="21">
        <v>7359</v>
      </c>
      <c r="F39" s="20" t="s">
        <v>551</v>
      </c>
      <c r="G39" s="21">
        <v>7359</v>
      </c>
      <c r="H39" s="21">
        <v>500000</v>
      </c>
      <c r="I39" s="22">
        <v>0.24529999999999999</v>
      </c>
    </row>
    <row r="40" spans="2:9" x14ac:dyDescent="0.25">
      <c r="B40" s="476"/>
      <c r="C40" s="19" t="s">
        <v>556</v>
      </c>
      <c r="D40" s="20" t="s">
        <v>559</v>
      </c>
      <c r="E40" s="21">
        <v>585</v>
      </c>
      <c r="F40" s="20" t="s">
        <v>551</v>
      </c>
      <c r="G40" s="21">
        <v>585</v>
      </c>
      <c r="H40" s="21">
        <v>500000</v>
      </c>
      <c r="I40" s="22">
        <v>1.95E-2</v>
      </c>
    </row>
    <row r="41" spans="2:9" x14ac:dyDescent="0.25">
      <c r="B41" s="476"/>
      <c r="C41" s="19" t="s">
        <v>557</v>
      </c>
      <c r="D41" s="20" t="s">
        <v>560</v>
      </c>
      <c r="E41" s="21">
        <v>585</v>
      </c>
      <c r="F41" s="20" t="s">
        <v>551</v>
      </c>
      <c r="G41" s="21">
        <v>585</v>
      </c>
      <c r="H41" s="21">
        <v>500000</v>
      </c>
      <c r="I41" s="22">
        <v>1.95E-2</v>
      </c>
    </row>
  </sheetData>
  <mergeCells count="3">
    <mergeCell ref="B4:B35"/>
    <mergeCell ref="B2:I2"/>
    <mergeCell ref="B38:B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56"/>
  <sheetViews>
    <sheetView showGridLines="0" tabSelected="1" zoomScale="85" zoomScaleNormal="85" workbookViewId="0">
      <selection activeCell="C8" sqref="C8"/>
    </sheetView>
  </sheetViews>
  <sheetFormatPr baseColWidth="10" defaultColWidth="11.5703125" defaultRowHeight="12.75" x14ac:dyDescent="0.2"/>
  <cols>
    <col min="1" max="1" width="7.5703125" style="100" customWidth="1"/>
    <col min="2" max="2" width="57" style="100" customWidth="1"/>
    <col min="3" max="3" width="8.28515625" style="416" customWidth="1"/>
    <col min="4" max="4" width="17.85546875" style="100" customWidth="1"/>
    <col min="5" max="5" width="20.140625" style="100" customWidth="1"/>
    <col min="6" max="6" width="50.140625" style="100" customWidth="1"/>
    <col min="7" max="7" width="8.28515625" style="416" customWidth="1"/>
    <col min="8" max="8" width="19.5703125" style="100" customWidth="1"/>
    <col min="9" max="9" width="18.7109375" style="100" customWidth="1"/>
    <col min="10" max="10" width="2.42578125" style="100" customWidth="1"/>
    <col min="11" max="13" width="14.5703125" style="100" bestFit="1" customWidth="1"/>
    <col min="14" max="16384" width="11.5703125" style="100"/>
  </cols>
  <sheetData>
    <row r="2" spans="2:13" ht="53.25" customHeight="1" x14ac:dyDescent="0.2">
      <c r="B2" s="478" t="s">
        <v>673</v>
      </c>
      <c r="C2" s="478"/>
      <c r="D2" s="478"/>
      <c r="E2" s="478"/>
      <c r="F2" s="478"/>
      <c r="G2" s="478"/>
      <c r="H2" s="478"/>
      <c r="I2" s="478"/>
      <c r="J2" s="456"/>
      <c r="K2" s="456"/>
      <c r="L2" s="456"/>
    </row>
    <row r="3" spans="2:13" ht="6.75" customHeight="1" x14ac:dyDescent="0.2"/>
    <row r="4" spans="2:13" ht="32.25" customHeight="1" x14ac:dyDescent="0.2">
      <c r="B4" s="409" t="s">
        <v>0</v>
      </c>
      <c r="C4" s="45" t="s">
        <v>662</v>
      </c>
      <c r="D4" s="391">
        <v>44286</v>
      </c>
      <c r="E4" s="391">
        <v>44196</v>
      </c>
      <c r="F4" s="390" t="s">
        <v>8</v>
      </c>
      <c r="G4" s="45" t="s">
        <v>662</v>
      </c>
      <c r="H4" s="391">
        <v>44286</v>
      </c>
      <c r="I4" s="391">
        <v>44196</v>
      </c>
    </row>
    <row r="5" spans="2:13" ht="15" customHeight="1" x14ac:dyDescent="0.2">
      <c r="B5" s="410" t="s">
        <v>1</v>
      </c>
      <c r="C5" s="415"/>
      <c r="D5" s="393"/>
      <c r="E5" s="393"/>
      <c r="F5" s="410" t="s">
        <v>241</v>
      </c>
      <c r="G5" s="421"/>
      <c r="H5" s="393"/>
      <c r="I5" s="393"/>
    </row>
    <row r="6" spans="2:13" ht="15" customHeight="1" x14ac:dyDescent="0.2">
      <c r="B6" s="410" t="s">
        <v>125</v>
      </c>
      <c r="C6" s="415"/>
      <c r="D6" s="394">
        <f>+D7+D8</f>
        <v>13106980165</v>
      </c>
      <c r="E6" s="394">
        <f>+E7+E8</f>
        <v>26582098471</v>
      </c>
      <c r="F6" s="410" t="s">
        <v>438</v>
      </c>
      <c r="G6" s="415"/>
      <c r="H6" s="394">
        <f>+H8+H7</f>
        <v>43114660</v>
      </c>
      <c r="I6" s="395">
        <v>99366550</v>
      </c>
      <c r="K6" s="157"/>
    </row>
    <row r="7" spans="2:13" ht="15" customHeight="1" x14ac:dyDescent="0.2">
      <c r="B7" s="411" t="s">
        <v>672</v>
      </c>
      <c r="C7" s="415" t="s">
        <v>685</v>
      </c>
      <c r="D7" s="396">
        <v>2504759</v>
      </c>
      <c r="E7" s="397">
        <f>+Notas!F85</f>
        <v>1504759</v>
      </c>
      <c r="F7" s="413" t="s">
        <v>657</v>
      </c>
      <c r="G7" s="418" t="s">
        <v>693</v>
      </c>
      <c r="H7" s="399">
        <f>+Notas!C306</f>
        <v>41342965</v>
      </c>
      <c r="I7" s="397">
        <f>+Notas!C307</f>
        <v>77189006</v>
      </c>
    </row>
    <row r="8" spans="2:13" ht="15" customHeight="1" x14ac:dyDescent="0.2">
      <c r="B8" s="412" t="s">
        <v>111</v>
      </c>
      <c r="C8" s="417" t="s">
        <v>684</v>
      </c>
      <c r="D8" s="400">
        <f>+Notas!E130</f>
        <v>13104475406</v>
      </c>
      <c r="E8" s="401">
        <f>+Notas!F130</f>
        <v>26580593712</v>
      </c>
      <c r="F8" s="411" t="s">
        <v>658</v>
      </c>
      <c r="G8" s="415" t="s">
        <v>694</v>
      </c>
      <c r="H8" s="399">
        <f>+Notas!C313</f>
        <v>1771695</v>
      </c>
      <c r="I8" s="397">
        <f>+Notas!C314</f>
        <v>22177544</v>
      </c>
      <c r="L8" s="157"/>
      <c r="M8" s="157"/>
    </row>
    <row r="9" spans="2:13" ht="15" customHeight="1" x14ac:dyDescent="0.2">
      <c r="B9" s="411"/>
      <c r="C9" s="415"/>
      <c r="D9" s="397"/>
      <c r="E9" s="397"/>
      <c r="F9" s="411"/>
      <c r="G9" s="415"/>
      <c r="H9" s="399"/>
      <c r="I9" s="397"/>
      <c r="M9" s="157"/>
    </row>
    <row r="10" spans="2:13" ht="15" customHeight="1" x14ac:dyDescent="0.2">
      <c r="B10" s="410" t="s">
        <v>671</v>
      </c>
      <c r="C10" s="415" t="s">
        <v>686</v>
      </c>
      <c r="D10" s="394">
        <f>+D11+D12+D13</f>
        <v>48314696151.366196</v>
      </c>
      <c r="E10" s="394">
        <f>+E11+E12+E13</f>
        <v>36594319763</v>
      </c>
      <c r="F10" s="410" t="s">
        <v>437</v>
      </c>
      <c r="G10" s="415"/>
      <c r="H10" s="394">
        <f>+SUM(H11:H13)</f>
        <v>9117818724</v>
      </c>
      <c r="I10" s="395">
        <v>14829822905</v>
      </c>
      <c r="M10" s="157"/>
    </row>
    <row r="11" spans="2:13" ht="15" customHeight="1" x14ac:dyDescent="0.2">
      <c r="B11" s="413" t="s">
        <v>4</v>
      </c>
      <c r="C11" s="418"/>
      <c r="D11" s="397">
        <f>+Notas!G159+Notas!G160</f>
        <v>8980548588</v>
      </c>
      <c r="E11" s="397">
        <v>11297923377</v>
      </c>
      <c r="F11" s="413" t="s">
        <v>611</v>
      </c>
      <c r="G11" s="418" t="s">
        <v>695</v>
      </c>
      <c r="H11" s="399">
        <v>0</v>
      </c>
      <c r="I11" s="397">
        <f>+Notas!C294</f>
        <v>11281326341</v>
      </c>
    </row>
    <row r="12" spans="2:13" ht="15" customHeight="1" x14ac:dyDescent="0.2">
      <c r="B12" s="413" t="s">
        <v>3</v>
      </c>
      <c r="C12" s="418"/>
      <c r="D12" s="397">
        <f>+Notas!G161+Notas!G165-Notas!G159-Notas!G160</f>
        <v>39470468823.366196</v>
      </c>
      <c r="E12" s="397">
        <v>25432717646</v>
      </c>
      <c r="F12" s="100" t="s">
        <v>436</v>
      </c>
      <c r="G12" s="415"/>
      <c r="H12" s="399">
        <v>9117818724</v>
      </c>
      <c r="I12" s="397">
        <v>3548496564</v>
      </c>
    </row>
    <row r="13" spans="2:13" ht="15" customHeight="1" x14ac:dyDescent="0.2">
      <c r="B13" s="413" t="s">
        <v>670</v>
      </c>
      <c r="C13" s="418" t="s">
        <v>687</v>
      </c>
      <c r="D13" s="397">
        <f>+Notas!G166</f>
        <v>-136321260</v>
      </c>
      <c r="E13" s="397">
        <v>-136321260</v>
      </c>
      <c r="F13" s="100" t="s">
        <v>441</v>
      </c>
      <c r="G13" s="415"/>
      <c r="H13" s="399">
        <v>0</v>
      </c>
      <c r="I13" s="397">
        <v>0</v>
      </c>
    </row>
    <row r="14" spans="2:13" ht="15" customHeight="1" x14ac:dyDescent="0.2">
      <c r="B14" s="411"/>
      <c r="C14" s="415"/>
      <c r="D14" s="397"/>
      <c r="E14" s="397"/>
      <c r="G14" s="415"/>
      <c r="H14" s="399"/>
      <c r="I14" s="397"/>
    </row>
    <row r="15" spans="2:13" ht="15" customHeight="1" x14ac:dyDescent="0.2">
      <c r="B15" s="410" t="s">
        <v>318</v>
      </c>
      <c r="C15" s="415"/>
      <c r="D15" s="394">
        <f>+D16</f>
        <v>3000170195</v>
      </c>
      <c r="E15" s="394">
        <v>225298613</v>
      </c>
      <c r="F15" s="410" t="s">
        <v>440</v>
      </c>
      <c r="G15" s="415"/>
      <c r="H15" s="394">
        <f>+H16+H17+H18</f>
        <v>277709073</v>
      </c>
      <c r="I15" s="395">
        <v>85794744</v>
      </c>
      <c r="K15" s="157"/>
    </row>
    <row r="16" spans="2:13" ht="15" customHeight="1" x14ac:dyDescent="0.2">
      <c r="B16" s="151" t="s">
        <v>669</v>
      </c>
      <c r="C16" s="419" t="s">
        <v>688</v>
      </c>
      <c r="D16" s="396">
        <f>+Notas!C210</f>
        <v>3000170195</v>
      </c>
      <c r="E16" s="397">
        <f>+Notas!C211</f>
        <v>225298613</v>
      </c>
      <c r="F16" s="413" t="s">
        <v>242</v>
      </c>
      <c r="G16" s="418"/>
      <c r="H16" s="399">
        <v>173791142</v>
      </c>
      <c r="I16" s="397">
        <v>0</v>
      </c>
    </row>
    <row r="17" spans="2:13" ht="15" customHeight="1" x14ac:dyDescent="0.2">
      <c r="B17" s="411"/>
      <c r="C17" s="415"/>
      <c r="D17" s="397"/>
      <c r="E17" s="397"/>
      <c r="F17" s="413" t="s">
        <v>253</v>
      </c>
      <c r="G17" s="418"/>
      <c r="H17" s="399">
        <v>65552294</v>
      </c>
      <c r="I17" s="402">
        <v>73605105</v>
      </c>
    </row>
    <row r="18" spans="2:13" ht="15" customHeight="1" x14ac:dyDescent="0.2">
      <c r="B18" s="410" t="s">
        <v>320</v>
      </c>
      <c r="C18" s="415"/>
      <c r="D18" s="395">
        <f>+D19</f>
        <v>339827986</v>
      </c>
      <c r="E18" s="395">
        <v>2533626779</v>
      </c>
      <c r="F18" s="100" t="s">
        <v>442</v>
      </c>
      <c r="G18" s="415"/>
      <c r="H18" s="399">
        <v>38365637</v>
      </c>
      <c r="I18" s="397">
        <v>12189639</v>
      </c>
      <c r="K18" s="157"/>
    </row>
    <row r="19" spans="2:13" ht="15" customHeight="1" x14ac:dyDescent="0.2">
      <c r="B19" s="413" t="s">
        <v>668</v>
      </c>
      <c r="C19" s="418" t="s">
        <v>689</v>
      </c>
      <c r="D19" s="399">
        <f>+Notas!C287</f>
        <v>339827986</v>
      </c>
      <c r="E19" s="397">
        <f>+Notas!D287</f>
        <v>2533626779</v>
      </c>
      <c r="F19" s="411"/>
      <c r="G19" s="415"/>
      <c r="H19" s="399"/>
      <c r="I19" s="397"/>
      <c r="K19" s="157"/>
    </row>
    <row r="20" spans="2:13" ht="15" customHeight="1" x14ac:dyDescent="0.2">
      <c r="B20" s="411"/>
      <c r="C20" s="415"/>
      <c r="D20" s="397"/>
      <c r="E20" s="397"/>
      <c r="F20" s="410" t="s">
        <v>439</v>
      </c>
      <c r="G20" s="415"/>
      <c r="H20" s="394">
        <f>+H21</f>
        <v>676346553</v>
      </c>
      <c r="I20" s="395">
        <v>1057035818</v>
      </c>
    </row>
    <row r="21" spans="2:13" ht="15" customHeight="1" x14ac:dyDescent="0.2">
      <c r="B21" s="410" t="s">
        <v>5</v>
      </c>
      <c r="C21" s="415"/>
      <c r="D21" s="395">
        <f>+D18+D15+D10+D6</f>
        <v>64761674497.366196</v>
      </c>
      <c r="E21" s="395">
        <v>65935343625.950798</v>
      </c>
      <c r="F21" s="411" t="s">
        <v>659</v>
      </c>
      <c r="G21" s="415" t="s">
        <v>696</v>
      </c>
      <c r="H21" s="399">
        <f>+Notas!C344</f>
        <v>676346553</v>
      </c>
      <c r="I21" s="397">
        <f>+Notas!C345</f>
        <v>1057035818</v>
      </c>
      <c r="K21" s="157"/>
      <c r="L21" s="157"/>
    </row>
    <row r="22" spans="2:13" ht="15" customHeight="1" x14ac:dyDescent="0.2">
      <c r="B22" s="411"/>
      <c r="C22" s="415"/>
      <c r="D22" s="397"/>
      <c r="E22" s="397"/>
      <c r="F22" s="410" t="s">
        <v>243</v>
      </c>
      <c r="G22" s="415"/>
      <c r="H22" s="394">
        <f>+H6+H10+H15+H20</f>
        <v>10114989010</v>
      </c>
      <c r="I22" s="395">
        <v>16072020017</v>
      </c>
    </row>
    <row r="23" spans="2:13" ht="15" customHeight="1" x14ac:dyDescent="0.2">
      <c r="B23" s="410" t="s">
        <v>6</v>
      </c>
      <c r="C23" s="415"/>
      <c r="D23" s="397"/>
      <c r="E23" s="397"/>
      <c r="F23" s="413"/>
      <c r="G23" s="418"/>
      <c r="H23" s="403"/>
      <c r="I23" s="393"/>
      <c r="K23" s="157"/>
    </row>
    <row r="24" spans="2:13" ht="15" customHeight="1" x14ac:dyDescent="0.2">
      <c r="B24" s="410" t="s">
        <v>148</v>
      </c>
      <c r="C24" s="415"/>
      <c r="D24" s="395">
        <f>+D26</f>
        <v>900000000</v>
      </c>
      <c r="E24" s="395">
        <v>851000000</v>
      </c>
      <c r="F24" s="410" t="s">
        <v>244</v>
      </c>
      <c r="G24" s="415"/>
      <c r="H24" s="395">
        <f>+H22</f>
        <v>10114989010</v>
      </c>
      <c r="I24" s="395">
        <v>16072020017</v>
      </c>
      <c r="K24" s="160"/>
      <c r="L24" s="160"/>
      <c r="M24" s="157"/>
    </row>
    <row r="25" spans="2:13" ht="15" customHeight="1" x14ac:dyDescent="0.2">
      <c r="B25" s="411"/>
      <c r="C25" s="415"/>
      <c r="D25" s="397"/>
      <c r="E25" s="397"/>
      <c r="F25" s="411"/>
      <c r="G25" s="415"/>
      <c r="H25" s="393"/>
      <c r="I25" s="393"/>
      <c r="K25" s="146"/>
      <c r="L25" s="160"/>
    </row>
    <row r="26" spans="2:13" ht="15" customHeight="1" x14ac:dyDescent="0.2">
      <c r="B26" s="413" t="s">
        <v>667</v>
      </c>
      <c r="C26" s="418" t="s">
        <v>686</v>
      </c>
      <c r="D26" s="399">
        <f>+Notas!D198</f>
        <v>900000000</v>
      </c>
      <c r="E26" s="397">
        <f>+Notas!E199</f>
        <v>851000000</v>
      </c>
      <c r="F26" s="410" t="s">
        <v>660</v>
      </c>
      <c r="G26" s="415" t="s">
        <v>697</v>
      </c>
      <c r="H26" s="397">
        <v>56726719667.230003</v>
      </c>
      <c r="I26" s="397">
        <v>52009425866.709686</v>
      </c>
      <c r="K26" s="146"/>
      <c r="L26" s="146"/>
    </row>
    <row r="27" spans="2:13" ht="15" customHeight="1" x14ac:dyDescent="0.2">
      <c r="B27" s="413" t="s">
        <v>661</v>
      </c>
      <c r="C27" s="418"/>
      <c r="D27" s="397">
        <v>0</v>
      </c>
      <c r="E27" s="397">
        <v>0</v>
      </c>
      <c r="F27" s="410" t="s">
        <v>245</v>
      </c>
      <c r="G27" s="415"/>
      <c r="H27" s="395">
        <f>+H26</f>
        <v>56726719667.230003</v>
      </c>
      <c r="I27" s="395">
        <v>52009425866.709686</v>
      </c>
      <c r="K27" s="146"/>
      <c r="L27" s="146"/>
    </row>
    <row r="28" spans="2:13" ht="15" customHeight="1" x14ac:dyDescent="0.2">
      <c r="B28" s="411"/>
      <c r="C28" s="415"/>
      <c r="D28" s="397"/>
      <c r="E28" s="397"/>
      <c r="F28" s="410"/>
      <c r="G28" s="415"/>
      <c r="H28" s="397"/>
      <c r="I28" s="397"/>
    </row>
    <row r="29" spans="2:13" ht="15" customHeight="1" x14ac:dyDescent="0.2">
      <c r="B29" s="410" t="s">
        <v>319</v>
      </c>
      <c r="C29" s="415"/>
      <c r="D29" s="395">
        <f>+D30+D31</f>
        <v>1080770809</v>
      </c>
      <c r="E29" s="395">
        <v>1204369107.7588911</v>
      </c>
      <c r="F29" s="410"/>
      <c r="G29" s="415"/>
      <c r="H29" s="397"/>
      <c r="I29" s="397"/>
      <c r="K29" s="157"/>
      <c r="L29" s="157"/>
    </row>
    <row r="30" spans="2:13" ht="15" customHeight="1" x14ac:dyDescent="0.2">
      <c r="B30" s="411" t="s">
        <v>666</v>
      </c>
      <c r="C30" s="415" t="s">
        <v>690</v>
      </c>
      <c r="D30" s="397">
        <f>+Notas!G242</f>
        <v>1493027210</v>
      </c>
      <c r="E30" s="397">
        <f>+Notas!G243</f>
        <v>1546783651</v>
      </c>
      <c r="F30" s="410"/>
      <c r="G30" s="415"/>
      <c r="H30" s="397"/>
      <c r="I30" s="397"/>
      <c r="L30" s="157"/>
    </row>
    <row r="31" spans="2:13" ht="15" customHeight="1" x14ac:dyDescent="0.2">
      <c r="B31" s="411" t="s">
        <v>665</v>
      </c>
      <c r="C31" s="415" t="s">
        <v>690</v>
      </c>
      <c r="D31" s="397">
        <f>-Notas!G251</f>
        <v>-412256401</v>
      </c>
      <c r="E31" s="397">
        <f>-Notas!G252</f>
        <v>-342414543</v>
      </c>
      <c r="F31" s="410"/>
      <c r="G31" s="415"/>
      <c r="H31" s="397"/>
      <c r="I31" s="397"/>
      <c r="L31" s="157"/>
    </row>
    <row r="32" spans="2:13" ht="15" customHeight="1" x14ac:dyDescent="0.2">
      <c r="B32" s="411"/>
      <c r="C32" s="415"/>
      <c r="D32" s="397"/>
      <c r="E32" s="397"/>
      <c r="F32" s="410"/>
      <c r="G32" s="415"/>
      <c r="H32" s="397"/>
      <c r="I32" s="397"/>
      <c r="L32" s="157"/>
    </row>
    <row r="33" spans="2:13" ht="15" customHeight="1" x14ac:dyDescent="0.2">
      <c r="B33" s="410" t="s">
        <v>338</v>
      </c>
      <c r="C33" s="415"/>
      <c r="D33" s="395">
        <f>+D34+D35</f>
        <v>99263371</v>
      </c>
      <c r="E33" s="395">
        <v>90733150</v>
      </c>
      <c r="F33" s="411"/>
      <c r="G33" s="415"/>
      <c r="H33" s="397"/>
      <c r="I33" s="397"/>
      <c r="J33" s="157"/>
    </row>
    <row r="34" spans="2:13" ht="15" customHeight="1" x14ac:dyDescent="0.2">
      <c r="B34" s="411" t="s">
        <v>663</v>
      </c>
      <c r="C34" s="415" t="s">
        <v>691</v>
      </c>
      <c r="D34" s="399">
        <f>+Notas!F268</f>
        <v>68190376</v>
      </c>
      <c r="E34" s="397">
        <f>+Notas!C268</f>
        <v>59660155</v>
      </c>
      <c r="F34" s="411"/>
      <c r="G34" s="415"/>
      <c r="H34" s="397"/>
      <c r="I34" s="397"/>
      <c r="J34" s="157"/>
      <c r="K34" s="157"/>
    </row>
    <row r="35" spans="2:13" ht="15" customHeight="1" x14ac:dyDescent="0.2">
      <c r="B35" s="411" t="s">
        <v>664</v>
      </c>
      <c r="C35" s="415" t="s">
        <v>692</v>
      </c>
      <c r="D35" s="399">
        <f>+Notas!F260</f>
        <v>31072995</v>
      </c>
      <c r="E35" s="397">
        <v>31072995</v>
      </c>
      <c r="F35" s="411"/>
      <c r="G35" s="415"/>
      <c r="H35" s="397"/>
      <c r="I35" s="397"/>
      <c r="J35" s="157"/>
      <c r="K35" s="157"/>
    </row>
    <row r="36" spans="2:13" ht="15" customHeight="1" x14ac:dyDescent="0.2">
      <c r="B36" s="410" t="s">
        <v>7</v>
      </c>
      <c r="C36" s="415"/>
      <c r="D36" s="395">
        <f>+D33+D29+D24</f>
        <v>2080034180</v>
      </c>
      <c r="E36" s="395">
        <v>2146102257.7588911</v>
      </c>
      <c r="F36" s="411"/>
      <c r="G36" s="415"/>
      <c r="H36" s="397"/>
      <c r="I36" s="397"/>
      <c r="J36" s="157"/>
    </row>
    <row r="37" spans="2:13" ht="15" customHeight="1" x14ac:dyDescent="0.2">
      <c r="B37" s="410"/>
      <c r="C37" s="415"/>
      <c r="D37" s="395"/>
      <c r="E37" s="395"/>
      <c r="F37" s="410"/>
      <c r="G37" s="415"/>
      <c r="H37" s="397"/>
      <c r="I37" s="397"/>
      <c r="J37" s="157"/>
    </row>
    <row r="38" spans="2:13" ht="15" customHeight="1" x14ac:dyDescent="0.2">
      <c r="B38" s="410"/>
      <c r="C38" s="415"/>
      <c r="D38" s="395"/>
      <c r="E38" s="395"/>
      <c r="F38" s="410"/>
      <c r="G38" s="422"/>
      <c r="H38" s="397"/>
      <c r="I38" s="397"/>
      <c r="L38" s="157"/>
    </row>
    <row r="39" spans="2:13" x14ac:dyDescent="0.2">
      <c r="B39" s="414" t="s">
        <v>67</v>
      </c>
      <c r="C39" s="49"/>
      <c r="D39" s="405">
        <f>+D36+D21</f>
        <v>66841708677.366196</v>
      </c>
      <c r="E39" s="405">
        <f>+E36+E21</f>
        <v>68081445883.709686</v>
      </c>
      <c r="F39" s="93" t="s">
        <v>10</v>
      </c>
      <c r="G39" s="49"/>
      <c r="H39" s="405">
        <f>+H27+H24</f>
        <v>66841708677.230003</v>
      </c>
      <c r="I39" s="405">
        <f>+I22+I27</f>
        <v>68081445883.709686</v>
      </c>
      <c r="K39" s="157"/>
      <c r="L39" s="157"/>
      <c r="M39" s="157"/>
    </row>
    <row r="40" spans="2:13" x14ac:dyDescent="0.2">
      <c r="B40" s="100" t="s">
        <v>385</v>
      </c>
      <c r="H40" s="157"/>
      <c r="I40" s="157"/>
      <c r="L40" s="157"/>
    </row>
    <row r="41" spans="2:13" x14ac:dyDescent="0.2">
      <c r="D41" s="115"/>
      <c r="E41" s="115"/>
      <c r="I41" s="157"/>
      <c r="K41" s="157"/>
      <c r="L41" s="157"/>
    </row>
    <row r="42" spans="2:13" x14ac:dyDescent="0.2">
      <c r="B42" s="115"/>
      <c r="C42" s="406"/>
      <c r="D42" s="115"/>
      <c r="E42" s="115"/>
      <c r="F42" s="115"/>
      <c r="G42" s="406"/>
      <c r="H42" s="115"/>
      <c r="I42" s="115"/>
    </row>
    <row r="43" spans="2:13" x14ac:dyDescent="0.2">
      <c r="B43" s="115"/>
      <c r="C43" s="406"/>
      <c r="D43" s="115"/>
      <c r="E43" s="115"/>
      <c r="F43" s="115"/>
      <c r="G43" s="406"/>
      <c r="H43" s="115"/>
      <c r="I43" s="115"/>
    </row>
    <row r="44" spans="2:13" s="115" customFormat="1" x14ac:dyDescent="0.2">
      <c r="B44" s="406"/>
      <c r="C44" s="406"/>
      <c r="F44" s="406"/>
      <c r="G44" s="406"/>
    </row>
    <row r="45" spans="2:13" s="115" customFormat="1" x14ac:dyDescent="0.2">
      <c r="B45" s="408"/>
      <c r="C45" s="406"/>
      <c r="F45" s="408"/>
      <c r="G45" s="406"/>
    </row>
    <row r="46" spans="2:13" s="115" customFormat="1" x14ac:dyDescent="0.2">
      <c r="C46" s="406"/>
      <c r="G46" s="406"/>
    </row>
    <row r="47" spans="2:13" s="115" customFormat="1" x14ac:dyDescent="0.2">
      <c r="C47" s="406"/>
      <c r="G47" s="406"/>
    </row>
    <row r="48" spans="2:13" s="115" customFormat="1" x14ac:dyDescent="0.2">
      <c r="C48" s="406"/>
      <c r="G48" s="406"/>
    </row>
    <row r="49" spans="2:9" s="115" customFormat="1" x14ac:dyDescent="0.2">
      <c r="C49" s="406"/>
      <c r="G49" s="406"/>
    </row>
    <row r="50" spans="2:9" s="115" customFormat="1" x14ac:dyDescent="0.2">
      <c r="C50" s="406"/>
      <c r="G50" s="406"/>
    </row>
    <row r="51" spans="2:9" s="115" customFormat="1" x14ac:dyDescent="0.2">
      <c r="C51" s="406"/>
      <c r="G51" s="406"/>
    </row>
    <row r="52" spans="2:9" s="115" customFormat="1" x14ac:dyDescent="0.2">
      <c r="B52" s="475"/>
      <c r="C52" s="475"/>
      <c r="D52" s="475"/>
      <c r="E52" s="475"/>
      <c r="F52" s="475"/>
      <c r="G52" s="423"/>
    </row>
    <row r="53" spans="2:9" s="115" customFormat="1" x14ac:dyDescent="0.2">
      <c r="B53" s="475"/>
      <c r="C53" s="475"/>
      <c r="D53" s="475"/>
      <c r="E53" s="475"/>
      <c r="F53" s="475"/>
      <c r="G53" s="423"/>
    </row>
    <row r="54" spans="2:9" s="115" customFormat="1" x14ac:dyDescent="0.2">
      <c r="B54" s="475"/>
      <c r="C54" s="475"/>
      <c r="D54" s="475"/>
      <c r="E54" s="475"/>
      <c r="F54" s="475"/>
      <c r="G54" s="423"/>
      <c r="H54" s="100"/>
      <c r="I54" s="100"/>
    </row>
    <row r="55" spans="2:9" s="115" customFormat="1" x14ac:dyDescent="0.2">
      <c r="B55" s="475"/>
      <c r="C55" s="475"/>
      <c r="D55" s="475"/>
      <c r="E55" s="475"/>
      <c r="F55" s="475"/>
      <c r="G55" s="423"/>
      <c r="H55" s="100"/>
      <c r="I55" s="100"/>
    </row>
    <row r="56" spans="2:9" x14ac:dyDescent="0.2">
      <c r="B56" s="475"/>
      <c r="C56" s="475"/>
      <c r="D56" s="475"/>
      <c r="E56" s="475"/>
      <c r="F56" s="475"/>
      <c r="G56" s="423"/>
    </row>
  </sheetData>
  <mergeCells count="2">
    <mergeCell ref="B2:I2"/>
    <mergeCell ref="B52:F56"/>
  </mergeCells>
  <pageMargins left="0.24" right="0.25" top="0.43307086614173229" bottom="0.47244094488188981" header="0.31496062992125984" footer="0.31496062992125984"/>
  <pageSetup paperSize="9" scale="6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64"/>
  <sheetViews>
    <sheetView showGridLines="0" topLeftCell="A16" zoomScale="90" zoomScaleNormal="90" workbookViewId="0">
      <selection activeCell="B21" sqref="B21"/>
    </sheetView>
  </sheetViews>
  <sheetFormatPr baseColWidth="10" defaultRowHeight="15" x14ac:dyDescent="0.25"/>
  <cols>
    <col min="1" max="1" width="11.5703125" style="24"/>
    <col min="2" max="2" width="61.7109375" style="4" customWidth="1"/>
    <col min="3" max="3" width="9.7109375" style="424" customWidth="1"/>
    <col min="4" max="5" width="20.28515625" style="4" customWidth="1"/>
    <col min="6" max="6" width="15.140625" style="3" bestFit="1" customWidth="1"/>
    <col min="7" max="7" width="15.85546875" style="3" bestFit="1" customWidth="1"/>
    <col min="8" max="8" width="14.7109375" style="3" bestFit="1" customWidth="1"/>
    <col min="9" max="9" width="13.7109375" bestFit="1" customWidth="1"/>
    <col min="10" max="10" width="14.7109375" bestFit="1" customWidth="1"/>
    <col min="11" max="11" width="13.7109375" bestFit="1" customWidth="1"/>
  </cols>
  <sheetData>
    <row r="2" spans="2:11" ht="61.5" customHeight="1" x14ac:dyDescent="0.25">
      <c r="B2" s="479" t="s">
        <v>612</v>
      </c>
      <c r="C2" s="479"/>
      <c r="D2" s="479"/>
      <c r="E2" s="479"/>
    </row>
    <row r="3" spans="2:11" ht="18" customHeight="1" x14ac:dyDescent="0.25">
      <c r="B3" s="30" t="s">
        <v>92</v>
      </c>
      <c r="C3" s="27" t="s">
        <v>662</v>
      </c>
      <c r="D3" s="29">
        <v>44561</v>
      </c>
      <c r="E3" s="29">
        <v>43921</v>
      </c>
    </row>
    <row r="4" spans="2:11" s="1" customFormat="1" ht="15" customHeight="1" x14ac:dyDescent="0.2">
      <c r="B4" s="420" t="s">
        <v>11</v>
      </c>
      <c r="C4" s="421"/>
      <c r="D4" s="427">
        <f>+D8+D9</f>
        <v>7216231492</v>
      </c>
      <c r="E4" s="427">
        <f>+E8+E9</f>
        <v>2187302472</v>
      </c>
      <c r="F4" s="407"/>
      <c r="G4" s="407"/>
      <c r="H4" s="407"/>
    </row>
    <row r="5" spans="2:11" s="1" customFormat="1" ht="15" customHeight="1" x14ac:dyDescent="0.2">
      <c r="B5" s="428" t="s">
        <v>326</v>
      </c>
      <c r="C5" s="429"/>
      <c r="D5" s="395"/>
      <c r="E5" s="395"/>
      <c r="F5" s="407"/>
      <c r="G5" s="407"/>
      <c r="H5" s="407"/>
    </row>
    <row r="6" spans="2:11" s="1" customFormat="1" ht="15" customHeight="1" x14ac:dyDescent="0.2">
      <c r="B6" s="428" t="s">
        <v>325</v>
      </c>
      <c r="C6" s="429"/>
      <c r="D6" s="430"/>
      <c r="E6" s="430"/>
      <c r="F6" s="407"/>
      <c r="G6" s="407"/>
      <c r="H6" s="407"/>
    </row>
    <row r="7" spans="2:11" s="1" customFormat="1" ht="15" customHeight="1" x14ac:dyDescent="0.2">
      <c r="B7" s="428" t="s">
        <v>327</v>
      </c>
      <c r="C7" s="429"/>
      <c r="D7" s="430"/>
      <c r="E7" s="430"/>
      <c r="F7" s="407"/>
      <c r="G7" s="407"/>
      <c r="H7" s="407"/>
    </row>
    <row r="8" spans="2:11" s="1" customFormat="1" ht="15" customHeight="1" x14ac:dyDescent="0.2">
      <c r="B8" s="431" t="s">
        <v>683</v>
      </c>
      <c r="C8" s="432" t="s">
        <v>698</v>
      </c>
      <c r="D8" s="399">
        <f>+Notas!C389</f>
        <v>0</v>
      </c>
      <c r="E8" s="399">
        <f>+Notas!D389</f>
        <v>0</v>
      </c>
      <c r="F8" s="407"/>
      <c r="G8" s="407"/>
      <c r="H8" s="407"/>
    </row>
    <row r="9" spans="2:11" s="1" customFormat="1" ht="15" customHeight="1" x14ac:dyDescent="0.2">
      <c r="B9" s="431" t="s">
        <v>682</v>
      </c>
      <c r="C9" s="432" t="s">
        <v>699</v>
      </c>
      <c r="D9" s="396">
        <f>+Notas!C399</f>
        <v>7216231492</v>
      </c>
      <c r="E9" s="396">
        <f>+Notas!D399</f>
        <v>2187302472</v>
      </c>
      <c r="F9" s="407"/>
      <c r="G9" s="407"/>
      <c r="H9" s="407"/>
    </row>
    <row r="10" spans="2:11" s="1" customFormat="1" ht="15" customHeight="1" x14ac:dyDescent="0.2">
      <c r="B10" s="433" t="s">
        <v>12</v>
      </c>
      <c r="C10" s="419"/>
      <c r="D10" s="430">
        <f>+D11+D12</f>
        <v>42641734</v>
      </c>
      <c r="E10" s="430">
        <f>+E11+E12</f>
        <v>54913185</v>
      </c>
      <c r="F10" s="407"/>
      <c r="G10" s="407"/>
      <c r="H10" s="407"/>
    </row>
    <row r="11" spans="2:11" s="1" customFormat="1" ht="15" customHeight="1" x14ac:dyDescent="0.2">
      <c r="B11" s="403" t="s">
        <v>328</v>
      </c>
      <c r="C11" s="419"/>
      <c r="D11" s="399">
        <v>24393351</v>
      </c>
      <c r="E11" s="399">
        <v>27636293</v>
      </c>
      <c r="F11" s="407"/>
      <c r="G11" s="407"/>
      <c r="H11" s="407"/>
    </row>
    <row r="12" spans="2:11" s="1" customFormat="1" ht="15" customHeight="1" x14ac:dyDescent="0.2">
      <c r="B12" s="403" t="s">
        <v>681</v>
      </c>
      <c r="C12" s="419" t="s">
        <v>700</v>
      </c>
      <c r="D12" s="396">
        <f>+Notas!C419</f>
        <v>18248383</v>
      </c>
      <c r="E12" s="396">
        <f>+Notas!D419</f>
        <v>27276892</v>
      </c>
      <c r="F12" s="407"/>
      <c r="G12" s="407"/>
      <c r="H12" s="407"/>
    </row>
    <row r="13" spans="2:11" s="1" customFormat="1" ht="15" customHeight="1" x14ac:dyDescent="0.2">
      <c r="B13" s="433" t="s">
        <v>13</v>
      </c>
      <c r="C13" s="419"/>
      <c r="D13" s="430">
        <f>+D4-D10</f>
        <v>7173589758</v>
      </c>
      <c r="E13" s="430">
        <f>+E4-E10</f>
        <v>2132389287</v>
      </c>
      <c r="F13" s="407"/>
      <c r="G13" s="407"/>
      <c r="H13" s="407"/>
    </row>
    <row r="14" spans="2:11" s="1" customFormat="1" ht="15" customHeight="1" x14ac:dyDescent="0.2">
      <c r="B14" s="433" t="s">
        <v>323</v>
      </c>
      <c r="C14" s="419"/>
      <c r="D14" s="430">
        <f>+D15+D16</f>
        <v>95309781</v>
      </c>
      <c r="E14" s="430">
        <f>+E15+E16</f>
        <v>8407981</v>
      </c>
      <c r="F14" s="407"/>
      <c r="G14" s="407"/>
      <c r="H14" s="407"/>
    </row>
    <row r="15" spans="2:11" s="1" customFormat="1" ht="15" customHeight="1" x14ac:dyDescent="0.2">
      <c r="B15" s="403" t="s">
        <v>14</v>
      </c>
      <c r="C15" s="419"/>
      <c r="D15" s="396">
        <v>0</v>
      </c>
      <c r="E15" s="396">
        <v>0</v>
      </c>
      <c r="F15" s="407"/>
      <c r="G15" s="407"/>
      <c r="H15" s="407"/>
    </row>
    <row r="16" spans="2:11" s="1" customFormat="1" ht="15" customHeight="1" x14ac:dyDescent="0.2">
      <c r="B16" s="403" t="s">
        <v>680</v>
      </c>
      <c r="C16" s="419" t="s">
        <v>701</v>
      </c>
      <c r="D16" s="396">
        <f>+Notas!C427</f>
        <v>95309781</v>
      </c>
      <c r="E16" s="396">
        <f>+Notas!D427</f>
        <v>8407981</v>
      </c>
      <c r="F16" s="407"/>
      <c r="G16" s="407"/>
      <c r="H16" s="407"/>
      <c r="I16" s="14"/>
      <c r="K16" s="14"/>
    </row>
    <row r="17" spans="2:11" s="1" customFormat="1" ht="15" customHeight="1" x14ac:dyDescent="0.2">
      <c r="B17" s="433" t="s">
        <v>322</v>
      </c>
      <c r="C17" s="419"/>
      <c r="D17" s="430">
        <f>+D18+D19+D20+D21+D22+D24+D25+D23</f>
        <v>2395111964</v>
      </c>
      <c r="E17" s="430">
        <f>+E18+E19+E20+E21+E22+E24+E25+E23</f>
        <v>1387612753</v>
      </c>
      <c r="F17" s="407"/>
      <c r="G17" s="407"/>
      <c r="H17" s="407"/>
      <c r="I17" s="14"/>
    </row>
    <row r="18" spans="2:11" s="1" customFormat="1" ht="15" customHeight="1" x14ac:dyDescent="0.2">
      <c r="B18" s="403" t="s">
        <v>324</v>
      </c>
      <c r="C18" s="419"/>
      <c r="D18" s="399">
        <v>95380281</v>
      </c>
      <c r="E18" s="399">
        <v>22772841</v>
      </c>
      <c r="F18" s="407"/>
      <c r="G18" s="407"/>
      <c r="H18" s="407"/>
      <c r="I18" s="14"/>
      <c r="K18" s="14"/>
    </row>
    <row r="19" spans="2:11" s="1" customFormat="1" ht="15" customHeight="1" x14ac:dyDescent="0.2">
      <c r="B19" s="434" t="s">
        <v>15</v>
      </c>
      <c r="C19" s="435"/>
      <c r="D19" s="399">
        <v>0</v>
      </c>
      <c r="E19" s="399">
        <v>909091</v>
      </c>
      <c r="F19" s="407"/>
      <c r="G19" s="407"/>
      <c r="H19" s="407"/>
      <c r="I19" s="14"/>
    </row>
    <row r="20" spans="2:11" s="1" customFormat="1" ht="15" customHeight="1" x14ac:dyDescent="0.2">
      <c r="B20" s="403" t="s">
        <v>16</v>
      </c>
      <c r="C20" s="419"/>
      <c r="D20" s="399">
        <v>76580633</v>
      </c>
      <c r="E20" s="399">
        <v>77545089</v>
      </c>
      <c r="F20" s="407"/>
      <c r="G20" s="407"/>
      <c r="H20" s="407"/>
      <c r="I20" s="14"/>
      <c r="K20" s="14"/>
    </row>
    <row r="21" spans="2:11" s="1" customFormat="1" ht="15" customHeight="1" x14ac:dyDescent="0.2">
      <c r="B21" s="403" t="s">
        <v>17</v>
      </c>
      <c r="C21" s="419"/>
      <c r="D21" s="399">
        <v>32030517</v>
      </c>
      <c r="E21" s="399">
        <v>33771599</v>
      </c>
      <c r="F21" s="407"/>
      <c r="G21" s="407"/>
      <c r="H21" s="407"/>
    </row>
    <row r="22" spans="2:11" s="1" customFormat="1" ht="15" customHeight="1" x14ac:dyDescent="0.2">
      <c r="B22" s="403" t="s">
        <v>18</v>
      </c>
      <c r="C22" s="419"/>
      <c r="D22" s="399">
        <v>4955115</v>
      </c>
      <c r="E22" s="399">
        <v>0</v>
      </c>
      <c r="F22" s="407"/>
      <c r="G22" s="407"/>
      <c r="H22" s="407"/>
    </row>
    <row r="23" spans="2:11" s="1" customFormat="1" ht="15" customHeight="1" x14ac:dyDescent="0.2">
      <c r="B23" s="403" t="s">
        <v>19</v>
      </c>
      <c r="C23" s="419"/>
      <c r="D23" s="399">
        <v>0</v>
      </c>
      <c r="E23" s="399">
        <v>0</v>
      </c>
      <c r="F23" s="426"/>
      <c r="G23" s="407"/>
      <c r="H23" s="407"/>
    </row>
    <row r="24" spans="2:11" s="1" customFormat="1" ht="15" customHeight="1" x14ac:dyDescent="0.2">
      <c r="B24" s="403" t="s">
        <v>20</v>
      </c>
      <c r="C24" s="419"/>
      <c r="D24" s="399">
        <v>11719350</v>
      </c>
      <c r="E24" s="399">
        <v>9408000</v>
      </c>
      <c r="F24" s="407"/>
      <c r="G24" s="407"/>
      <c r="H24" s="407"/>
    </row>
    <row r="25" spans="2:11" s="1" customFormat="1" ht="15" customHeight="1" x14ac:dyDescent="0.2">
      <c r="B25" s="403" t="s">
        <v>679</v>
      </c>
      <c r="C25" s="419" t="s">
        <v>702</v>
      </c>
      <c r="D25" s="396">
        <f>+Notas!C468</f>
        <v>2174446068</v>
      </c>
      <c r="E25" s="396">
        <f>+Notas!D468</f>
        <v>1243206133</v>
      </c>
      <c r="F25" s="407"/>
      <c r="G25" s="407"/>
      <c r="H25" s="407"/>
    </row>
    <row r="26" spans="2:11" s="1" customFormat="1" ht="15" customHeight="1" x14ac:dyDescent="0.2">
      <c r="B26" s="433" t="s">
        <v>21</v>
      </c>
      <c r="C26" s="419"/>
      <c r="D26" s="394">
        <f>+D13-D14-D17</f>
        <v>4683168013</v>
      </c>
      <c r="E26" s="394">
        <f>+E13-E14-E17</f>
        <v>736368553</v>
      </c>
      <c r="F26" s="407"/>
      <c r="G26" s="407"/>
      <c r="H26" s="407"/>
    </row>
    <row r="27" spans="2:11" s="1" customFormat="1" ht="15" customHeight="1" x14ac:dyDescent="0.2">
      <c r="B27" s="433" t="s">
        <v>22</v>
      </c>
      <c r="C27" s="419"/>
      <c r="D27" s="394">
        <f>+D28-D29</f>
        <v>-302725353</v>
      </c>
      <c r="E27" s="394">
        <f>+E28-E29</f>
        <v>-2855903</v>
      </c>
      <c r="F27" s="407"/>
      <c r="G27" s="407"/>
      <c r="H27" s="407"/>
    </row>
    <row r="28" spans="2:11" s="1" customFormat="1" ht="15" customHeight="1" x14ac:dyDescent="0.2">
      <c r="B28" s="403" t="s">
        <v>678</v>
      </c>
      <c r="C28" s="419" t="s">
        <v>703</v>
      </c>
      <c r="D28" s="399">
        <f>+Notas!C477</f>
        <v>274656</v>
      </c>
      <c r="E28" s="399">
        <f>+Notas!D477</f>
        <v>436276</v>
      </c>
      <c r="F28" s="407"/>
      <c r="G28" s="407"/>
      <c r="H28" s="407"/>
    </row>
    <row r="29" spans="2:11" s="1" customFormat="1" ht="15" customHeight="1" x14ac:dyDescent="0.2">
      <c r="B29" s="403" t="s">
        <v>677</v>
      </c>
      <c r="C29" s="419" t="s">
        <v>703</v>
      </c>
      <c r="D29" s="399">
        <f>+Notas!C479</f>
        <v>303000009</v>
      </c>
      <c r="E29" s="399">
        <f>+Notas!D479</f>
        <v>3292179</v>
      </c>
      <c r="F29" s="407"/>
      <c r="G29" s="407"/>
      <c r="H29" s="407"/>
    </row>
    <row r="30" spans="2:11" s="1" customFormat="1" ht="15" customHeight="1" x14ac:dyDescent="0.2">
      <c r="B30" s="433" t="s">
        <v>23</v>
      </c>
      <c r="C30" s="419"/>
      <c r="D30" s="399"/>
      <c r="E30" s="399"/>
      <c r="F30" s="407"/>
      <c r="G30" s="407"/>
      <c r="H30" s="407"/>
    </row>
    <row r="31" spans="2:11" s="1" customFormat="1" ht="15" customHeight="1" x14ac:dyDescent="0.2">
      <c r="B31" s="433" t="s">
        <v>24</v>
      </c>
      <c r="C31" s="419"/>
      <c r="D31" s="394">
        <f>+D32+D33</f>
        <v>630595627</v>
      </c>
      <c r="E31" s="394">
        <f>+E32+E33</f>
        <v>470702295</v>
      </c>
      <c r="F31" s="407"/>
      <c r="G31" s="407"/>
      <c r="H31" s="407"/>
    </row>
    <row r="32" spans="2:11" s="1" customFormat="1" ht="15" customHeight="1" x14ac:dyDescent="0.2">
      <c r="B32" s="403" t="s">
        <v>676</v>
      </c>
      <c r="C32" s="419" t="s">
        <v>704</v>
      </c>
      <c r="D32" s="399">
        <f>+Notas!C489</f>
        <v>630595627</v>
      </c>
      <c r="E32" s="399">
        <f>+Notas!D489</f>
        <v>340053798</v>
      </c>
      <c r="F32" s="407"/>
      <c r="G32" s="407"/>
      <c r="H32" s="407"/>
    </row>
    <row r="33" spans="2:11" s="1" customFormat="1" ht="15" customHeight="1" x14ac:dyDescent="0.2">
      <c r="B33" s="403" t="s">
        <v>25</v>
      </c>
      <c r="C33" s="419"/>
      <c r="D33" s="399">
        <v>0</v>
      </c>
      <c r="E33" s="399">
        <v>130648497</v>
      </c>
      <c r="F33" s="407"/>
      <c r="G33" s="407"/>
      <c r="H33" s="407"/>
    </row>
    <row r="34" spans="2:11" s="1" customFormat="1" ht="15" customHeight="1" x14ac:dyDescent="0.2">
      <c r="B34" s="433" t="s">
        <v>26</v>
      </c>
      <c r="C34" s="419"/>
      <c r="D34" s="394">
        <f>+D35+D36</f>
        <v>-166754005</v>
      </c>
      <c r="E34" s="394">
        <f>+E35+E36</f>
        <v>-21318961</v>
      </c>
      <c r="F34" s="407"/>
      <c r="G34" s="407"/>
      <c r="H34" s="407"/>
    </row>
    <row r="35" spans="2:11" s="1" customFormat="1" ht="15" customHeight="1" x14ac:dyDescent="0.2">
      <c r="B35" s="403" t="s">
        <v>675</v>
      </c>
      <c r="C35" s="419" t="s">
        <v>705</v>
      </c>
      <c r="D35" s="399">
        <f>-Notas!C497</f>
        <v>-158418032</v>
      </c>
      <c r="E35" s="399">
        <f>-Notas!D497</f>
        <v>-21318961</v>
      </c>
      <c r="F35" s="407"/>
      <c r="G35" s="407"/>
      <c r="H35" s="407"/>
    </row>
    <row r="36" spans="2:11" s="1" customFormat="1" ht="15" customHeight="1" x14ac:dyDescent="0.2">
      <c r="B36" s="403" t="s">
        <v>25</v>
      </c>
      <c r="C36" s="419"/>
      <c r="D36" s="396">
        <v>-8335973</v>
      </c>
      <c r="E36" s="399">
        <v>0</v>
      </c>
      <c r="F36" s="426"/>
      <c r="G36" s="407"/>
      <c r="H36" s="407"/>
    </row>
    <row r="37" spans="2:11" s="1" customFormat="1" ht="15" customHeight="1" x14ac:dyDescent="0.2">
      <c r="B37" s="433" t="s">
        <v>27</v>
      </c>
      <c r="C37" s="419"/>
      <c r="D37" s="394">
        <f>D38</f>
        <v>0</v>
      </c>
      <c r="E37" s="394">
        <v>0</v>
      </c>
      <c r="F37" s="407"/>
      <c r="G37" s="407"/>
      <c r="H37" s="407"/>
    </row>
    <row r="38" spans="2:11" s="1" customFormat="1" ht="15" customHeight="1" x14ac:dyDescent="0.2">
      <c r="B38" s="403" t="s">
        <v>674</v>
      </c>
      <c r="C38" s="419" t="s">
        <v>706</v>
      </c>
      <c r="D38" s="399">
        <v>0</v>
      </c>
      <c r="E38" s="399">
        <v>0</v>
      </c>
      <c r="F38" s="407"/>
      <c r="G38" s="407"/>
      <c r="H38" s="407"/>
    </row>
    <row r="39" spans="2:11" s="1" customFormat="1" ht="15" customHeight="1" x14ac:dyDescent="0.2">
      <c r="B39" s="433" t="s">
        <v>28</v>
      </c>
      <c r="C39" s="419"/>
      <c r="D39" s="394">
        <v>0</v>
      </c>
      <c r="E39" s="394">
        <v>0</v>
      </c>
      <c r="F39" s="407"/>
      <c r="G39" s="407"/>
      <c r="H39" s="407"/>
    </row>
    <row r="40" spans="2:11" s="1" customFormat="1" ht="15" customHeight="1" x14ac:dyDescent="0.2">
      <c r="B40" s="403" t="s">
        <v>29</v>
      </c>
      <c r="C40" s="419"/>
      <c r="D40" s="399">
        <v>0</v>
      </c>
      <c r="E40" s="399">
        <v>0</v>
      </c>
      <c r="F40" s="407"/>
      <c r="G40" s="407"/>
      <c r="H40" s="407"/>
    </row>
    <row r="41" spans="2:11" s="1" customFormat="1" ht="15" customHeight="1" x14ac:dyDescent="0.2">
      <c r="B41" s="403" t="s">
        <v>30</v>
      </c>
      <c r="C41" s="419"/>
      <c r="D41" s="399">
        <v>0</v>
      </c>
      <c r="E41" s="399">
        <v>0</v>
      </c>
      <c r="F41" s="407"/>
      <c r="G41" s="407"/>
      <c r="H41" s="407"/>
    </row>
    <row r="42" spans="2:11" s="1" customFormat="1" ht="15" customHeight="1" x14ac:dyDescent="0.2">
      <c r="B42" s="433" t="s">
        <v>31</v>
      </c>
      <c r="C42" s="419"/>
      <c r="D42" s="394">
        <f>+D26+D27+D31+D34+D37</f>
        <v>4844284282</v>
      </c>
      <c r="E42" s="394">
        <f>+E26+E27+E31+E34+E37</f>
        <v>1182895984</v>
      </c>
      <c r="F42" s="407"/>
      <c r="G42" s="407"/>
      <c r="H42" s="407"/>
    </row>
    <row r="43" spans="2:11" s="1" customFormat="1" ht="15" customHeight="1" x14ac:dyDescent="0.2">
      <c r="B43" s="433" t="s">
        <v>32</v>
      </c>
      <c r="C43" s="419"/>
      <c r="D43" s="399">
        <v>173791142</v>
      </c>
      <c r="E43" s="399">
        <v>125346089</v>
      </c>
      <c r="F43" s="407"/>
      <c r="G43" s="407"/>
      <c r="H43" s="407"/>
    </row>
    <row r="44" spans="2:11" s="1" customFormat="1" ht="15" customHeight="1" x14ac:dyDescent="0.2">
      <c r="B44" s="436" t="s">
        <v>33</v>
      </c>
      <c r="C44" s="425"/>
      <c r="D44" s="437">
        <f>+D42-D43</f>
        <v>4670493140</v>
      </c>
      <c r="E44" s="437">
        <f>+E42-E43</f>
        <v>1057549895</v>
      </c>
      <c r="F44" s="407"/>
      <c r="G44" s="407"/>
      <c r="H44" s="407"/>
    </row>
    <row r="45" spans="2:11" s="1" customFormat="1" ht="15" customHeight="1" x14ac:dyDescent="0.2">
      <c r="B45" s="100" t="s">
        <v>385</v>
      </c>
      <c r="C45" s="416"/>
      <c r="D45" s="157"/>
      <c r="E45" s="157"/>
      <c r="F45" s="407"/>
      <c r="G45" s="407"/>
      <c r="H45" s="407"/>
    </row>
    <row r="46" spans="2:11" x14ac:dyDescent="0.25">
      <c r="D46" s="28"/>
      <c r="E46" s="28"/>
    </row>
    <row r="47" spans="2:11" x14ac:dyDescent="0.25">
      <c r="B47" s="31"/>
      <c r="D47" s="28"/>
      <c r="E47" s="7"/>
      <c r="J47" s="25"/>
      <c r="K47" s="25"/>
    </row>
    <row r="48" spans="2:11" x14ac:dyDescent="0.25">
      <c r="B48" s="31"/>
      <c r="D48" s="28"/>
      <c r="E48" s="7"/>
      <c r="K48" s="25"/>
    </row>
    <row r="49" spans="4:8" x14ac:dyDescent="0.25">
      <c r="D49" s="28"/>
      <c r="E49" s="7"/>
    </row>
    <row r="50" spans="4:8" x14ac:dyDescent="0.25">
      <c r="E50" s="28"/>
    </row>
    <row r="52" spans="4:8" x14ac:dyDescent="0.25">
      <c r="D52" s="28"/>
    </row>
    <row r="60" spans="4:8" x14ac:dyDescent="0.25">
      <c r="E60" s="480"/>
      <c r="F60" s="480"/>
      <c r="G60" s="480"/>
      <c r="H60" s="480"/>
    </row>
    <row r="61" spans="4:8" x14ac:dyDescent="0.25">
      <c r="E61" s="480"/>
      <c r="F61" s="480"/>
      <c r="G61" s="480"/>
      <c r="H61" s="480"/>
    </row>
    <row r="62" spans="4:8" x14ac:dyDescent="0.25">
      <c r="E62" s="480"/>
      <c r="F62" s="480"/>
      <c r="G62" s="480"/>
      <c r="H62" s="480"/>
    </row>
    <row r="63" spans="4:8" x14ac:dyDescent="0.25">
      <c r="E63" s="480"/>
      <c r="F63" s="480"/>
      <c r="G63" s="480"/>
      <c r="H63" s="480"/>
    </row>
    <row r="64" spans="4:8" x14ac:dyDescent="0.25">
      <c r="E64" s="480"/>
      <c r="F64" s="480"/>
      <c r="G64" s="480"/>
      <c r="H64" s="480"/>
    </row>
  </sheetData>
  <mergeCells count="2">
    <mergeCell ref="B2:E2"/>
    <mergeCell ref="E60:H64"/>
  </mergeCells>
  <pageMargins left="0.9" right="0.70866141732283472" top="0.56999999999999995" bottom="0.74803149606299213" header="0.31496062992125984" footer="0.31496062992125984"/>
  <pageSetup paperSize="9" scale="7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47AC-4956-486F-912E-4F7F669B57A4}">
  <sheetPr>
    <pageSetUpPr fitToPage="1"/>
  </sheetPr>
  <dimension ref="A2:J54"/>
  <sheetViews>
    <sheetView showGridLines="0" topLeftCell="A7" zoomScale="85" zoomScaleNormal="85" workbookViewId="0">
      <selection activeCell="A11" sqref="A11"/>
    </sheetView>
  </sheetViews>
  <sheetFormatPr baseColWidth="10" defaultColWidth="11.5703125" defaultRowHeight="12.75" x14ac:dyDescent="0.2"/>
  <cols>
    <col min="1" max="1" width="100.7109375" style="100" customWidth="1"/>
    <col min="2" max="2" width="19.28515625" style="100" customWidth="1"/>
    <col min="3" max="3" width="19.7109375" style="100" customWidth="1"/>
    <col min="4" max="4" width="11.5703125" style="1"/>
    <col min="5" max="5" width="2.42578125" style="1" customWidth="1"/>
    <col min="6" max="6" width="11.5703125" style="1"/>
    <col min="7" max="7" width="27.28515625" style="1" hidden="1" customWidth="1"/>
    <col min="8" max="8" width="23.85546875" style="438" hidden="1" customWidth="1"/>
    <col min="9" max="10" width="13.5703125" style="1" hidden="1" customWidth="1"/>
    <col min="11" max="11" width="0" style="1" hidden="1" customWidth="1"/>
    <col min="12" max="16384" width="11.5703125" style="1"/>
  </cols>
  <sheetData>
    <row r="2" spans="1:9" ht="59.25" customHeight="1" x14ac:dyDescent="0.2">
      <c r="A2" s="478" t="s">
        <v>708</v>
      </c>
      <c r="B2" s="478"/>
      <c r="C2" s="478"/>
    </row>
    <row r="4" spans="1:9" ht="18" customHeight="1" x14ac:dyDescent="0.2">
      <c r="A4" s="441"/>
      <c r="B4" s="442">
        <v>44286</v>
      </c>
      <c r="C4" s="442">
        <v>43921</v>
      </c>
      <c r="G4" s="1" t="s">
        <v>366</v>
      </c>
      <c r="H4" s="438">
        <f>+'[1]Balance General'!C15</f>
        <v>114620494</v>
      </c>
    </row>
    <row r="5" spans="1:9" ht="15" customHeight="1" x14ac:dyDescent="0.2">
      <c r="A5" s="415" t="s">
        <v>34</v>
      </c>
      <c r="B5" s="393"/>
      <c r="C5" s="393"/>
      <c r="G5" s="1" t="s">
        <v>367</v>
      </c>
      <c r="H5" s="438">
        <f>+'[1]Estado de Resultados'!B4</f>
        <v>13525418929</v>
      </c>
    </row>
    <row r="6" spans="1:9" ht="15" customHeight="1" x14ac:dyDescent="0.2">
      <c r="A6" s="431" t="s">
        <v>35</v>
      </c>
      <c r="B6" s="396">
        <v>7526822448</v>
      </c>
      <c r="C6" s="397">
        <v>153133412</v>
      </c>
    </row>
    <row r="7" spans="1:9" ht="15" customHeight="1" x14ac:dyDescent="0.2">
      <c r="A7" s="393" t="s">
        <v>36</v>
      </c>
      <c r="B7" s="443">
        <v>1216123772</v>
      </c>
      <c r="C7" s="444">
        <v>-1025881539</v>
      </c>
    </row>
    <row r="8" spans="1:9" ht="15" customHeight="1" x14ac:dyDescent="0.2">
      <c r="A8" s="393" t="s">
        <v>37</v>
      </c>
      <c r="B8" s="444">
        <v>-450860517</v>
      </c>
      <c r="C8" s="445">
        <v>-1872906231</v>
      </c>
    </row>
    <row r="9" spans="1:9" ht="15" customHeight="1" x14ac:dyDescent="0.2">
      <c r="A9" s="446" t="s">
        <v>38</v>
      </c>
      <c r="B9" s="447">
        <f>SUM(B6:B8)</f>
        <v>8292085703</v>
      </c>
      <c r="C9" s="447">
        <f>SUM(C6:C8)</f>
        <v>-2745654358</v>
      </c>
      <c r="G9" s="1" t="s">
        <v>368</v>
      </c>
      <c r="H9" s="438">
        <f>+'[1]Balance General'!B15</f>
        <v>195717985</v>
      </c>
    </row>
    <row r="10" spans="1:9" ht="15" customHeight="1" x14ac:dyDescent="0.2">
      <c r="A10" s="392" t="s">
        <v>39</v>
      </c>
      <c r="B10" s="397"/>
      <c r="C10" s="397"/>
      <c r="H10" s="438">
        <f>+H4+H5-H9</f>
        <v>13444321438</v>
      </c>
    </row>
    <row r="11" spans="1:9" ht="15" customHeight="1" x14ac:dyDescent="0.2">
      <c r="A11" s="393" t="s">
        <v>40</v>
      </c>
      <c r="B11" s="397">
        <v>0</v>
      </c>
      <c r="C11" s="397">
        <v>0</v>
      </c>
    </row>
    <row r="12" spans="1:9" ht="15" customHeight="1" x14ac:dyDescent="0.2">
      <c r="A12" s="392" t="s">
        <v>41</v>
      </c>
      <c r="B12" s="397"/>
      <c r="C12" s="397"/>
    </row>
    <row r="13" spans="1:9" ht="15" customHeight="1" x14ac:dyDescent="0.2">
      <c r="A13" s="398" t="s">
        <v>42</v>
      </c>
      <c r="B13" s="396">
        <v>0</v>
      </c>
      <c r="C13" s="397">
        <v>0</v>
      </c>
    </row>
    <row r="14" spans="1:9" ht="15" customHeight="1" x14ac:dyDescent="0.2">
      <c r="A14" s="392" t="s">
        <v>43</v>
      </c>
      <c r="B14" s="448">
        <f>SUM(B9:B13)</f>
        <v>8292085703</v>
      </c>
      <c r="C14" s="448">
        <f>+C9</f>
        <v>-2745654358</v>
      </c>
      <c r="G14" s="481" t="s">
        <v>92</v>
      </c>
      <c r="H14" s="482" t="s">
        <v>181</v>
      </c>
      <c r="I14" s="482"/>
    </row>
    <row r="15" spans="1:9" ht="15" customHeight="1" x14ac:dyDescent="0.2">
      <c r="A15" s="393" t="s">
        <v>44</v>
      </c>
      <c r="B15" s="396">
        <v>-355615792</v>
      </c>
      <c r="C15" s="397">
        <v>0</v>
      </c>
      <c r="G15" s="481"/>
      <c r="H15" s="8">
        <v>43830</v>
      </c>
      <c r="I15" s="8">
        <v>43465</v>
      </c>
    </row>
    <row r="16" spans="1:9" ht="15" customHeight="1" x14ac:dyDescent="0.2">
      <c r="A16" s="449" t="s">
        <v>45</v>
      </c>
      <c r="B16" s="450">
        <f>+B14+B15</f>
        <v>7936469911</v>
      </c>
      <c r="C16" s="450">
        <f>+C14+C15</f>
        <v>-2745654358</v>
      </c>
      <c r="G16" s="6" t="s">
        <v>187</v>
      </c>
      <c r="H16" s="2"/>
      <c r="I16" s="2"/>
    </row>
    <row r="17" spans="1:10" ht="15" customHeight="1" x14ac:dyDescent="0.2">
      <c r="A17" s="415" t="s">
        <v>52</v>
      </c>
      <c r="B17" s="397"/>
      <c r="C17" s="397"/>
      <c r="G17" s="6" t="s">
        <v>262</v>
      </c>
      <c r="H17" s="2">
        <v>22071042</v>
      </c>
      <c r="I17" s="2"/>
    </row>
    <row r="18" spans="1:10" ht="15" customHeight="1" x14ac:dyDescent="0.2">
      <c r="A18" s="393" t="s">
        <v>46</v>
      </c>
      <c r="B18" s="396">
        <v>0</v>
      </c>
      <c r="C18" s="397">
        <v>0</v>
      </c>
      <c r="G18" s="6" t="s">
        <v>251</v>
      </c>
      <c r="H18" s="2">
        <f>790947060+9999</f>
        <v>790957059</v>
      </c>
      <c r="I18" s="2">
        <v>572469818</v>
      </c>
      <c r="J18" s="14">
        <f>+H18+H17-I18</f>
        <v>240558283</v>
      </c>
    </row>
    <row r="19" spans="1:10" ht="15" customHeight="1" x14ac:dyDescent="0.2">
      <c r="A19" s="393" t="s">
        <v>47</v>
      </c>
      <c r="B19" s="396">
        <v>-9220863828</v>
      </c>
      <c r="C19" s="397">
        <v>-1236033233</v>
      </c>
      <c r="G19" s="6" t="s">
        <v>297</v>
      </c>
      <c r="H19" s="2">
        <f>9999+94536607</f>
        <v>94546606</v>
      </c>
      <c r="I19" s="2">
        <v>49183455</v>
      </c>
      <c r="J19" s="14">
        <f>+I19-H19</f>
        <v>-45363151</v>
      </c>
    </row>
    <row r="20" spans="1:10" ht="15" customHeight="1" x14ac:dyDescent="0.2">
      <c r="A20" s="393" t="s">
        <v>48</v>
      </c>
      <c r="B20" s="396">
        <v>-428431030</v>
      </c>
      <c r="C20" s="397">
        <v>-324630963</v>
      </c>
      <c r="G20" s="6" t="s">
        <v>263</v>
      </c>
      <c r="H20" s="2"/>
      <c r="I20" s="2">
        <v>5222547</v>
      </c>
    </row>
    <row r="21" spans="1:10" s="404" customFormat="1" ht="15" customHeight="1" x14ac:dyDescent="0.2">
      <c r="A21" s="393" t="s">
        <v>461</v>
      </c>
      <c r="B21" s="396">
        <v>-4200000000</v>
      </c>
      <c r="C21" s="397">
        <v>0</v>
      </c>
      <c r="G21" s="12" t="s">
        <v>276</v>
      </c>
      <c r="H21" s="13"/>
      <c r="I21" s="13">
        <v>0</v>
      </c>
    </row>
    <row r="22" spans="1:10" ht="15" customHeight="1" x14ac:dyDescent="0.2">
      <c r="A22" s="393" t="s">
        <v>49</v>
      </c>
      <c r="B22" s="396">
        <f>+Notas!C388</f>
        <v>0</v>
      </c>
      <c r="C22" s="397">
        <v>0</v>
      </c>
      <c r="G22" s="6" t="s">
        <v>277</v>
      </c>
      <c r="H22" s="2"/>
      <c r="I22" s="2">
        <v>0</v>
      </c>
    </row>
    <row r="23" spans="1:10" ht="15" customHeight="1" x14ac:dyDescent="0.2">
      <c r="A23" s="449" t="s">
        <v>50</v>
      </c>
      <c r="B23" s="450">
        <f>+B19+B20+B21</f>
        <v>-13849294858</v>
      </c>
      <c r="C23" s="450">
        <f>+C19+C20+C21</f>
        <v>-1560664196</v>
      </c>
      <c r="G23" s="23" t="s">
        <v>93</v>
      </c>
      <c r="H23" s="26">
        <f>SUM(H16:H22)</f>
        <v>907574707</v>
      </c>
      <c r="I23" s="26">
        <f>SUM(I17:I22)</f>
        <v>626875820</v>
      </c>
    </row>
    <row r="24" spans="1:10" ht="15" customHeight="1" x14ac:dyDescent="0.2">
      <c r="A24" s="415" t="s">
        <v>51</v>
      </c>
      <c r="B24" s="397"/>
      <c r="C24" s="397"/>
    </row>
    <row r="25" spans="1:10" ht="15" customHeight="1" x14ac:dyDescent="0.2">
      <c r="A25" s="393" t="s">
        <v>53</v>
      </c>
      <c r="B25" s="396">
        <v>9117818724</v>
      </c>
      <c r="C25" s="396">
        <v>0</v>
      </c>
    </row>
    <row r="26" spans="1:10" ht="15" customHeight="1" x14ac:dyDescent="0.2">
      <c r="A26" s="393" t="s">
        <v>54</v>
      </c>
      <c r="B26" s="396">
        <v>-381724520</v>
      </c>
      <c r="C26" s="396">
        <v>-21318961</v>
      </c>
    </row>
    <row r="27" spans="1:10" ht="15" customHeight="1" x14ac:dyDescent="0.2">
      <c r="A27" s="449" t="s">
        <v>55</v>
      </c>
      <c r="B27" s="450">
        <f>+B25+B26</f>
        <v>8736094204</v>
      </c>
      <c r="C27" s="450">
        <f>+C25+C26</f>
        <v>-21318961</v>
      </c>
    </row>
    <row r="28" spans="1:10" s="404" customFormat="1" ht="15" customHeight="1" x14ac:dyDescent="0.2">
      <c r="A28" s="449" t="s">
        <v>260</v>
      </c>
      <c r="B28" s="451">
        <v>-8335973</v>
      </c>
      <c r="C28" s="451">
        <v>130648497</v>
      </c>
      <c r="D28" s="439"/>
      <c r="H28" s="440"/>
    </row>
    <row r="29" spans="1:10" ht="15" customHeight="1" x14ac:dyDescent="0.2">
      <c r="A29" s="449" t="s">
        <v>56</v>
      </c>
      <c r="B29" s="450">
        <f>+B16+B23+B27+B28</f>
        <v>2814933284</v>
      </c>
      <c r="C29" s="450">
        <f>+C16+C23+C27+C28</f>
        <v>-4196989018</v>
      </c>
    </row>
    <row r="30" spans="1:10" ht="15" customHeight="1" x14ac:dyDescent="0.2">
      <c r="A30" s="449" t="s">
        <v>57</v>
      </c>
      <c r="B30" s="450">
        <f>+C31</f>
        <v>10292046881</v>
      </c>
      <c r="C30" s="450">
        <v>14489035899</v>
      </c>
      <c r="G30" s="1" t="s">
        <v>369</v>
      </c>
      <c r="H30" s="438">
        <f>-'[1]Balance General'!F6</f>
        <v>-36585379</v>
      </c>
    </row>
    <row r="31" spans="1:10" ht="15" customHeight="1" x14ac:dyDescent="0.2">
      <c r="A31" s="452" t="s">
        <v>58</v>
      </c>
      <c r="B31" s="453">
        <f>+B29+B30</f>
        <v>13106980165</v>
      </c>
      <c r="C31" s="453">
        <f>+C29+C30</f>
        <v>10292046881</v>
      </c>
      <c r="G31" s="1" t="s">
        <v>370</v>
      </c>
      <c r="H31" s="438">
        <f>(('[1]Estado de Resultados'!B4+'[1]Estado de Resultados'!B33+'[1]Estado de Resultados'!B38+'[1]Estado de Resultados'!B28)-'[1]Estado de Resultados'!B42)*-1</f>
        <v>-4492928449</v>
      </c>
    </row>
    <row r="32" spans="1:10" ht="15" customHeight="1" x14ac:dyDescent="0.2">
      <c r="A32" s="146" t="str">
        <f>'[1]Estado de Resultados'!A45</f>
        <v>Las notas que se acompañan forman parte integrante de los Estados Financieros.</v>
      </c>
      <c r="G32" s="1" t="s">
        <v>371</v>
      </c>
      <c r="H32" s="438">
        <f>+'[1]Balance General'!E6</f>
        <v>29209612</v>
      </c>
    </row>
    <row r="33" spans="1:8" ht="24.75" customHeight="1" x14ac:dyDescent="0.2">
      <c r="B33" s="157"/>
      <c r="H33" s="438">
        <f>SUM(H30:H32)</f>
        <v>-4500304216</v>
      </c>
    </row>
    <row r="34" spans="1:8" x14ac:dyDescent="0.2">
      <c r="B34" s="157"/>
    </row>
    <row r="35" spans="1:8" x14ac:dyDescent="0.2">
      <c r="G35" s="1" t="s">
        <v>378</v>
      </c>
      <c r="H35" s="438">
        <v>-690101369</v>
      </c>
    </row>
    <row r="36" spans="1:8" x14ac:dyDescent="0.2">
      <c r="G36" s="1" t="s">
        <v>372</v>
      </c>
      <c r="H36" s="438">
        <f>-'[1]Balance General'!F12</f>
        <v>-20514227</v>
      </c>
    </row>
    <row r="37" spans="1:8" x14ac:dyDescent="0.2">
      <c r="G37" s="1" t="s">
        <v>373</v>
      </c>
      <c r="H37" s="438">
        <f>-[1]Notas!C410-[1]Notas!C412-[1]Notas!C413-[1]Notas!C414-[1]Notas!C415-[1]Notas!C409----[1]Notas!C420-[1]Notas!C421-[1]Notas!C422-[1]Notas!C433</f>
        <v>-3375050161</v>
      </c>
    </row>
    <row r="38" spans="1:8" x14ac:dyDescent="0.2">
      <c r="G38" s="1" t="s">
        <v>374</v>
      </c>
      <c r="H38" s="438">
        <f>+'[1]Balance General'!E12+[1]Notas!C319</f>
        <v>866811302</v>
      </c>
    </row>
    <row r="39" spans="1:8" x14ac:dyDescent="0.2">
      <c r="H39" s="438">
        <f>SUM(H35:H38)</f>
        <v>-3218854455</v>
      </c>
    </row>
    <row r="41" spans="1:8" x14ac:dyDescent="0.2">
      <c r="G41" s="1" t="s">
        <v>375</v>
      </c>
      <c r="H41" s="438">
        <f>-'[1]Balance General'!F11</f>
        <v>-790947061</v>
      </c>
    </row>
    <row r="42" spans="1:8" x14ac:dyDescent="0.2">
      <c r="G42" s="1" t="s">
        <v>376</v>
      </c>
      <c r="H42" s="438">
        <f>-'[1]Estado de Resultados'!B43</f>
        <v>-853165781</v>
      </c>
    </row>
    <row r="43" spans="1:8" x14ac:dyDescent="0.2">
      <c r="G43" s="1" t="s">
        <v>377</v>
      </c>
      <c r="H43" s="438">
        <f>+'[1]Balance General'!E11</f>
        <v>853165781</v>
      </c>
    </row>
    <row r="44" spans="1:8" x14ac:dyDescent="0.2">
      <c r="H44" s="438">
        <f>SUM(H41:H43)</f>
        <v>-790947061</v>
      </c>
    </row>
    <row r="46" spans="1:8" x14ac:dyDescent="0.2">
      <c r="A46" s="475"/>
      <c r="B46" s="475"/>
      <c r="C46" s="475"/>
      <c r="D46" s="475"/>
    </row>
    <row r="47" spans="1:8" x14ac:dyDescent="0.2">
      <c r="A47" s="475"/>
      <c r="B47" s="475"/>
      <c r="C47" s="475"/>
      <c r="D47" s="475"/>
      <c r="G47" s="1" t="s">
        <v>379</v>
      </c>
      <c r="H47" s="438">
        <v>-29281846</v>
      </c>
    </row>
    <row r="48" spans="1:8" x14ac:dyDescent="0.2">
      <c r="A48" s="475"/>
      <c r="B48" s="475"/>
      <c r="C48" s="475"/>
      <c r="D48" s="475"/>
      <c r="G48" s="1" t="s">
        <v>380</v>
      </c>
      <c r="H48" s="438">
        <v>102193461</v>
      </c>
    </row>
    <row r="49" spans="1:8" x14ac:dyDescent="0.2">
      <c r="A49" s="475"/>
      <c r="B49" s="475"/>
      <c r="C49" s="475"/>
      <c r="D49" s="475"/>
      <c r="H49" s="438">
        <f>SUM(H47:H48)</f>
        <v>72911615</v>
      </c>
    </row>
    <row r="50" spans="1:8" x14ac:dyDescent="0.2">
      <c r="A50" s="475"/>
      <c r="B50" s="475"/>
      <c r="C50" s="475"/>
      <c r="D50" s="475"/>
    </row>
    <row r="53" spans="1:8" x14ac:dyDescent="0.2">
      <c r="G53" s="11" t="s">
        <v>382</v>
      </c>
      <c r="H53" s="438">
        <v>0</v>
      </c>
    </row>
    <row r="54" spans="1:8" x14ac:dyDescent="0.2">
      <c r="G54" s="11" t="s">
        <v>381</v>
      </c>
      <c r="H54" s="5">
        <f>790564860+781039</f>
        <v>791345899</v>
      </c>
    </row>
  </sheetData>
  <mergeCells count="4">
    <mergeCell ref="A2:C2"/>
    <mergeCell ref="G14:G15"/>
    <mergeCell ref="H14:I14"/>
    <mergeCell ref="A46:D50"/>
  </mergeCells>
  <pageMargins left="0.34" right="0.25" top="0.74803149606299213" bottom="0.74803149606299213" header="0.31496062992125984" footer="0.31496062992125984"/>
  <pageSetup paperSize="9" scale="9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P33"/>
  <sheetViews>
    <sheetView showGridLines="0" topLeftCell="D6" zoomScaleNormal="100" workbookViewId="0">
      <selection activeCell="P14" sqref="P14"/>
    </sheetView>
  </sheetViews>
  <sheetFormatPr baseColWidth="10" defaultColWidth="11.28515625" defaultRowHeight="12.75" x14ac:dyDescent="0.2"/>
  <cols>
    <col min="1" max="1" width="2.7109375" style="100" customWidth="1"/>
    <col min="2" max="2" width="36.28515625" style="100" customWidth="1"/>
    <col min="3" max="14" width="15.7109375" style="100" customWidth="1"/>
    <col min="15" max="15" width="2.7109375" style="100" customWidth="1"/>
    <col min="16" max="16" width="14.42578125" style="100" bestFit="1" customWidth="1"/>
    <col min="17" max="16384" width="11.28515625" style="100"/>
  </cols>
  <sheetData>
    <row r="2" spans="2:16" ht="18.75" customHeight="1" x14ac:dyDescent="0.2">
      <c r="B2" s="478" t="s">
        <v>248</v>
      </c>
      <c r="C2" s="478"/>
      <c r="D2" s="478"/>
      <c r="E2" s="478"/>
      <c r="F2" s="478"/>
      <c r="G2" s="478"/>
      <c r="H2" s="478"/>
      <c r="I2" s="478"/>
      <c r="J2" s="478"/>
      <c r="K2" s="478"/>
      <c r="L2" s="478"/>
      <c r="M2" s="478"/>
      <c r="N2" s="478"/>
    </row>
    <row r="3" spans="2:16" ht="21.75" customHeight="1" x14ac:dyDescent="0.2">
      <c r="B3" s="478" t="s">
        <v>607</v>
      </c>
      <c r="C3" s="478"/>
      <c r="D3" s="478"/>
      <c r="E3" s="478"/>
      <c r="F3" s="478"/>
      <c r="G3" s="478"/>
      <c r="H3" s="478"/>
      <c r="I3" s="478"/>
      <c r="J3" s="478"/>
      <c r="K3" s="478"/>
      <c r="L3" s="478"/>
      <c r="M3" s="478"/>
      <c r="N3" s="478"/>
    </row>
    <row r="4" spans="2:16" ht="21.75" customHeight="1" x14ac:dyDescent="0.2">
      <c r="B4" s="483" t="s">
        <v>707</v>
      </c>
      <c r="C4" s="483"/>
      <c r="D4" s="483"/>
      <c r="E4" s="483"/>
      <c r="F4" s="483"/>
      <c r="G4" s="483"/>
      <c r="H4" s="483"/>
      <c r="I4" s="483"/>
      <c r="J4" s="483"/>
      <c r="K4" s="483"/>
      <c r="L4" s="483"/>
      <c r="M4" s="483"/>
      <c r="N4" s="483"/>
    </row>
    <row r="5" spans="2:16" ht="18" customHeight="1" x14ac:dyDescent="0.2">
      <c r="B5" s="484" t="s">
        <v>59</v>
      </c>
      <c r="C5" s="486" t="s">
        <v>60</v>
      </c>
      <c r="D5" s="487"/>
      <c r="E5" s="487"/>
      <c r="F5" s="488"/>
      <c r="G5" s="486" t="s">
        <v>63</v>
      </c>
      <c r="H5" s="487"/>
      <c r="I5" s="487"/>
      <c r="J5" s="488"/>
      <c r="K5" s="489" t="s">
        <v>246</v>
      </c>
      <c r="L5" s="489"/>
      <c r="M5" s="489" t="s">
        <v>9</v>
      </c>
      <c r="N5" s="489"/>
    </row>
    <row r="6" spans="2:16" ht="18" customHeight="1" x14ac:dyDescent="0.2">
      <c r="B6" s="485"/>
      <c r="C6" s="457" t="s">
        <v>257</v>
      </c>
      <c r="D6" s="457" t="s">
        <v>61</v>
      </c>
      <c r="E6" s="457" t="s">
        <v>329</v>
      </c>
      <c r="F6" s="457" t="s">
        <v>62</v>
      </c>
      <c r="G6" s="457" t="s">
        <v>64</v>
      </c>
      <c r="H6" s="457" t="s">
        <v>65</v>
      </c>
      <c r="I6" s="457" t="s">
        <v>330</v>
      </c>
      <c r="J6" s="457" t="s">
        <v>331</v>
      </c>
      <c r="K6" s="457" t="s">
        <v>247</v>
      </c>
      <c r="L6" s="457" t="s">
        <v>66</v>
      </c>
      <c r="M6" s="458">
        <v>44286</v>
      </c>
      <c r="N6" s="458">
        <v>43921</v>
      </c>
    </row>
    <row r="7" spans="2:16" ht="15" customHeight="1" x14ac:dyDescent="0.2">
      <c r="B7" s="462" t="s">
        <v>459</v>
      </c>
      <c r="C7" s="463">
        <v>0</v>
      </c>
      <c r="D7" s="464">
        <v>0</v>
      </c>
      <c r="E7" s="464">
        <v>100000</v>
      </c>
      <c r="F7" s="464">
        <v>22000000000</v>
      </c>
      <c r="G7" s="464">
        <v>1043266173</v>
      </c>
      <c r="H7" s="464">
        <v>12200185955</v>
      </c>
      <c r="I7" s="464">
        <v>35747498</v>
      </c>
      <c r="J7" s="464">
        <v>30347973</v>
      </c>
      <c r="K7" s="464">
        <v>8810386420</v>
      </c>
      <c r="L7" s="464">
        <v>1057549895</v>
      </c>
      <c r="M7" s="465">
        <v>45177583914</v>
      </c>
      <c r="N7" s="466">
        <v>35576604041</v>
      </c>
      <c r="P7" s="115"/>
    </row>
    <row r="8" spans="2:16" ht="15" customHeight="1" x14ac:dyDescent="0.2">
      <c r="B8" s="467" t="s">
        <v>458</v>
      </c>
      <c r="C8" s="468">
        <v>0</v>
      </c>
      <c r="D8" s="469">
        <v>0</v>
      </c>
      <c r="E8" s="469">
        <v>0</v>
      </c>
      <c r="F8" s="469">
        <v>0</v>
      </c>
      <c r="G8" s="469">
        <v>0</v>
      </c>
      <c r="H8" s="469">
        <v>0</v>
      </c>
      <c r="I8" s="469">
        <v>632646292</v>
      </c>
      <c r="J8" s="469">
        <v>0</v>
      </c>
      <c r="K8" s="469">
        <f>2698684199+4200000000</f>
        <v>6898684199</v>
      </c>
      <c r="L8" s="469">
        <v>3612943245.2299995</v>
      </c>
      <c r="M8" s="470">
        <f t="shared" ref="M8:M13" si="0">SUM(C8:L8)</f>
        <v>11144273736.23</v>
      </c>
      <c r="N8" s="471">
        <v>2403479119</v>
      </c>
    </row>
    <row r="9" spans="2:16" ht="15" customHeight="1" x14ac:dyDescent="0.2">
      <c r="B9" s="467" t="s">
        <v>213</v>
      </c>
      <c r="C9" s="468">
        <v>0</v>
      </c>
      <c r="D9" s="469">
        <v>0</v>
      </c>
      <c r="E9" s="469">
        <v>0</v>
      </c>
      <c r="F9" s="469">
        <v>0</v>
      </c>
      <c r="G9" s="469">
        <v>440519321</v>
      </c>
      <c r="H9" s="469">
        <v>0</v>
      </c>
      <c r="I9" s="469">
        <v>0</v>
      </c>
      <c r="J9" s="469">
        <v>0</v>
      </c>
      <c r="K9" s="469">
        <v>0</v>
      </c>
      <c r="L9" s="469">
        <v>0</v>
      </c>
      <c r="M9" s="470">
        <f t="shared" si="0"/>
        <v>440519321</v>
      </c>
      <c r="N9" s="470">
        <v>359494971</v>
      </c>
    </row>
    <row r="10" spans="2:16" ht="15" customHeight="1" x14ac:dyDescent="0.2">
      <c r="B10" s="467" t="s">
        <v>214</v>
      </c>
      <c r="C10" s="468">
        <v>0</v>
      </c>
      <c r="D10" s="469">
        <v>0</v>
      </c>
      <c r="E10" s="469">
        <v>0</v>
      </c>
      <c r="F10" s="469">
        <v>0</v>
      </c>
      <c r="G10" s="469">
        <v>0</v>
      </c>
      <c r="H10" s="469">
        <v>4169867099</v>
      </c>
      <c r="I10" s="469">
        <v>0</v>
      </c>
      <c r="J10" s="469">
        <v>0</v>
      </c>
      <c r="K10" s="469">
        <v>0</v>
      </c>
      <c r="L10" s="469">
        <v>0</v>
      </c>
      <c r="M10" s="470">
        <f t="shared" si="0"/>
        <v>4169867099</v>
      </c>
      <c r="N10" s="470">
        <v>6830404442</v>
      </c>
    </row>
    <row r="11" spans="2:16" ht="15" customHeight="1" x14ac:dyDescent="0.2">
      <c r="B11" s="467" t="s">
        <v>462</v>
      </c>
      <c r="C11" s="468">
        <v>0</v>
      </c>
      <c r="D11" s="469">
        <v>0</v>
      </c>
      <c r="E11" s="469">
        <v>0</v>
      </c>
      <c r="F11" s="469">
        <v>0</v>
      </c>
      <c r="G11" s="469">
        <v>0</v>
      </c>
      <c r="H11" s="469">
        <v>0</v>
      </c>
      <c r="I11" s="469">
        <v>0</v>
      </c>
      <c r="J11" s="469">
        <v>0</v>
      </c>
      <c r="K11" s="469">
        <v>-4200000000</v>
      </c>
      <c r="L11" s="469">
        <v>0</v>
      </c>
      <c r="M11" s="470">
        <f t="shared" si="0"/>
        <v>-4200000000</v>
      </c>
      <c r="N11" s="470">
        <v>0</v>
      </c>
    </row>
    <row r="12" spans="2:16" ht="15" customHeight="1" x14ac:dyDescent="0.2">
      <c r="B12" s="467" t="s">
        <v>384</v>
      </c>
      <c r="C12" s="468">
        <v>0</v>
      </c>
      <c r="D12" s="469">
        <v>0</v>
      </c>
      <c r="E12" s="469">
        <v>0</v>
      </c>
      <c r="F12" s="469">
        <v>0</v>
      </c>
      <c r="G12" s="469">
        <v>0</v>
      </c>
      <c r="H12" s="469">
        <v>0</v>
      </c>
      <c r="I12" s="469">
        <v>0</v>
      </c>
      <c r="J12" s="469">
        <v>-5524403</v>
      </c>
      <c r="K12" s="469">
        <v>0</v>
      </c>
      <c r="L12" s="469">
        <v>0</v>
      </c>
      <c r="M12" s="470">
        <f t="shared" si="0"/>
        <v>-5524403</v>
      </c>
      <c r="N12" s="470">
        <v>7601341</v>
      </c>
    </row>
    <row r="13" spans="2:16" ht="15" customHeight="1" x14ac:dyDescent="0.2">
      <c r="B13" s="472" t="s">
        <v>460</v>
      </c>
      <c r="C13" s="459">
        <v>0</v>
      </c>
      <c r="D13" s="473">
        <v>0</v>
      </c>
      <c r="E13" s="473">
        <v>0</v>
      </c>
      <c r="F13" s="473">
        <v>0</v>
      </c>
      <c r="G13" s="473">
        <v>0</v>
      </c>
      <c r="H13" s="473">
        <v>0</v>
      </c>
      <c r="I13" s="473">
        <v>0</v>
      </c>
      <c r="J13" s="473">
        <v>0</v>
      </c>
      <c r="K13" s="473">
        <v>0</v>
      </c>
      <c r="L13" s="473">
        <v>0</v>
      </c>
      <c r="M13" s="460">
        <f t="shared" si="0"/>
        <v>0</v>
      </c>
      <c r="N13" s="461">
        <v>0</v>
      </c>
    </row>
    <row r="14" spans="2:16" ht="15" customHeight="1" x14ac:dyDescent="0.2">
      <c r="B14" s="454" t="s">
        <v>255</v>
      </c>
      <c r="C14" s="32">
        <f t="shared" ref="C14:K14" si="1">SUM(C7:C13)</f>
        <v>0</v>
      </c>
      <c r="D14" s="32">
        <f t="shared" si="1"/>
        <v>0</v>
      </c>
      <c r="E14" s="32">
        <f t="shared" si="1"/>
        <v>100000</v>
      </c>
      <c r="F14" s="32">
        <f t="shared" si="1"/>
        <v>22000000000</v>
      </c>
      <c r="G14" s="32">
        <f t="shared" si="1"/>
        <v>1483785494</v>
      </c>
      <c r="H14" s="32">
        <f t="shared" si="1"/>
        <v>16370053054</v>
      </c>
      <c r="I14" s="32">
        <f t="shared" si="1"/>
        <v>668393790</v>
      </c>
      <c r="J14" s="32">
        <f t="shared" si="1"/>
        <v>24823570</v>
      </c>
      <c r="K14" s="32">
        <f t="shared" si="1"/>
        <v>11509070619</v>
      </c>
      <c r="L14" s="32">
        <f t="shared" ref="L14" si="2">SUM(L7:L13)</f>
        <v>4670493140.2299995</v>
      </c>
      <c r="M14" s="32">
        <f>SUM(M7:M13)</f>
        <v>56726719667.229996</v>
      </c>
      <c r="N14" s="33">
        <v>0</v>
      </c>
    </row>
    <row r="15" spans="2:16" ht="15" customHeight="1" x14ac:dyDescent="0.2">
      <c r="B15" s="454" t="s">
        <v>256</v>
      </c>
      <c r="C15" s="32">
        <v>0</v>
      </c>
      <c r="D15" s="32">
        <v>0</v>
      </c>
      <c r="E15" s="32">
        <v>100000</v>
      </c>
      <c r="F15" s="32">
        <v>22000000000</v>
      </c>
      <c r="G15" s="32">
        <v>1043266173</v>
      </c>
      <c r="H15" s="32">
        <v>12200185955</v>
      </c>
      <c r="I15" s="32">
        <v>35747498</v>
      </c>
      <c r="J15" s="32">
        <v>30347973</v>
      </c>
      <c r="K15" s="32">
        <v>8810386420</v>
      </c>
      <c r="L15" s="32">
        <v>1057549895</v>
      </c>
      <c r="M15" s="32">
        <v>0</v>
      </c>
      <c r="N15" s="32">
        <f>SUM(N7:N14)</f>
        <v>45177583914</v>
      </c>
    </row>
    <row r="17" spans="2:14" x14ac:dyDescent="0.2">
      <c r="B17" s="100" t="s">
        <v>385</v>
      </c>
      <c r="K17" s="157"/>
      <c r="L17" s="157"/>
    </row>
    <row r="18" spans="2:14" x14ac:dyDescent="0.2">
      <c r="K18" s="157"/>
    </row>
    <row r="19" spans="2:14" s="254" customFormat="1" x14ac:dyDescent="0.2">
      <c r="G19" s="455">
        <v>1043266173</v>
      </c>
      <c r="H19" s="455">
        <v>12200185955</v>
      </c>
      <c r="K19" s="253"/>
      <c r="L19" s="100"/>
      <c r="N19" s="146"/>
    </row>
    <row r="20" spans="2:14" x14ac:dyDescent="0.2">
      <c r="J20" s="157"/>
      <c r="M20" s="157"/>
      <c r="N20" s="157"/>
    </row>
    <row r="27" spans="2:14" x14ac:dyDescent="0.2">
      <c r="H27" s="157"/>
      <c r="I27" s="157"/>
    </row>
    <row r="29" spans="2:14" x14ac:dyDescent="0.2">
      <c r="J29" s="475"/>
      <c r="K29" s="475"/>
      <c r="L29" s="475"/>
      <c r="M29" s="475"/>
    </row>
    <row r="30" spans="2:14" x14ac:dyDescent="0.2">
      <c r="J30" s="475"/>
      <c r="K30" s="475"/>
      <c r="L30" s="475"/>
      <c r="M30" s="475"/>
    </row>
    <row r="31" spans="2:14" x14ac:dyDescent="0.2">
      <c r="J31" s="475"/>
      <c r="K31" s="475"/>
      <c r="L31" s="475"/>
      <c r="M31" s="475"/>
    </row>
    <row r="32" spans="2:14" x14ac:dyDescent="0.2">
      <c r="J32" s="475"/>
      <c r="K32" s="475"/>
      <c r="L32" s="475"/>
      <c r="M32" s="475"/>
    </row>
    <row r="33" spans="10:13" x14ac:dyDescent="0.2">
      <c r="J33" s="475"/>
      <c r="K33" s="475"/>
      <c r="L33" s="475"/>
      <c r="M33" s="475"/>
    </row>
  </sheetData>
  <mergeCells count="9">
    <mergeCell ref="J29:M33"/>
    <mergeCell ref="B2:N2"/>
    <mergeCell ref="B3:N3"/>
    <mergeCell ref="B4:N4"/>
    <mergeCell ref="B5:B6"/>
    <mergeCell ref="C5:F5"/>
    <mergeCell ref="G5:J5"/>
    <mergeCell ref="K5:L5"/>
    <mergeCell ref="M5:N5"/>
  </mergeCells>
  <pageMargins left="0.70866141732283472" right="0.70866141732283472" top="0.74803149606299213" bottom="0.74803149606299213" header="0.31496062992125984" footer="0.31496062992125984"/>
  <pageSetup paperSize="9" scale="63" orientation="landscape" r:id="rId1"/>
  <ignoredErrors>
    <ignoredError sqref="N15" formulaRange="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52"/>
  <sheetViews>
    <sheetView showGridLines="0" zoomScale="85" zoomScaleNormal="85" workbookViewId="0">
      <selection activeCell="H178" sqref="H178"/>
    </sheetView>
  </sheetViews>
  <sheetFormatPr baseColWidth="10" defaultColWidth="11.28515625" defaultRowHeight="12.75" x14ac:dyDescent="0.2"/>
  <cols>
    <col min="1" max="1" width="3.7109375" style="100" customWidth="1"/>
    <col min="2" max="2" width="50.85546875" style="100" customWidth="1"/>
    <col min="3" max="3" width="23" style="100" customWidth="1"/>
    <col min="4" max="4" width="28.28515625" style="100" customWidth="1"/>
    <col min="5" max="5" width="27" style="115" customWidth="1"/>
    <col min="6" max="6" width="26.28515625" style="115" customWidth="1"/>
    <col min="7" max="7" width="20.85546875" style="100" customWidth="1"/>
    <col min="8" max="8" width="20.28515625" style="100" customWidth="1"/>
    <col min="9" max="9" width="16.28515625" style="100" bestFit="1" customWidth="1"/>
    <col min="10" max="10" width="18.28515625" style="100" customWidth="1"/>
    <col min="11" max="11" width="13.7109375" style="100" bestFit="1" customWidth="1"/>
    <col min="12" max="12" width="13.85546875" style="100" customWidth="1"/>
    <col min="13" max="13" width="13.7109375" style="100" bestFit="1" customWidth="1"/>
    <col min="14" max="16384" width="11.28515625" style="100"/>
  </cols>
  <sheetData>
    <row r="1" spans="2:5" s="110" customFormat="1" ht="25.5" customHeight="1" x14ac:dyDescent="0.25">
      <c r="B1" s="501" t="s">
        <v>391</v>
      </c>
      <c r="C1" s="501"/>
      <c r="D1" s="501"/>
      <c r="E1" s="501"/>
    </row>
    <row r="2" spans="2:5" s="110" customFormat="1" ht="24" customHeight="1" x14ac:dyDescent="0.2">
      <c r="B2" s="492" t="s">
        <v>392</v>
      </c>
      <c r="C2" s="492"/>
      <c r="D2" s="492"/>
      <c r="E2" s="492"/>
    </row>
    <row r="3" spans="2:5" s="110" customFormat="1" ht="25.5" customHeight="1" x14ac:dyDescent="0.25">
      <c r="B3" s="500" t="s">
        <v>609</v>
      </c>
      <c r="C3" s="500"/>
      <c r="D3" s="500"/>
      <c r="E3" s="500"/>
    </row>
    <row r="4" spans="2:5" s="110" customFormat="1" ht="18.75" customHeight="1" x14ac:dyDescent="0.2">
      <c r="B4" s="492" t="s">
        <v>405</v>
      </c>
      <c r="C4" s="492"/>
      <c r="D4" s="492"/>
      <c r="E4" s="492"/>
    </row>
    <row r="5" spans="2:5" s="110" customFormat="1" ht="24.75" customHeight="1" x14ac:dyDescent="0.25">
      <c r="B5" s="497" t="s">
        <v>393</v>
      </c>
      <c r="C5" s="497"/>
      <c r="D5" s="497"/>
      <c r="E5" s="497"/>
    </row>
    <row r="6" spans="2:5" s="111" customFormat="1" ht="198" customHeight="1" x14ac:dyDescent="0.2">
      <c r="B6" s="498" t="s">
        <v>567</v>
      </c>
      <c r="C6" s="498"/>
      <c r="D6" s="498"/>
      <c r="E6" s="498"/>
    </row>
    <row r="7" spans="2:5" s="111" customFormat="1" x14ac:dyDescent="0.2">
      <c r="B7" s="504" t="s">
        <v>390</v>
      </c>
      <c r="C7" s="504"/>
      <c r="D7" s="504"/>
      <c r="E7" s="504"/>
    </row>
    <row r="8" spans="2:5" s="111" customFormat="1" ht="38.25" customHeight="1" x14ac:dyDescent="0.2">
      <c r="B8" s="498" t="s">
        <v>389</v>
      </c>
      <c r="C8" s="498"/>
      <c r="D8" s="498"/>
      <c r="E8" s="498"/>
    </row>
    <row r="9" spans="2:5" s="111" customFormat="1" ht="13.5" customHeight="1" x14ac:dyDescent="0.2">
      <c r="B9" s="112"/>
      <c r="C9" s="112"/>
      <c r="D9" s="112"/>
      <c r="E9" s="112"/>
    </row>
    <row r="10" spans="2:5" s="111" customFormat="1" ht="15" customHeight="1" x14ac:dyDescent="0.2">
      <c r="B10" s="492" t="s">
        <v>406</v>
      </c>
      <c r="C10" s="492"/>
      <c r="D10" s="492"/>
      <c r="E10" s="492"/>
    </row>
    <row r="11" spans="2:5" s="113" customFormat="1" ht="18.75" customHeight="1" x14ac:dyDescent="0.25">
      <c r="B11" s="503" t="s">
        <v>388</v>
      </c>
      <c r="C11" s="503"/>
      <c r="D11" s="503"/>
      <c r="E11" s="503"/>
    </row>
    <row r="12" spans="2:5" s="111" customFormat="1" ht="36" customHeight="1" x14ac:dyDescent="0.2">
      <c r="B12" s="502" t="s">
        <v>569</v>
      </c>
      <c r="C12" s="502"/>
      <c r="D12" s="502"/>
      <c r="E12" s="502"/>
    </row>
    <row r="13" spans="2:5" s="113" customFormat="1" ht="18.75" customHeight="1" x14ac:dyDescent="0.25">
      <c r="B13" s="503" t="s">
        <v>387</v>
      </c>
      <c r="C13" s="503"/>
      <c r="D13" s="503"/>
      <c r="E13" s="503"/>
    </row>
    <row r="14" spans="2:5" s="111" customFormat="1" ht="85.15" customHeight="1" x14ac:dyDescent="0.2">
      <c r="B14" s="502" t="s">
        <v>573</v>
      </c>
      <c r="C14" s="502"/>
      <c r="D14" s="502"/>
      <c r="E14" s="502"/>
    </row>
    <row r="15" spans="2:5" s="113" customFormat="1" ht="18.75" customHeight="1" x14ac:dyDescent="0.25">
      <c r="B15" s="497" t="s">
        <v>403</v>
      </c>
      <c r="C15" s="497"/>
      <c r="D15" s="497"/>
      <c r="E15" s="497"/>
    </row>
    <row r="16" spans="2:5" s="111" customFormat="1" x14ac:dyDescent="0.2">
      <c r="B16" s="498" t="s">
        <v>402</v>
      </c>
      <c r="C16" s="498"/>
      <c r="D16" s="498"/>
      <c r="E16" s="498"/>
    </row>
    <row r="17" spans="2:6" s="113" customFormat="1" ht="18.75" customHeight="1" x14ac:dyDescent="0.25">
      <c r="B17" s="497" t="s">
        <v>401</v>
      </c>
      <c r="C17" s="497"/>
      <c r="D17" s="497"/>
      <c r="E17" s="497"/>
    </row>
    <row r="18" spans="2:6" s="111" customFormat="1" ht="32.25" customHeight="1" x14ac:dyDescent="0.2">
      <c r="B18" s="500" t="s">
        <v>400</v>
      </c>
      <c r="C18" s="500"/>
      <c r="D18" s="500"/>
      <c r="E18" s="500"/>
    </row>
    <row r="19" spans="2:6" s="113" customFormat="1" ht="18.75" customHeight="1" x14ac:dyDescent="0.25">
      <c r="B19" s="497" t="s">
        <v>411</v>
      </c>
      <c r="C19" s="497"/>
      <c r="D19" s="497"/>
      <c r="E19" s="497"/>
    </row>
    <row r="20" spans="2:6" s="111" customFormat="1" ht="54.75" customHeight="1" x14ac:dyDescent="0.2">
      <c r="B20" s="498" t="s">
        <v>570</v>
      </c>
      <c r="C20" s="498"/>
      <c r="D20" s="498"/>
      <c r="E20" s="498"/>
    </row>
    <row r="21" spans="2:6" s="113" customFormat="1" ht="18.75" customHeight="1" x14ac:dyDescent="0.25">
      <c r="B21" s="497" t="s">
        <v>399</v>
      </c>
      <c r="C21" s="497"/>
      <c r="D21" s="497"/>
      <c r="E21" s="497"/>
      <c r="F21" s="114"/>
    </row>
    <row r="22" spans="2:6" ht="40.5" customHeight="1" x14ac:dyDescent="0.2">
      <c r="B22" s="498" t="s">
        <v>571</v>
      </c>
      <c r="C22" s="498"/>
      <c r="D22" s="498"/>
      <c r="E22" s="498"/>
    </row>
    <row r="23" spans="2:6" s="113" customFormat="1" ht="19.5" customHeight="1" x14ac:dyDescent="0.25">
      <c r="B23" s="497" t="s">
        <v>398</v>
      </c>
      <c r="C23" s="497"/>
      <c r="D23" s="497"/>
      <c r="E23" s="497"/>
      <c r="F23" s="114"/>
    </row>
    <row r="24" spans="2:6" ht="19.5" customHeight="1" x14ac:dyDescent="0.2">
      <c r="B24" s="498" t="s">
        <v>397</v>
      </c>
      <c r="C24" s="498"/>
      <c r="D24" s="498"/>
      <c r="E24" s="498"/>
    </row>
    <row r="25" spans="2:6" s="113" customFormat="1" ht="19.5" customHeight="1" x14ac:dyDescent="0.25">
      <c r="B25" s="497" t="s">
        <v>396</v>
      </c>
      <c r="C25" s="497"/>
      <c r="D25" s="497"/>
      <c r="E25" s="497"/>
      <c r="F25" s="114"/>
    </row>
    <row r="26" spans="2:6" ht="19.5" customHeight="1" x14ac:dyDescent="0.2">
      <c r="B26" s="499" t="s">
        <v>395</v>
      </c>
      <c r="C26" s="499"/>
      <c r="D26" s="499"/>
      <c r="E26" s="499"/>
    </row>
    <row r="27" spans="2:6" ht="19.5" customHeight="1" x14ac:dyDescent="0.2">
      <c r="B27" s="116"/>
      <c r="C27" s="116"/>
      <c r="D27" s="116"/>
      <c r="E27" s="117"/>
    </row>
    <row r="28" spans="2:6" ht="15" customHeight="1" x14ac:dyDescent="0.2">
      <c r="B28" s="492" t="s">
        <v>407</v>
      </c>
      <c r="C28" s="492"/>
      <c r="D28" s="492"/>
      <c r="E28" s="492"/>
    </row>
    <row r="29" spans="2:6" ht="37.5" customHeight="1" x14ac:dyDescent="0.2">
      <c r="B29" s="499" t="s">
        <v>394</v>
      </c>
      <c r="C29" s="499"/>
      <c r="D29" s="499"/>
      <c r="E29" s="499"/>
    </row>
    <row r="31" spans="2:6" x14ac:dyDescent="0.2">
      <c r="B31" s="492" t="s">
        <v>408</v>
      </c>
      <c r="C31" s="492"/>
      <c r="D31" s="492"/>
      <c r="E31" s="492"/>
    </row>
    <row r="32" spans="2:6" x14ac:dyDescent="0.2">
      <c r="B32" s="118"/>
    </row>
    <row r="33" spans="2:8" x14ac:dyDescent="0.2">
      <c r="B33" s="511" t="s">
        <v>409</v>
      </c>
      <c r="C33" s="511"/>
    </row>
    <row r="35" spans="2:8" ht="18" customHeight="1" x14ac:dyDescent="0.2">
      <c r="B35" s="104" t="s">
        <v>92</v>
      </c>
      <c r="C35" s="89">
        <v>44286</v>
      </c>
      <c r="D35" s="89">
        <v>44196</v>
      </c>
      <c r="E35" s="100"/>
    </row>
    <row r="36" spans="2:8" ht="18" customHeight="1" x14ac:dyDescent="0.2">
      <c r="B36" s="289" t="s">
        <v>106</v>
      </c>
      <c r="C36" s="119">
        <v>6277.54</v>
      </c>
      <c r="D36" s="119">
        <v>6891.96</v>
      </c>
      <c r="E36" s="100"/>
    </row>
    <row r="37" spans="2:8" ht="18" customHeight="1" x14ac:dyDescent="0.2">
      <c r="B37" s="289" t="s">
        <v>107</v>
      </c>
      <c r="C37" s="119">
        <v>6351.33</v>
      </c>
      <c r="D37" s="119">
        <v>6941.65</v>
      </c>
      <c r="E37" s="100"/>
    </row>
    <row r="39" spans="2:8" x14ac:dyDescent="0.2">
      <c r="B39" s="512" t="s">
        <v>410</v>
      </c>
      <c r="C39" s="512"/>
    </row>
    <row r="40" spans="2:8" x14ac:dyDescent="0.2">
      <c r="B40" s="118"/>
    </row>
    <row r="41" spans="2:8" ht="15" customHeight="1" x14ac:dyDescent="0.2">
      <c r="B41" s="493" t="s">
        <v>287</v>
      </c>
      <c r="C41" s="493"/>
      <c r="D41" s="493"/>
    </row>
    <row r="42" spans="2:8" ht="23.25" customHeight="1" x14ac:dyDescent="0.2"/>
    <row r="43" spans="2:8" ht="36.6" customHeight="1" x14ac:dyDescent="0.2">
      <c r="B43" s="104" t="s">
        <v>108</v>
      </c>
      <c r="C43" s="104" t="s">
        <v>123</v>
      </c>
      <c r="D43" s="104" t="s">
        <v>109</v>
      </c>
      <c r="E43" s="105" t="s">
        <v>577</v>
      </c>
      <c r="F43" s="105" t="s">
        <v>578</v>
      </c>
      <c r="G43" s="105" t="s">
        <v>412</v>
      </c>
      <c r="H43" s="104" t="s">
        <v>413</v>
      </c>
    </row>
    <row r="44" spans="2:8" ht="15" customHeight="1" x14ac:dyDescent="0.2">
      <c r="B44" s="141" t="s">
        <v>0</v>
      </c>
      <c r="C44" s="290"/>
      <c r="D44" s="290"/>
      <c r="E44" s="291"/>
      <c r="F44" s="291"/>
      <c r="G44" s="290"/>
      <c r="H44" s="290"/>
    </row>
    <row r="45" spans="2:8" ht="15" customHeight="1" x14ac:dyDescent="0.2">
      <c r="B45" s="292" t="s">
        <v>110</v>
      </c>
      <c r="C45" s="290"/>
      <c r="D45" s="290"/>
      <c r="E45" s="291"/>
      <c r="F45" s="291"/>
      <c r="G45" s="290"/>
      <c r="H45" s="290"/>
    </row>
    <row r="46" spans="2:8" ht="15" customHeight="1" x14ac:dyDescent="0.2">
      <c r="B46" s="293" t="s">
        <v>111</v>
      </c>
      <c r="C46" s="290"/>
      <c r="D46" s="290"/>
      <c r="E46" s="291"/>
      <c r="F46" s="291"/>
      <c r="G46" s="290"/>
      <c r="H46" s="290"/>
    </row>
    <row r="47" spans="2:8" ht="15" customHeight="1" x14ac:dyDescent="0.2">
      <c r="B47" s="271" t="s">
        <v>112</v>
      </c>
      <c r="C47" s="248" t="s">
        <v>113</v>
      </c>
      <c r="D47" s="294">
        <v>0</v>
      </c>
      <c r="E47" s="273">
        <f>+C36</f>
        <v>6277.54</v>
      </c>
      <c r="F47" s="295">
        <f t="shared" ref="F47:F56" si="0">+D47*E47</f>
        <v>0</v>
      </c>
      <c r="G47" s="296">
        <f>+D36</f>
        <v>6891.96</v>
      </c>
      <c r="H47" s="295">
        <v>0</v>
      </c>
    </row>
    <row r="48" spans="2:8" ht="15" customHeight="1" x14ac:dyDescent="0.2">
      <c r="B48" s="271" t="s">
        <v>621</v>
      </c>
      <c r="C48" s="248" t="s">
        <v>113</v>
      </c>
      <c r="D48" s="294">
        <v>2975.37</v>
      </c>
      <c r="E48" s="273">
        <f t="shared" ref="E48:E57" si="1">+E47</f>
        <v>6277.54</v>
      </c>
      <c r="F48" s="295">
        <f>+D48*E48</f>
        <v>18678004.189799998</v>
      </c>
      <c r="G48" s="296">
        <f t="shared" ref="G48:G57" si="2">+G47</f>
        <v>6891.96</v>
      </c>
      <c r="H48" s="295">
        <v>11029686</v>
      </c>
    </row>
    <row r="49" spans="2:13" ht="15" customHeight="1" x14ac:dyDescent="0.2">
      <c r="B49" s="271" t="s">
        <v>621</v>
      </c>
      <c r="C49" s="248" t="s">
        <v>113</v>
      </c>
      <c r="D49" s="294">
        <v>7.54</v>
      </c>
      <c r="E49" s="273">
        <f t="shared" si="1"/>
        <v>6277.54</v>
      </c>
      <c r="F49" s="295">
        <f t="shared" si="0"/>
        <v>47332.651599999997</v>
      </c>
      <c r="G49" s="296">
        <f t="shared" si="2"/>
        <v>6891.96</v>
      </c>
      <c r="H49" s="295">
        <v>4170325</v>
      </c>
    </row>
    <row r="50" spans="2:13" ht="15" customHeight="1" x14ac:dyDescent="0.2">
      <c r="B50" s="271" t="s">
        <v>621</v>
      </c>
      <c r="C50" s="248" t="s">
        <v>113</v>
      </c>
      <c r="D50" s="294">
        <v>5127.9799999999996</v>
      </c>
      <c r="E50" s="273">
        <f t="shared" si="1"/>
        <v>6277.54</v>
      </c>
      <c r="F50" s="295">
        <f t="shared" si="0"/>
        <v>32191099.569199998</v>
      </c>
      <c r="G50" s="296">
        <f t="shared" si="2"/>
        <v>6891.96</v>
      </c>
      <c r="H50" s="295">
        <v>36685490</v>
      </c>
    </row>
    <row r="51" spans="2:13" ht="15" customHeight="1" x14ac:dyDescent="0.2">
      <c r="B51" s="271" t="s">
        <v>114</v>
      </c>
      <c r="C51" s="248" t="s">
        <v>113</v>
      </c>
      <c r="D51" s="294">
        <v>1100.22</v>
      </c>
      <c r="E51" s="273">
        <f>+E50</f>
        <v>6277.54</v>
      </c>
      <c r="F51" s="295">
        <f t="shared" si="0"/>
        <v>6906675.0587999998</v>
      </c>
      <c r="G51" s="296">
        <f t="shared" si="2"/>
        <v>6891.96</v>
      </c>
      <c r="H51" s="295">
        <v>34080742</v>
      </c>
    </row>
    <row r="52" spans="2:13" ht="15" customHeight="1" x14ac:dyDescent="0.2">
      <c r="B52" s="271" t="s">
        <v>115</v>
      </c>
      <c r="C52" s="248" t="s">
        <v>113</v>
      </c>
      <c r="D52" s="294">
        <v>5106.67</v>
      </c>
      <c r="E52" s="273">
        <f t="shared" si="1"/>
        <v>6277.54</v>
      </c>
      <c r="F52" s="295">
        <f t="shared" si="0"/>
        <v>32057325.191800002</v>
      </c>
      <c r="G52" s="296">
        <f t="shared" si="2"/>
        <v>6891.96</v>
      </c>
      <c r="H52" s="295">
        <v>6893476</v>
      </c>
    </row>
    <row r="53" spans="2:13" ht="15" customHeight="1" x14ac:dyDescent="0.2">
      <c r="B53" s="271" t="s">
        <v>344</v>
      </c>
      <c r="C53" s="248" t="s">
        <v>113</v>
      </c>
      <c r="D53" s="294">
        <f>301.04+1000+4.28</f>
        <v>1305.32</v>
      </c>
      <c r="E53" s="273">
        <f t="shared" si="1"/>
        <v>6277.54</v>
      </c>
      <c r="F53" s="295">
        <f t="shared" si="0"/>
        <v>8194198.5127999997</v>
      </c>
      <c r="G53" s="296">
        <f t="shared" si="2"/>
        <v>6891.96</v>
      </c>
      <c r="H53" s="295">
        <v>7583706</v>
      </c>
    </row>
    <row r="54" spans="2:13" ht="15" customHeight="1" x14ac:dyDescent="0.2">
      <c r="B54" s="271" t="s">
        <v>345</v>
      </c>
      <c r="C54" s="248" t="s">
        <v>113</v>
      </c>
      <c r="D54" s="294">
        <v>3100</v>
      </c>
      <c r="E54" s="273">
        <f t="shared" si="1"/>
        <v>6277.54</v>
      </c>
      <c r="F54" s="295">
        <f t="shared" si="0"/>
        <v>19460374</v>
      </c>
      <c r="G54" s="296">
        <f t="shared" si="2"/>
        <v>6891.96</v>
      </c>
      <c r="H54" s="295">
        <v>20675880</v>
      </c>
    </row>
    <row r="55" spans="2:13" ht="15" customHeight="1" x14ac:dyDescent="0.2">
      <c r="B55" s="271" t="s">
        <v>346</v>
      </c>
      <c r="C55" s="248" t="s">
        <v>113</v>
      </c>
      <c r="D55" s="294">
        <v>295.61</v>
      </c>
      <c r="E55" s="273">
        <f t="shared" si="1"/>
        <v>6277.54</v>
      </c>
      <c r="F55" s="295">
        <f t="shared" si="0"/>
        <v>1855703.5994000002</v>
      </c>
      <c r="G55" s="296">
        <f t="shared" si="2"/>
        <v>6891.96</v>
      </c>
      <c r="H55" s="295">
        <v>2008869</v>
      </c>
    </row>
    <row r="56" spans="2:13" ht="15" customHeight="1" x14ac:dyDescent="0.2">
      <c r="B56" s="271" t="s">
        <v>358</v>
      </c>
      <c r="C56" s="248" t="s">
        <v>113</v>
      </c>
      <c r="D56" s="294">
        <v>0</v>
      </c>
      <c r="E56" s="273">
        <f t="shared" si="1"/>
        <v>6277.54</v>
      </c>
      <c r="F56" s="295">
        <f t="shared" si="0"/>
        <v>0</v>
      </c>
      <c r="G56" s="296">
        <f t="shared" si="2"/>
        <v>6891.96</v>
      </c>
      <c r="H56" s="297">
        <v>0</v>
      </c>
    </row>
    <row r="57" spans="2:13" ht="15" customHeight="1" x14ac:dyDescent="0.2">
      <c r="B57" s="271" t="s">
        <v>250</v>
      </c>
      <c r="C57" s="248" t="s">
        <v>113</v>
      </c>
      <c r="D57" s="294">
        <v>200</v>
      </c>
      <c r="E57" s="273">
        <f t="shared" si="1"/>
        <v>6277.54</v>
      </c>
      <c r="F57" s="295">
        <f>+D57*E57</f>
        <v>1255508</v>
      </c>
      <c r="G57" s="296">
        <f t="shared" si="2"/>
        <v>6891.96</v>
      </c>
      <c r="H57" s="297">
        <v>0</v>
      </c>
    </row>
    <row r="58" spans="2:13" ht="15" customHeight="1" x14ac:dyDescent="0.2">
      <c r="B58" s="298" t="s">
        <v>116</v>
      </c>
      <c r="C58" s="299"/>
      <c r="D58" s="300"/>
      <c r="E58" s="273"/>
      <c r="F58" s="300"/>
      <c r="G58" s="300"/>
      <c r="H58" s="297"/>
    </row>
    <row r="59" spans="2:13" ht="15" customHeight="1" x14ac:dyDescent="0.2">
      <c r="B59" s="271" t="s">
        <v>117</v>
      </c>
      <c r="C59" s="299" t="s">
        <v>113</v>
      </c>
      <c r="D59" s="301">
        <v>10835</v>
      </c>
      <c r="E59" s="273">
        <f>+E56</f>
        <v>6277.54</v>
      </c>
      <c r="F59" s="295">
        <f>+D59*E59</f>
        <v>68017145.900000006</v>
      </c>
      <c r="G59" s="301">
        <f>+G56</f>
        <v>6891.96</v>
      </c>
      <c r="H59" s="300">
        <v>1200028</v>
      </c>
      <c r="K59" s="120"/>
      <c r="L59" s="120"/>
      <c r="M59" s="121"/>
    </row>
    <row r="60" spans="2:13" ht="15" customHeight="1" x14ac:dyDescent="0.2">
      <c r="B60" s="271" t="s">
        <v>579</v>
      </c>
      <c r="C60" s="299" t="s">
        <v>113</v>
      </c>
      <c r="D60" s="301">
        <v>29670</v>
      </c>
      <c r="E60" s="273">
        <f>+E57</f>
        <v>6277.54</v>
      </c>
      <c r="F60" s="295">
        <f>+D60*E60</f>
        <v>186254611.80000001</v>
      </c>
      <c r="G60" s="301">
        <f>+G57</f>
        <v>6891.96</v>
      </c>
      <c r="H60" s="300">
        <v>0</v>
      </c>
      <c r="K60" s="120"/>
      <c r="L60" s="120"/>
      <c r="M60" s="121"/>
    </row>
    <row r="61" spans="2:13" ht="15" customHeight="1" x14ac:dyDescent="0.2">
      <c r="B61" s="298" t="s">
        <v>118</v>
      </c>
      <c r="C61" s="290"/>
      <c r="D61" s="300"/>
      <c r="E61" s="275"/>
      <c r="F61" s="291"/>
      <c r="G61" s="302"/>
      <c r="H61" s="290"/>
    </row>
    <row r="62" spans="2:13" ht="15" customHeight="1" x14ac:dyDescent="0.2">
      <c r="B62" s="271" t="s">
        <v>119</v>
      </c>
      <c r="C62" s="248" t="s">
        <v>113</v>
      </c>
      <c r="D62" s="301">
        <f>321905.26-5000.19</f>
        <v>316905.07</v>
      </c>
      <c r="E62" s="273">
        <f>+E59</f>
        <v>6277.54</v>
      </c>
      <c r="F62" s="295">
        <f>+D62*E62</f>
        <v>1989384253.1278</v>
      </c>
      <c r="G62" s="273">
        <f>+G59</f>
        <v>6891.96</v>
      </c>
      <c r="H62" s="300">
        <v>3588205795</v>
      </c>
      <c r="J62" s="122"/>
    </row>
    <row r="63" spans="2:13" ht="15" customHeight="1" x14ac:dyDescent="0.2">
      <c r="B63" s="271" t="s">
        <v>120</v>
      </c>
      <c r="C63" s="248" t="s">
        <v>113</v>
      </c>
      <c r="D63" s="301">
        <f>1655433.5-457912.54</f>
        <v>1197520.96</v>
      </c>
      <c r="E63" s="273">
        <f>+E62</f>
        <v>6277.54</v>
      </c>
      <c r="F63" s="295">
        <f>+D63*E63</f>
        <v>7517485727.2383995</v>
      </c>
      <c r="G63" s="273">
        <f>+G62</f>
        <v>6891.96</v>
      </c>
      <c r="H63" s="295">
        <v>0</v>
      </c>
      <c r="J63" s="123"/>
    </row>
    <row r="64" spans="2:13" s="121" customFormat="1" ht="15" customHeight="1" x14ac:dyDescent="0.2">
      <c r="B64" s="34" t="s">
        <v>67</v>
      </c>
      <c r="C64" s="34" t="s">
        <v>147</v>
      </c>
      <c r="D64" s="35">
        <f>SUM(D47:D63)</f>
        <v>1574149.74</v>
      </c>
      <c r="E64" s="36">
        <f>+E63</f>
        <v>6277.54</v>
      </c>
      <c r="F64" s="303">
        <f>SUM(F47:F63)</f>
        <v>9881787958.8395996</v>
      </c>
      <c r="G64" s="36">
        <f>+G63</f>
        <v>6891.96</v>
      </c>
      <c r="H64" s="303">
        <f>SUM(H47:H63)-1</f>
        <v>3712533996</v>
      </c>
      <c r="J64" s="124"/>
    </row>
    <row r="65" spans="2:10" s="131" customFormat="1" x14ac:dyDescent="0.2">
      <c r="B65" s="125"/>
      <c r="C65" s="126"/>
      <c r="D65" s="127"/>
      <c r="E65" s="128"/>
      <c r="F65" s="129"/>
      <c r="G65" s="127"/>
      <c r="H65" s="130"/>
      <c r="J65" s="132"/>
    </row>
    <row r="66" spans="2:10" s="121" customFormat="1" x14ac:dyDescent="0.2">
      <c r="B66" s="493" t="s">
        <v>286</v>
      </c>
      <c r="C66" s="493"/>
      <c r="D66" s="493"/>
      <c r="E66" s="133"/>
      <c r="F66" s="134"/>
      <c r="G66" s="135"/>
      <c r="H66" s="136"/>
      <c r="J66" s="124"/>
    </row>
    <row r="67" spans="2:10" ht="28.15" customHeight="1" x14ac:dyDescent="0.2">
      <c r="B67" s="104" t="s">
        <v>108</v>
      </c>
      <c r="C67" s="104" t="s">
        <v>123</v>
      </c>
      <c r="D67" s="104" t="s">
        <v>109</v>
      </c>
      <c r="E67" s="105" t="s">
        <v>580</v>
      </c>
      <c r="F67" s="105" t="s">
        <v>578</v>
      </c>
      <c r="G67" s="105" t="s">
        <v>414</v>
      </c>
      <c r="H67" s="105" t="s">
        <v>413</v>
      </c>
    </row>
    <row r="68" spans="2:10" ht="15" customHeight="1" x14ac:dyDescent="0.2">
      <c r="B68" s="298" t="s">
        <v>121</v>
      </c>
      <c r="C68" s="304"/>
      <c r="D68" s="305"/>
      <c r="E68" s="275"/>
      <c r="F68" s="300"/>
      <c r="G68" s="275"/>
      <c r="H68" s="300"/>
    </row>
    <row r="69" spans="2:10" ht="15" customHeight="1" x14ac:dyDescent="0.2">
      <c r="B69" s="271" t="s">
        <v>122</v>
      </c>
      <c r="C69" s="248" t="s">
        <v>113</v>
      </c>
      <c r="D69" s="294">
        <v>1340.96</v>
      </c>
      <c r="E69" s="273">
        <f>+C37</f>
        <v>6351.33</v>
      </c>
      <c r="F69" s="306">
        <f>+D69*E69</f>
        <v>8516879.4768000003</v>
      </c>
      <c r="G69" s="273">
        <f>+D37</f>
        <v>6941.65</v>
      </c>
      <c r="H69" s="307">
        <v>4880049</v>
      </c>
    </row>
    <row r="70" spans="2:10" ht="15" customHeight="1" x14ac:dyDescent="0.2">
      <c r="B70" s="271" t="s">
        <v>201</v>
      </c>
      <c r="C70" s="248" t="s">
        <v>113</v>
      </c>
      <c r="D70" s="294">
        <v>1599.39</v>
      </c>
      <c r="E70" s="273">
        <f>+E69</f>
        <v>6351.33</v>
      </c>
      <c r="F70" s="306">
        <f>+D70*E70</f>
        <v>10158253.6887</v>
      </c>
      <c r="G70" s="273">
        <f>+G69</f>
        <v>6941.65</v>
      </c>
      <c r="H70" s="307">
        <v>11102406</v>
      </c>
    </row>
    <row r="71" spans="2:10" s="121" customFormat="1" ht="15" customHeight="1" x14ac:dyDescent="0.2">
      <c r="B71" s="34" t="s">
        <v>332</v>
      </c>
      <c r="C71" s="34" t="s">
        <v>147</v>
      </c>
      <c r="D71" s="35">
        <f>SUM(D69:D70)</f>
        <v>2940.3500000000004</v>
      </c>
      <c r="E71" s="36"/>
      <c r="F71" s="37">
        <f>SUM(F69:F70)</f>
        <v>18675133.1655</v>
      </c>
      <c r="G71" s="36">
        <f>+G70</f>
        <v>6941.65</v>
      </c>
      <c r="H71" s="38">
        <f>SUM(H69:H70)</f>
        <v>15982455</v>
      </c>
      <c r="J71" s="124"/>
    </row>
    <row r="73" spans="2:10" x14ac:dyDescent="0.2">
      <c r="B73" s="137" t="s">
        <v>285</v>
      </c>
    </row>
    <row r="75" spans="2:10" ht="40.15" customHeight="1" x14ac:dyDescent="0.2">
      <c r="B75" s="513" t="s">
        <v>92</v>
      </c>
      <c r="C75" s="514"/>
      <c r="D75" s="104" t="s">
        <v>577</v>
      </c>
      <c r="E75" s="104" t="s">
        <v>581</v>
      </c>
      <c r="F75" s="105" t="s">
        <v>412</v>
      </c>
      <c r="G75" s="105" t="s">
        <v>415</v>
      </c>
    </row>
    <row r="76" spans="2:10" ht="15" customHeight="1" x14ac:dyDescent="0.2">
      <c r="B76" s="515" t="s">
        <v>627</v>
      </c>
      <c r="C76" s="516"/>
      <c r="D76" s="106">
        <f>+C36</f>
        <v>6277.54</v>
      </c>
      <c r="E76" s="107">
        <v>8335973</v>
      </c>
      <c r="F76" s="108">
        <f>+D36</f>
        <v>6891.96</v>
      </c>
      <c r="G76" s="109">
        <v>444027323</v>
      </c>
    </row>
    <row r="77" spans="2:10" ht="15" customHeight="1" x14ac:dyDescent="0.2">
      <c r="B77" s="515" t="s">
        <v>626</v>
      </c>
      <c r="C77" s="516"/>
      <c r="D77" s="106">
        <f>+C37</f>
        <v>6351.33</v>
      </c>
      <c r="E77" s="107">
        <v>0</v>
      </c>
      <c r="F77" s="108">
        <f>+D37</f>
        <v>6941.65</v>
      </c>
      <c r="G77" s="109">
        <v>0</v>
      </c>
    </row>
    <row r="79" spans="2:10" x14ac:dyDescent="0.2">
      <c r="B79" s="138" t="s">
        <v>622</v>
      </c>
    </row>
    <row r="80" spans="2:10" ht="10.5" customHeight="1" x14ac:dyDescent="0.2"/>
    <row r="81" spans="2:6" ht="21" customHeight="1" x14ac:dyDescent="0.2">
      <c r="B81" s="139" t="s">
        <v>623</v>
      </c>
      <c r="C81" s="110"/>
      <c r="D81" s="110"/>
      <c r="E81" s="140"/>
      <c r="F81" s="140"/>
    </row>
    <row r="82" spans="2:6" ht="18" customHeight="1" x14ac:dyDescent="0.2">
      <c r="B82" s="104" t="s">
        <v>108</v>
      </c>
      <c r="C82" s="104" t="s">
        <v>123</v>
      </c>
      <c r="D82" s="104" t="s">
        <v>124</v>
      </c>
      <c r="E82" s="105" t="s">
        <v>576</v>
      </c>
      <c r="F82" s="105" t="s">
        <v>416</v>
      </c>
    </row>
    <row r="83" spans="2:6" ht="15" customHeight="1" x14ac:dyDescent="0.2">
      <c r="B83" s="271" t="s">
        <v>2</v>
      </c>
      <c r="C83" s="272" t="s">
        <v>278</v>
      </c>
      <c r="D83" s="273">
        <v>0</v>
      </c>
      <c r="E83" s="274">
        <v>504759</v>
      </c>
      <c r="F83" s="275">
        <v>504759</v>
      </c>
    </row>
    <row r="84" spans="2:6" ht="15" customHeight="1" x14ac:dyDescent="0.2">
      <c r="B84" s="271" t="s">
        <v>282</v>
      </c>
      <c r="C84" s="272" t="s">
        <v>278</v>
      </c>
      <c r="D84" s="273">
        <v>0</v>
      </c>
      <c r="E84" s="275">
        <v>2000000</v>
      </c>
      <c r="F84" s="275">
        <v>1000000</v>
      </c>
    </row>
    <row r="85" spans="2:6" s="121" customFormat="1" ht="15" customHeight="1" x14ac:dyDescent="0.2">
      <c r="B85" s="104" t="s">
        <v>628</v>
      </c>
      <c r="C85" s="308" t="s">
        <v>278</v>
      </c>
      <c r="D85" s="309">
        <v>0</v>
      </c>
      <c r="E85" s="310">
        <f>SUM(E83:E84)</f>
        <v>2504759</v>
      </c>
      <c r="F85" s="310">
        <f>SUM(F83:F84)</f>
        <v>1504759</v>
      </c>
    </row>
    <row r="86" spans="2:6" s="121" customFormat="1" x14ac:dyDescent="0.2">
      <c r="B86" s="142"/>
      <c r="C86" s="143"/>
      <c r="D86" s="144"/>
      <c r="E86" s="133"/>
      <c r="F86" s="133"/>
    </row>
    <row r="87" spans="2:6" ht="14.45" customHeight="1" x14ac:dyDescent="0.2">
      <c r="B87" s="139" t="s">
        <v>624</v>
      </c>
      <c r="C87" s="110"/>
      <c r="D87" s="110"/>
      <c r="E87" s="140"/>
      <c r="F87" s="140"/>
    </row>
    <row r="88" spans="2:6" ht="10.9" customHeight="1" x14ac:dyDescent="0.2">
      <c r="B88" s="145" t="s">
        <v>582</v>
      </c>
      <c r="C88" s="110"/>
      <c r="D88" s="110"/>
      <c r="E88" s="140"/>
      <c r="F88" s="140"/>
    </row>
    <row r="89" spans="2:6" x14ac:dyDescent="0.2">
      <c r="B89" s="104" t="s">
        <v>108</v>
      </c>
      <c r="C89" s="104" t="s">
        <v>123</v>
      </c>
      <c r="D89" s="104" t="s">
        <v>124</v>
      </c>
      <c r="E89" s="105" t="s">
        <v>576</v>
      </c>
      <c r="F89" s="105" t="s">
        <v>416</v>
      </c>
    </row>
    <row r="90" spans="2:6" ht="15" customHeight="1" x14ac:dyDescent="0.2">
      <c r="B90" s="271" t="s">
        <v>126</v>
      </c>
      <c r="C90" s="272" t="s">
        <v>278</v>
      </c>
      <c r="D90" s="273">
        <v>0</v>
      </c>
      <c r="E90" s="275">
        <v>0</v>
      </c>
      <c r="F90" s="274">
        <v>0</v>
      </c>
    </row>
    <row r="91" spans="2:6" ht="15" customHeight="1" x14ac:dyDescent="0.2">
      <c r="B91" s="271" t="s">
        <v>127</v>
      </c>
      <c r="C91" s="272" t="s">
        <v>278</v>
      </c>
      <c r="D91" s="273">
        <v>0</v>
      </c>
      <c r="E91" s="381">
        <v>10000160</v>
      </c>
      <c r="F91" s="382">
        <v>10775920</v>
      </c>
    </row>
    <row r="92" spans="2:6" ht="15" customHeight="1" x14ac:dyDescent="0.2">
      <c r="B92" s="271" t="s">
        <v>274</v>
      </c>
      <c r="C92" s="272" t="s">
        <v>278</v>
      </c>
      <c r="D92" s="273">
        <v>0</v>
      </c>
      <c r="E92" s="275">
        <v>7837575406</v>
      </c>
      <c r="F92" s="275">
        <v>26350571555</v>
      </c>
    </row>
    <row r="93" spans="2:6" ht="15" customHeight="1" x14ac:dyDescent="0.2">
      <c r="B93" s="271" t="s">
        <v>129</v>
      </c>
      <c r="C93" s="272" t="s">
        <v>278</v>
      </c>
      <c r="D93" s="273">
        <v>0</v>
      </c>
      <c r="E93" s="275">
        <v>3500000</v>
      </c>
      <c r="F93" s="275">
        <v>3000000</v>
      </c>
    </row>
    <row r="94" spans="2:6" ht="15" customHeight="1" x14ac:dyDescent="0.2">
      <c r="B94" s="271" t="s">
        <v>130</v>
      </c>
      <c r="C94" s="272" t="s">
        <v>278</v>
      </c>
      <c r="D94" s="273">
        <v>0</v>
      </c>
      <c r="E94" s="275">
        <v>8104999</v>
      </c>
      <c r="F94" s="275">
        <v>8055000</v>
      </c>
    </row>
    <row r="95" spans="2:6" ht="15" customHeight="1" x14ac:dyDescent="0.2">
      <c r="B95" s="271" t="s">
        <v>131</v>
      </c>
      <c r="C95" s="272" t="s">
        <v>278</v>
      </c>
      <c r="D95" s="273">
        <v>0</v>
      </c>
      <c r="E95" s="275">
        <v>5500000</v>
      </c>
      <c r="F95" s="275">
        <v>5000000</v>
      </c>
    </row>
    <row r="96" spans="2:6" ht="15" customHeight="1" x14ac:dyDescent="0.2">
      <c r="B96" s="271" t="s">
        <v>351</v>
      </c>
      <c r="C96" s="272" t="s">
        <v>278</v>
      </c>
      <c r="D96" s="273">
        <v>0</v>
      </c>
      <c r="E96" s="274">
        <v>0</v>
      </c>
      <c r="F96" s="275">
        <v>0</v>
      </c>
    </row>
    <row r="97" spans="2:6" ht="15" customHeight="1" x14ac:dyDescent="0.2">
      <c r="B97" s="271" t="s">
        <v>132</v>
      </c>
      <c r="C97" s="272" t="s">
        <v>278</v>
      </c>
      <c r="D97" s="273">
        <v>0</v>
      </c>
      <c r="E97" s="339">
        <v>825193</v>
      </c>
      <c r="F97" s="339">
        <v>500000</v>
      </c>
    </row>
    <row r="98" spans="2:6" ht="15" customHeight="1" x14ac:dyDescent="0.2">
      <c r="B98" s="271" t="s">
        <v>133</v>
      </c>
      <c r="C98" s="272" t="s">
        <v>278</v>
      </c>
      <c r="D98" s="273">
        <v>0</v>
      </c>
      <c r="E98" s="275">
        <v>19090890</v>
      </c>
      <c r="F98" s="275">
        <v>19090890</v>
      </c>
    </row>
    <row r="99" spans="2:6" ht="15" customHeight="1" x14ac:dyDescent="0.2">
      <c r="B99" s="271" t="s">
        <v>348</v>
      </c>
      <c r="C99" s="272" t="s">
        <v>278</v>
      </c>
      <c r="D99" s="273">
        <v>0</v>
      </c>
      <c r="E99" s="275">
        <v>0</v>
      </c>
      <c r="F99" s="275">
        <v>0</v>
      </c>
    </row>
    <row r="100" spans="2:6" ht="15" customHeight="1" x14ac:dyDescent="0.2">
      <c r="B100" s="271" t="s">
        <v>349</v>
      </c>
      <c r="C100" s="272" t="s">
        <v>278</v>
      </c>
      <c r="D100" s="273">
        <v>0</v>
      </c>
      <c r="E100" s="275">
        <v>3115000</v>
      </c>
      <c r="F100" s="275">
        <v>2923000</v>
      </c>
    </row>
    <row r="101" spans="2:6" ht="15" customHeight="1" x14ac:dyDescent="0.2">
      <c r="B101" s="271" t="s">
        <v>250</v>
      </c>
      <c r="C101" s="272" t="s">
        <v>278</v>
      </c>
      <c r="D101" s="273">
        <v>0</v>
      </c>
      <c r="E101" s="275">
        <v>703475</v>
      </c>
      <c r="F101" s="275">
        <v>203200</v>
      </c>
    </row>
    <row r="102" spans="2:6" ht="15" customHeight="1" x14ac:dyDescent="0.2">
      <c r="B102" s="271" t="s">
        <v>284</v>
      </c>
      <c r="C102" s="272" t="s">
        <v>278</v>
      </c>
      <c r="D102" s="273">
        <v>0</v>
      </c>
      <c r="E102" s="275">
        <v>141861</v>
      </c>
      <c r="F102" s="275">
        <v>0</v>
      </c>
    </row>
    <row r="103" spans="2:6" ht="15" customHeight="1" x14ac:dyDescent="0.2">
      <c r="B103" s="271" t="s">
        <v>347</v>
      </c>
      <c r="C103" s="272" t="s">
        <v>278</v>
      </c>
      <c r="D103" s="273">
        <v>0</v>
      </c>
      <c r="E103" s="275">
        <v>5335000</v>
      </c>
      <c r="F103" s="274">
        <v>5000000</v>
      </c>
    </row>
    <row r="104" spans="2:6" ht="15" customHeight="1" x14ac:dyDescent="0.2">
      <c r="B104" s="271" t="s">
        <v>350</v>
      </c>
      <c r="C104" s="272" t="s">
        <v>278</v>
      </c>
      <c r="D104" s="273">
        <v>0</v>
      </c>
      <c r="E104" s="275">
        <v>24740091</v>
      </c>
      <c r="F104" s="274">
        <v>20489702</v>
      </c>
    </row>
    <row r="105" spans="2:6" ht="15" customHeight="1" x14ac:dyDescent="0.2">
      <c r="B105" s="271" t="s">
        <v>421</v>
      </c>
      <c r="C105" s="272" t="s">
        <v>278</v>
      </c>
      <c r="D105" s="273">
        <v>0</v>
      </c>
      <c r="E105" s="275">
        <v>23516</v>
      </c>
      <c r="F105" s="274">
        <v>55000</v>
      </c>
    </row>
    <row r="106" spans="2:6" ht="15" customHeight="1" x14ac:dyDescent="0.2">
      <c r="B106" s="271" t="s">
        <v>361</v>
      </c>
      <c r="C106" s="272" t="s">
        <v>278</v>
      </c>
      <c r="D106" s="377">
        <v>0</v>
      </c>
      <c r="E106" s="275">
        <v>5057425956</v>
      </c>
      <c r="F106" s="383">
        <v>113359</v>
      </c>
    </row>
    <row r="107" spans="2:6" ht="15" customHeight="1" x14ac:dyDescent="0.2">
      <c r="B107" s="271" t="s">
        <v>360</v>
      </c>
      <c r="C107" s="272" t="s">
        <v>278</v>
      </c>
      <c r="D107" s="384">
        <v>0</v>
      </c>
      <c r="E107" s="275">
        <v>0</v>
      </c>
      <c r="F107" s="275">
        <v>0</v>
      </c>
    </row>
    <row r="108" spans="2:6" ht="15" customHeight="1" x14ac:dyDescent="0.2">
      <c r="B108" s="271" t="s">
        <v>423</v>
      </c>
      <c r="C108" s="272" t="s">
        <v>278</v>
      </c>
      <c r="D108" s="384">
        <v>0</v>
      </c>
      <c r="E108" s="275">
        <v>0</v>
      </c>
      <c r="F108" s="275">
        <v>220000</v>
      </c>
    </row>
    <row r="109" spans="2:6" ht="15" customHeight="1" x14ac:dyDescent="0.2">
      <c r="B109" s="271" t="s">
        <v>583</v>
      </c>
      <c r="C109" s="272" t="s">
        <v>278</v>
      </c>
      <c r="D109" s="384">
        <v>0</v>
      </c>
      <c r="E109" s="275">
        <v>2000000</v>
      </c>
      <c r="F109" s="275">
        <v>0</v>
      </c>
    </row>
    <row r="110" spans="2:6" ht="15" customHeight="1" x14ac:dyDescent="0.2">
      <c r="B110" s="271" t="s">
        <v>424</v>
      </c>
      <c r="C110" s="272" t="s">
        <v>113</v>
      </c>
      <c r="D110" s="384">
        <v>301.04000000000002</v>
      </c>
      <c r="E110" s="275">
        <v>1889791</v>
      </c>
      <c r="F110" s="275">
        <v>691746</v>
      </c>
    </row>
    <row r="111" spans="2:6" ht="15" customHeight="1" x14ac:dyDescent="0.2">
      <c r="B111" s="271" t="s">
        <v>135</v>
      </c>
      <c r="C111" s="272" t="s">
        <v>113</v>
      </c>
      <c r="D111" s="377">
        <v>0</v>
      </c>
      <c r="E111" s="275">
        <v>0</v>
      </c>
      <c r="F111" s="275">
        <v>0</v>
      </c>
    </row>
    <row r="112" spans="2:6" ht="15" customHeight="1" x14ac:dyDescent="0.2">
      <c r="B112" s="271" t="s">
        <v>273</v>
      </c>
      <c r="C112" s="272" t="s">
        <v>113</v>
      </c>
      <c r="D112" s="377">
        <v>7.54</v>
      </c>
      <c r="E112" s="275">
        <v>47332</v>
      </c>
      <c r="F112" s="275">
        <v>4170325</v>
      </c>
    </row>
    <row r="113" spans="2:8" ht="15" customHeight="1" x14ac:dyDescent="0.2">
      <c r="B113" s="271" t="s">
        <v>136</v>
      </c>
      <c r="C113" s="272" t="s">
        <v>113</v>
      </c>
      <c r="D113" s="377">
        <v>1100.22</v>
      </c>
      <c r="E113" s="275">
        <v>6906675</v>
      </c>
      <c r="F113" s="275">
        <v>6893476</v>
      </c>
    </row>
    <row r="114" spans="2:8" ht="15" customHeight="1" x14ac:dyDescent="0.2">
      <c r="B114" s="271" t="s">
        <v>131</v>
      </c>
      <c r="C114" s="272" t="s">
        <v>113</v>
      </c>
      <c r="D114" s="377">
        <v>5106.67</v>
      </c>
      <c r="E114" s="275">
        <v>32057325</v>
      </c>
      <c r="F114" s="339">
        <v>34080742</v>
      </c>
    </row>
    <row r="115" spans="2:8" ht="15" customHeight="1" x14ac:dyDescent="0.2">
      <c r="B115" s="271" t="s">
        <v>342</v>
      </c>
      <c r="C115" s="272" t="s">
        <v>113</v>
      </c>
      <c r="D115" s="384">
        <v>295.61</v>
      </c>
      <c r="E115" s="275">
        <v>1855704</v>
      </c>
      <c r="F115" s="275">
        <v>2008868</v>
      </c>
    </row>
    <row r="116" spans="2:8" ht="15" customHeight="1" x14ac:dyDescent="0.2">
      <c r="B116" s="271" t="s">
        <v>352</v>
      </c>
      <c r="C116" s="272" t="s">
        <v>113</v>
      </c>
      <c r="D116" s="384">
        <v>3100</v>
      </c>
      <c r="E116" s="275">
        <v>19460374</v>
      </c>
      <c r="F116" s="275">
        <v>20675880</v>
      </c>
    </row>
    <row r="117" spans="2:8" ht="15" customHeight="1" x14ac:dyDescent="0.2">
      <c r="B117" s="271" t="s">
        <v>353</v>
      </c>
      <c r="C117" s="272" t="s">
        <v>113</v>
      </c>
      <c r="D117" s="377">
        <v>5127.9799999999996</v>
      </c>
      <c r="E117" s="275">
        <v>32191100</v>
      </c>
      <c r="F117" s="275">
        <v>36685489</v>
      </c>
    </row>
    <row r="118" spans="2:8" ht="15" customHeight="1" x14ac:dyDescent="0.2">
      <c r="B118" s="271" t="s">
        <v>362</v>
      </c>
      <c r="C118" s="272" t="s">
        <v>113</v>
      </c>
      <c r="D118" s="384">
        <v>0</v>
      </c>
      <c r="E118" s="275">
        <v>0</v>
      </c>
      <c r="F118" s="275">
        <v>0</v>
      </c>
      <c r="G118" s="146"/>
      <c r="H118" s="146"/>
    </row>
    <row r="119" spans="2:8" ht="15" customHeight="1" x14ac:dyDescent="0.2">
      <c r="B119" s="271" t="s">
        <v>425</v>
      </c>
      <c r="C119" s="272" t="s">
        <v>113</v>
      </c>
      <c r="D119" s="384">
        <v>1000</v>
      </c>
      <c r="E119" s="275">
        <v>6277540</v>
      </c>
      <c r="F119" s="275">
        <v>0</v>
      </c>
      <c r="G119" s="146"/>
      <c r="H119" s="146"/>
    </row>
    <row r="120" spans="2:8" ht="15" customHeight="1" x14ac:dyDescent="0.2">
      <c r="B120" s="378" t="s">
        <v>134</v>
      </c>
      <c r="C120" s="385" t="s">
        <v>113</v>
      </c>
      <c r="D120" s="294">
        <v>0</v>
      </c>
      <c r="E120" s="275">
        <v>0</v>
      </c>
      <c r="F120" s="307">
        <v>6891960</v>
      </c>
      <c r="G120" s="146"/>
      <c r="H120" s="146"/>
    </row>
    <row r="121" spans="2:8" ht="15" customHeight="1" x14ac:dyDescent="0.2">
      <c r="B121" s="378" t="s">
        <v>584</v>
      </c>
      <c r="C121" s="385" t="s">
        <v>113</v>
      </c>
      <c r="D121" s="294">
        <v>200</v>
      </c>
      <c r="E121" s="275">
        <v>1255508</v>
      </c>
      <c r="F121" s="307">
        <v>0</v>
      </c>
      <c r="G121" s="146"/>
      <c r="H121" s="146"/>
    </row>
    <row r="122" spans="2:8" ht="15" customHeight="1" x14ac:dyDescent="0.2">
      <c r="B122" s="378" t="s">
        <v>585</v>
      </c>
      <c r="C122" s="385" t="s">
        <v>113</v>
      </c>
      <c r="D122" s="294">
        <v>4.28</v>
      </c>
      <c r="E122" s="275">
        <v>26868</v>
      </c>
      <c r="F122" s="307"/>
      <c r="G122" s="146"/>
      <c r="H122" s="146"/>
    </row>
    <row r="123" spans="2:8" ht="15" customHeight="1" x14ac:dyDescent="0.2">
      <c r="B123" s="147" t="s">
        <v>279</v>
      </c>
      <c r="C123" s="70"/>
      <c r="D123" s="36">
        <f>SUM(D90:D122)</f>
        <v>16243.34</v>
      </c>
      <c r="E123" s="148">
        <f>SUM(E90:E122)</f>
        <v>13080049764</v>
      </c>
      <c r="F123" s="148">
        <f>SUM(F90:F121)</f>
        <v>26538096112</v>
      </c>
      <c r="H123" s="115"/>
    </row>
    <row r="124" spans="2:8" s="121" customFormat="1" ht="3.95" customHeight="1" x14ac:dyDescent="0.2">
      <c r="E124" s="149"/>
      <c r="F124" s="149"/>
    </row>
    <row r="125" spans="2:8" ht="15" customHeight="1" x14ac:dyDescent="0.2">
      <c r="B125" s="34" t="s">
        <v>280</v>
      </c>
      <c r="C125" s="70"/>
      <c r="D125" s="70"/>
      <c r="E125" s="148"/>
      <c r="F125" s="148"/>
    </row>
    <row r="126" spans="2:8" s="151" customFormat="1" ht="15" customHeight="1" x14ac:dyDescent="0.2">
      <c r="B126" s="271" t="s">
        <v>422</v>
      </c>
      <c r="C126" s="272" t="s">
        <v>113</v>
      </c>
      <c r="D126" s="377">
        <v>2975.37</v>
      </c>
      <c r="E126" s="275">
        <v>18678003</v>
      </c>
      <c r="F126" s="275">
        <v>11029686</v>
      </c>
      <c r="G126" s="150"/>
    </row>
    <row r="127" spans="2:8" s="151" customFormat="1" ht="15" customHeight="1" x14ac:dyDescent="0.2">
      <c r="B127" s="378" t="s">
        <v>128</v>
      </c>
      <c r="C127" s="272" t="s">
        <v>278</v>
      </c>
      <c r="D127" s="379">
        <v>0</v>
      </c>
      <c r="E127" s="380">
        <v>5747639</v>
      </c>
      <c r="F127" s="380">
        <v>31467914</v>
      </c>
    </row>
    <row r="128" spans="2:8" ht="15" customHeight="1" x14ac:dyDescent="0.2">
      <c r="B128" s="147" t="s">
        <v>281</v>
      </c>
      <c r="C128" s="70"/>
      <c r="D128" s="35">
        <f>+D127+D126</f>
        <v>2975.37</v>
      </c>
      <c r="E128" s="148">
        <f>+E127+E126</f>
        <v>24425642</v>
      </c>
      <c r="F128" s="152">
        <f>+F127+F126</f>
        <v>42497600</v>
      </c>
    </row>
    <row r="129" spans="2:10" s="121" customFormat="1" ht="3.95" customHeight="1" x14ac:dyDescent="0.2">
      <c r="B129" s="153"/>
      <c r="C129" s="143"/>
      <c r="D129" s="154"/>
      <c r="E129" s="133"/>
      <c r="F129" s="155"/>
    </row>
    <row r="130" spans="2:10" ht="15" customHeight="1" x14ac:dyDescent="0.2">
      <c r="B130" s="147" t="s">
        <v>283</v>
      </c>
      <c r="C130" s="70"/>
      <c r="D130" s="35">
        <f>+D123</f>
        <v>16243.34</v>
      </c>
      <c r="E130" s="148">
        <f>+E123+E128</f>
        <v>13104475406</v>
      </c>
      <c r="F130" s="148">
        <f>+F123+F128</f>
        <v>26580593712</v>
      </c>
      <c r="G130" s="115"/>
      <c r="H130" s="156"/>
      <c r="I130" s="156"/>
    </row>
    <row r="131" spans="2:10" ht="3.75" customHeight="1" x14ac:dyDescent="0.2">
      <c r="B131" s="153"/>
      <c r="C131" s="143"/>
      <c r="D131" s="154"/>
      <c r="E131" s="133"/>
      <c r="F131" s="155"/>
      <c r="H131" s="156"/>
    </row>
    <row r="132" spans="2:10" x14ac:dyDescent="0.2">
      <c r="B132" s="147" t="s">
        <v>137</v>
      </c>
      <c r="C132" s="70"/>
      <c r="D132" s="35">
        <f>+D130</f>
        <v>16243.34</v>
      </c>
      <c r="E132" s="148">
        <f>+E130+E85</f>
        <v>13106980165</v>
      </c>
      <c r="F132" s="148">
        <f>+F130+F85</f>
        <v>26582098471</v>
      </c>
      <c r="G132" s="157"/>
    </row>
    <row r="133" spans="2:10" x14ac:dyDescent="0.2">
      <c r="G133" s="157"/>
    </row>
    <row r="134" spans="2:10" x14ac:dyDescent="0.2">
      <c r="B134" s="138" t="s">
        <v>138</v>
      </c>
    </row>
    <row r="136" spans="2:10" ht="18.95" customHeight="1" x14ac:dyDescent="0.2"/>
    <row r="137" spans="2:10" ht="18" customHeight="1" x14ac:dyDescent="0.2">
      <c r="B137" s="517" t="s">
        <v>139</v>
      </c>
      <c r="C137" s="517"/>
      <c r="D137" s="517"/>
      <c r="E137" s="517"/>
      <c r="F137" s="517"/>
      <c r="G137" s="517"/>
      <c r="H137" s="505" t="s">
        <v>463</v>
      </c>
      <c r="I137" s="505"/>
      <c r="J137" s="505"/>
    </row>
    <row r="138" spans="2:10" ht="18" customHeight="1" x14ac:dyDescent="0.2">
      <c r="B138" s="104" t="s">
        <v>145</v>
      </c>
      <c r="C138" s="104" t="s">
        <v>140</v>
      </c>
      <c r="D138" s="104" t="s">
        <v>141</v>
      </c>
      <c r="E138" s="105" t="s">
        <v>142</v>
      </c>
      <c r="F138" s="105" t="s">
        <v>143</v>
      </c>
      <c r="G138" s="104" t="s">
        <v>155</v>
      </c>
      <c r="H138" s="104" t="s">
        <v>60</v>
      </c>
      <c r="I138" s="104" t="s">
        <v>144</v>
      </c>
      <c r="J138" s="104" t="s">
        <v>9</v>
      </c>
    </row>
    <row r="139" spans="2:10" ht="15" customHeight="1" x14ac:dyDescent="0.2">
      <c r="B139" s="284" t="s">
        <v>118</v>
      </c>
      <c r="C139" s="281"/>
      <c r="D139" s="281"/>
      <c r="E139" s="339"/>
      <c r="F139" s="339"/>
      <c r="G139" s="281"/>
      <c r="H139" s="281"/>
      <c r="I139" s="281"/>
      <c r="J139" s="281"/>
    </row>
    <row r="140" spans="2:10" s="146" customFormat="1" ht="15" customHeight="1" x14ac:dyDescent="0.2">
      <c r="B140" s="340" t="s">
        <v>432</v>
      </c>
      <c r="C140" s="341" t="s">
        <v>278</v>
      </c>
      <c r="D140" s="342" t="s">
        <v>252</v>
      </c>
      <c r="E140" s="343">
        <v>58</v>
      </c>
      <c r="F140" s="344">
        <f t="shared" ref="F140:F151" si="3">+E140*1000000</f>
        <v>58000000</v>
      </c>
      <c r="G140" s="345">
        <v>66247690</v>
      </c>
      <c r="H140" s="346">
        <v>0</v>
      </c>
      <c r="I140" s="346">
        <v>0</v>
      </c>
      <c r="J140" s="346">
        <v>0</v>
      </c>
    </row>
    <row r="141" spans="2:10" s="146" customFormat="1" ht="15" customHeight="1" x14ac:dyDescent="0.2">
      <c r="B141" s="340" t="s">
        <v>432</v>
      </c>
      <c r="C141" s="341" t="s">
        <v>278</v>
      </c>
      <c r="D141" s="342" t="s">
        <v>252</v>
      </c>
      <c r="E141" s="343">
        <v>50</v>
      </c>
      <c r="F141" s="344">
        <f t="shared" si="3"/>
        <v>50000000</v>
      </c>
      <c r="G141" s="345">
        <v>57110078</v>
      </c>
      <c r="H141" s="346">
        <v>0</v>
      </c>
      <c r="I141" s="346">
        <v>0</v>
      </c>
      <c r="J141" s="346">
        <v>0</v>
      </c>
    </row>
    <row r="142" spans="2:10" s="146" customFormat="1" ht="15" customHeight="1" x14ac:dyDescent="0.2">
      <c r="B142" s="340" t="s">
        <v>288</v>
      </c>
      <c r="C142" s="341" t="s">
        <v>278</v>
      </c>
      <c r="D142" s="342" t="s">
        <v>252</v>
      </c>
      <c r="E142" s="343">
        <v>18</v>
      </c>
      <c r="F142" s="344">
        <f t="shared" si="3"/>
        <v>18000000</v>
      </c>
      <c r="G142" s="345">
        <v>18554896</v>
      </c>
      <c r="H142" s="346">
        <v>1046950330000</v>
      </c>
      <c r="I142" s="346">
        <v>388000200663</v>
      </c>
      <c r="J142" s="346">
        <v>3359942177844</v>
      </c>
    </row>
    <row r="143" spans="2:10" s="146" customFormat="1" ht="15" customHeight="1" x14ac:dyDescent="0.2">
      <c r="B143" s="340" t="s">
        <v>288</v>
      </c>
      <c r="C143" s="341" t="s">
        <v>278</v>
      </c>
      <c r="D143" s="342" t="s">
        <v>252</v>
      </c>
      <c r="E143" s="343">
        <v>138</v>
      </c>
      <c r="F143" s="344">
        <f t="shared" si="3"/>
        <v>138000000</v>
      </c>
      <c r="G143" s="345">
        <v>148310301</v>
      </c>
      <c r="H143" s="346">
        <v>1046950330000</v>
      </c>
      <c r="I143" s="346">
        <v>388000200663</v>
      </c>
      <c r="J143" s="346">
        <v>3359942177844</v>
      </c>
    </row>
    <row r="144" spans="2:10" s="146" customFormat="1" ht="15" customHeight="1" x14ac:dyDescent="0.2">
      <c r="B144" s="340" t="s">
        <v>288</v>
      </c>
      <c r="C144" s="341" t="s">
        <v>278</v>
      </c>
      <c r="D144" s="342" t="s">
        <v>252</v>
      </c>
      <c r="E144" s="343">
        <v>100</v>
      </c>
      <c r="F144" s="344">
        <f t="shared" si="3"/>
        <v>100000000</v>
      </c>
      <c r="G144" s="345">
        <v>106931781</v>
      </c>
      <c r="H144" s="346">
        <v>1046950330000</v>
      </c>
      <c r="I144" s="346">
        <v>388000200663</v>
      </c>
      <c r="J144" s="346">
        <v>3359942177844</v>
      </c>
    </row>
    <row r="145" spans="2:10" s="146" customFormat="1" ht="15" customHeight="1" x14ac:dyDescent="0.2">
      <c r="B145" s="340" t="s">
        <v>288</v>
      </c>
      <c r="C145" s="341" t="s">
        <v>278</v>
      </c>
      <c r="D145" s="342" t="s">
        <v>252</v>
      </c>
      <c r="E145" s="343">
        <v>27</v>
      </c>
      <c r="F145" s="344">
        <f t="shared" si="3"/>
        <v>27000000</v>
      </c>
      <c r="G145" s="345">
        <v>29680756</v>
      </c>
      <c r="H145" s="346">
        <v>1046950330000</v>
      </c>
      <c r="I145" s="346">
        <v>388000200663</v>
      </c>
      <c r="J145" s="346">
        <v>3359942177844</v>
      </c>
    </row>
    <row r="146" spans="2:10" s="146" customFormat="1" ht="15" customHeight="1" x14ac:dyDescent="0.2">
      <c r="B146" s="340" t="s">
        <v>288</v>
      </c>
      <c r="C146" s="341" t="s">
        <v>278</v>
      </c>
      <c r="D146" s="342" t="s">
        <v>252</v>
      </c>
      <c r="E146" s="343">
        <v>156</v>
      </c>
      <c r="F146" s="344">
        <f t="shared" si="3"/>
        <v>156000000</v>
      </c>
      <c r="G146" s="345">
        <v>173243815</v>
      </c>
      <c r="H146" s="346">
        <v>1046950330000</v>
      </c>
      <c r="I146" s="346">
        <v>388000200663</v>
      </c>
      <c r="J146" s="346">
        <v>3359942177844</v>
      </c>
    </row>
    <row r="147" spans="2:10" s="146" customFormat="1" ht="15" customHeight="1" x14ac:dyDescent="0.2">
      <c r="B147" s="340" t="s">
        <v>430</v>
      </c>
      <c r="C147" s="341" t="s">
        <v>278</v>
      </c>
      <c r="D147" s="342" t="s">
        <v>252</v>
      </c>
      <c r="E147" s="343">
        <v>1493</v>
      </c>
      <c r="F147" s="344">
        <f t="shared" si="3"/>
        <v>1493000000</v>
      </c>
      <c r="G147" s="345">
        <v>1633978059</v>
      </c>
      <c r="H147" s="346">
        <v>146400000000</v>
      </c>
      <c r="I147" s="346">
        <v>133938000000</v>
      </c>
      <c r="J147" s="346">
        <v>777359000000</v>
      </c>
    </row>
    <row r="148" spans="2:10" s="146" customFormat="1" ht="15" customHeight="1" x14ac:dyDescent="0.2">
      <c r="B148" s="340" t="s">
        <v>430</v>
      </c>
      <c r="C148" s="341" t="s">
        <v>278</v>
      </c>
      <c r="D148" s="342" t="s">
        <v>252</v>
      </c>
      <c r="E148" s="343">
        <v>4</v>
      </c>
      <c r="F148" s="344">
        <f t="shared" si="3"/>
        <v>4000000</v>
      </c>
      <c r="G148" s="345">
        <v>4201255</v>
      </c>
      <c r="H148" s="346">
        <v>146400000000</v>
      </c>
      <c r="I148" s="346">
        <v>133938000000</v>
      </c>
      <c r="J148" s="346">
        <v>777359000000</v>
      </c>
    </row>
    <row r="149" spans="2:10" s="146" customFormat="1" ht="15" customHeight="1" x14ac:dyDescent="0.2">
      <c r="B149" s="340" t="s">
        <v>430</v>
      </c>
      <c r="C149" s="341" t="s">
        <v>278</v>
      </c>
      <c r="D149" s="342" t="s">
        <v>252</v>
      </c>
      <c r="E149" s="343">
        <v>5000</v>
      </c>
      <c r="F149" s="344">
        <f t="shared" si="3"/>
        <v>5000000000</v>
      </c>
      <c r="G149" s="345">
        <v>5020424658</v>
      </c>
      <c r="H149" s="346">
        <v>146400000000</v>
      </c>
      <c r="I149" s="346">
        <v>133938000000</v>
      </c>
      <c r="J149" s="346">
        <v>777359000000</v>
      </c>
    </row>
    <row r="150" spans="2:10" s="146" customFormat="1" ht="15" customHeight="1" x14ac:dyDescent="0.2">
      <c r="B150" s="340" t="s">
        <v>586</v>
      </c>
      <c r="C150" s="341" t="s">
        <v>278</v>
      </c>
      <c r="D150" s="342" t="s">
        <v>252</v>
      </c>
      <c r="E150" s="343">
        <v>1490</v>
      </c>
      <c r="F150" s="344">
        <f t="shared" si="3"/>
        <v>1490000000</v>
      </c>
      <c r="G150" s="345">
        <v>1721296986</v>
      </c>
      <c r="H150" s="346">
        <v>211300000</v>
      </c>
      <c r="I150" s="346">
        <v>-26742352</v>
      </c>
      <c r="J150" s="346">
        <v>187677648</v>
      </c>
    </row>
    <row r="151" spans="2:10" s="146" customFormat="1" ht="15" customHeight="1" x14ac:dyDescent="0.2">
      <c r="B151" s="340" t="s">
        <v>431</v>
      </c>
      <c r="C151" s="341" t="s">
        <v>278</v>
      </c>
      <c r="D151" s="342" t="s">
        <v>252</v>
      </c>
      <c r="E151" s="343">
        <v>172</v>
      </c>
      <c r="F151" s="344">
        <f t="shared" si="3"/>
        <v>172000000</v>
      </c>
      <c r="G151" s="345">
        <v>188600356</v>
      </c>
      <c r="H151" s="346">
        <v>168469000000</v>
      </c>
      <c r="I151" s="346">
        <v>-29849000000</v>
      </c>
      <c r="J151" s="346">
        <v>475893000000</v>
      </c>
    </row>
    <row r="152" spans="2:10" s="146" customFormat="1" ht="15" customHeight="1" x14ac:dyDescent="0.2">
      <c r="B152" s="347" t="s">
        <v>288</v>
      </c>
      <c r="C152" s="348" t="s">
        <v>278</v>
      </c>
      <c r="D152" s="342" t="s">
        <v>146</v>
      </c>
      <c r="E152" s="343">
        <v>1</v>
      </c>
      <c r="F152" s="344">
        <v>100205480</v>
      </c>
      <c r="G152" s="345">
        <v>100227162</v>
      </c>
      <c r="H152" s="346">
        <v>1046950330000</v>
      </c>
      <c r="I152" s="346">
        <v>388000200663</v>
      </c>
      <c r="J152" s="346">
        <v>3359942177844</v>
      </c>
    </row>
    <row r="153" spans="2:10" s="146" customFormat="1" ht="15" customHeight="1" x14ac:dyDescent="0.2">
      <c r="B153" s="349" t="s">
        <v>428</v>
      </c>
      <c r="C153" s="341" t="s">
        <v>278</v>
      </c>
      <c r="D153" s="342" t="s">
        <v>146</v>
      </c>
      <c r="E153" s="343">
        <v>1</v>
      </c>
      <c r="F153" s="344">
        <v>105252921</v>
      </c>
      <c r="G153" s="345">
        <v>105542734</v>
      </c>
      <c r="H153" s="346">
        <v>360000000000</v>
      </c>
      <c r="I153" s="346">
        <v>60003931147</v>
      </c>
      <c r="J153" s="346">
        <v>820005268553</v>
      </c>
    </row>
    <row r="154" spans="2:10" s="146" customFormat="1" ht="15" customHeight="1" x14ac:dyDescent="0.2">
      <c r="B154" s="349" t="s">
        <v>427</v>
      </c>
      <c r="C154" s="341" t="s">
        <v>278</v>
      </c>
      <c r="D154" s="342" t="s">
        <v>146</v>
      </c>
      <c r="E154" s="343">
        <v>20</v>
      </c>
      <c r="F154" s="344">
        <v>10020000000</v>
      </c>
      <c r="G154" s="345">
        <v>10049820770</v>
      </c>
      <c r="H154" s="346">
        <v>154725060373</v>
      </c>
      <c r="I154" s="346">
        <v>301863882172</v>
      </c>
      <c r="J154" s="346">
        <v>2394884371731</v>
      </c>
    </row>
    <row r="155" spans="2:10" s="146" customFormat="1" ht="15" customHeight="1" x14ac:dyDescent="0.2">
      <c r="B155" s="349" t="s">
        <v>587</v>
      </c>
      <c r="C155" s="341" t="s">
        <v>278</v>
      </c>
      <c r="D155" s="342" t="s">
        <v>146</v>
      </c>
      <c r="E155" s="343">
        <v>60</v>
      </c>
      <c r="F155" s="344">
        <v>6000000000</v>
      </c>
      <c r="G155" s="345">
        <v>6017930100</v>
      </c>
      <c r="H155" s="346">
        <v>40000000000</v>
      </c>
      <c r="I155" s="346">
        <v>1613918601</v>
      </c>
      <c r="J155" s="346">
        <v>61914587278</v>
      </c>
    </row>
    <row r="156" spans="2:10" s="146" customFormat="1" ht="15" customHeight="1" x14ac:dyDescent="0.2">
      <c r="B156" s="349" t="s">
        <v>426</v>
      </c>
      <c r="C156" s="341" t="s">
        <v>278</v>
      </c>
      <c r="D156" s="342" t="s">
        <v>146</v>
      </c>
      <c r="E156" s="343">
        <v>5</v>
      </c>
      <c r="F156" s="344">
        <v>2555099055</v>
      </c>
      <c r="G156" s="345">
        <v>2558421725</v>
      </c>
      <c r="H156" s="346">
        <v>31546000000</v>
      </c>
      <c r="I156" s="346">
        <v>14242651190</v>
      </c>
      <c r="J156" s="346">
        <v>116649532349</v>
      </c>
    </row>
    <row r="157" spans="2:10" s="146" customFormat="1" ht="15" customHeight="1" x14ac:dyDescent="0.2">
      <c r="B157" s="349" t="s">
        <v>588</v>
      </c>
      <c r="C157" s="341" t="s">
        <v>278</v>
      </c>
      <c r="D157" s="342" t="s">
        <v>146</v>
      </c>
      <c r="E157" s="343">
        <v>13</v>
      </c>
      <c r="F157" s="344">
        <v>1000000000</v>
      </c>
      <c r="G157" s="345">
        <v>1007021767</v>
      </c>
      <c r="H157" s="346">
        <v>45000000000</v>
      </c>
      <c r="I157" s="346">
        <v>10323289813</v>
      </c>
      <c r="J157" s="346">
        <v>60522047501</v>
      </c>
    </row>
    <row r="158" spans="2:10" s="146" customFormat="1" ht="15" customHeight="1" x14ac:dyDescent="0.2">
      <c r="B158" s="349" t="s">
        <v>589</v>
      </c>
      <c r="C158" s="341" t="s">
        <v>278</v>
      </c>
      <c r="D158" s="342" t="s">
        <v>146</v>
      </c>
      <c r="E158" s="343">
        <v>19</v>
      </c>
      <c r="F158" s="344">
        <v>950000000</v>
      </c>
      <c r="G158" s="345">
        <v>956053951</v>
      </c>
      <c r="H158" s="346">
        <v>90510000000</v>
      </c>
      <c r="I158" s="346">
        <v>4040110819</v>
      </c>
      <c r="J158" s="346">
        <v>126206457823</v>
      </c>
    </row>
    <row r="159" spans="2:10" ht="15" customHeight="1" x14ac:dyDescent="0.2">
      <c r="B159" s="347" t="s">
        <v>288</v>
      </c>
      <c r="C159" s="348" t="s">
        <v>278</v>
      </c>
      <c r="D159" s="350" t="s">
        <v>290</v>
      </c>
      <c r="E159" s="343">
        <v>29530</v>
      </c>
      <c r="F159" s="344">
        <f>+E159*100000</f>
        <v>2953000000</v>
      </c>
      <c r="G159" s="351">
        <v>7883530714</v>
      </c>
      <c r="H159" s="346">
        <v>1046950330000</v>
      </c>
      <c r="I159" s="346">
        <v>388000200663</v>
      </c>
      <c r="J159" s="346">
        <v>3359942177844</v>
      </c>
    </row>
    <row r="160" spans="2:10" ht="15" customHeight="1" x14ac:dyDescent="0.2">
      <c r="B160" s="347" t="s">
        <v>343</v>
      </c>
      <c r="C160" s="348" t="s">
        <v>278</v>
      </c>
      <c r="D160" s="350" t="s">
        <v>290</v>
      </c>
      <c r="E160" s="343">
        <v>9096</v>
      </c>
      <c r="F160" s="344">
        <f>+E160*100000</f>
        <v>909600000</v>
      </c>
      <c r="G160" s="351">
        <v>1097017874</v>
      </c>
      <c r="H160" s="346">
        <v>348606600000</v>
      </c>
      <c r="I160" s="346">
        <v>20726284584</v>
      </c>
      <c r="J160" s="346">
        <v>399830934737</v>
      </c>
    </row>
    <row r="161" spans="2:13" ht="15" customHeight="1" x14ac:dyDescent="0.2">
      <c r="B161" s="506" t="s">
        <v>613</v>
      </c>
      <c r="C161" s="506"/>
      <c r="D161" s="506"/>
      <c r="E161" s="506"/>
      <c r="F161" s="158">
        <f>SUM(F140:F160)</f>
        <v>33299157456</v>
      </c>
      <c r="G161" s="158">
        <f>SUM(G140:G160)</f>
        <v>38944147428</v>
      </c>
      <c r="H161" s="159"/>
      <c r="I161" s="159"/>
      <c r="J161" s="159"/>
    </row>
    <row r="162" spans="2:13" s="146" customFormat="1" ht="15" customHeight="1" x14ac:dyDescent="0.2">
      <c r="B162" s="340" t="s">
        <v>343</v>
      </c>
      <c r="C162" s="341" t="s">
        <v>113</v>
      </c>
      <c r="D162" s="342" t="s">
        <v>146</v>
      </c>
      <c r="E162" s="352">
        <v>8</v>
      </c>
      <c r="F162" s="353">
        <v>300000</v>
      </c>
      <c r="G162" s="354">
        <v>304941.2</v>
      </c>
      <c r="H162" s="346">
        <v>348606600000</v>
      </c>
      <c r="I162" s="346">
        <v>20726284584</v>
      </c>
      <c r="J162" s="346">
        <v>399830934737</v>
      </c>
      <c r="M162" s="160"/>
    </row>
    <row r="163" spans="2:13" s="146" customFormat="1" ht="15" customHeight="1" x14ac:dyDescent="0.2">
      <c r="B163" s="347" t="s">
        <v>288</v>
      </c>
      <c r="C163" s="341" t="s">
        <v>113</v>
      </c>
      <c r="D163" s="342" t="s">
        <v>146</v>
      </c>
      <c r="E163" s="352">
        <v>1</v>
      </c>
      <c r="F163" s="353">
        <v>12000</v>
      </c>
      <c r="G163" s="354">
        <v>11963.87</v>
      </c>
      <c r="H163" s="346">
        <v>1046950330000</v>
      </c>
      <c r="I163" s="346">
        <v>388000200663</v>
      </c>
      <c r="J163" s="346">
        <v>3359942177844</v>
      </c>
      <c r="M163" s="160"/>
    </row>
    <row r="164" spans="2:13" s="146" customFormat="1" ht="15" customHeight="1" x14ac:dyDescent="0.2">
      <c r="B164" s="347" t="s">
        <v>343</v>
      </c>
      <c r="C164" s="341" t="s">
        <v>113</v>
      </c>
      <c r="D164" s="342" t="s">
        <v>252</v>
      </c>
      <c r="E164" s="352">
        <v>1195</v>
      </c>
      <c r="F164" s="353">
        <f>+E164*1000</f>
        <v>1195000</v>
      </c>
      <c r="G164" s="354">
        <v>1197520.96</v>
      </c>
      <c r="H164" s="346">
        <v>348606600000</v>
      </c>
      <c r="I164" s="346">
        <v>20726284584</v>
      </c>
      <c r="J164" s="346">
        <v>399830934737</v>
      </c>
      <c r="M164" s="160"/>
    </row>
    <row r="165" spans="2:13" ht="15" customHeight="1" x14ac:dyDescent="0.2">
      <c r="B165" s="506" t="s">
        <v>275</v>
      </c>
      <c r="C165" s="506"/>
      <c r="D165" s="506"/>
      <c r="E165" s="506"/>
      <c r="F165" s="158">
        <f>(F162+F163)*6891.96</f>
        <v>2150291520</v>
      </c>
      <c r="G165" s="158">
        <f>((G162+G163+G164)*6277.54)+3</f>
        <v>9506869983.3661995</v>
      </c>
      <c r="H165" s="159"/>
      <c r="I165" s="159"/>
      <c r="J165" s="159"/>
    </row>
    <row r="166" spans="2:13" ht="15" customHeight="1" x14ac:dyDescent="0.2">
      <c r="B166" s="506" t="s">
        <v>562</v>
      </c>
      <c r="C166" s="506"/>
      <c r="D166" s="506"/>
      <c r="E166" s="506"/>
      <c r="F166" s="355"/>
      <c r="G166" s="356">
        <v>-136321260</v>
      </c>
      <c r="H166" s="159"/>
      <c r="I166" s="159"/>
      <c r="J166" s="159"/>
    </row>
    <row r="167" spans="2:13" ht="15" customHeight="1" x14ac:dyDescent="0.2">
      <c r="B167" s="506" t="s">
        <v>614</v>
      </c>
      <c r="C167" s="506"/>
      <c r="D167" s="506"/>
      <c r="E167" s="506"/>
      <c r="F167" s="158">
        <f>+F161+F165</f>
        <v>35449448976</v>
      </c>
      <c r="G167" s="158">
        <f>+G161+G165+G166</f>
        <v>48314696151.366196</v>
      </c>
      <c r="H167" s="159"/>
      <c r="I167" s="159"/>
      <c r="J167" s="159"/>
      <c r="L167" s="157"/>
      <c r="M167" s="157"/>
    </row>
    <row r="168" spans="2:13" ht="15" customHeight="1" x14ac:dyDescent="0.2">
      <c r="B168" s="506" t="s">
        <v>615</v>
      </c>
      <c r="C168" s="506"/>
      <c r="D168" s="506"/>
      <c r="E168" s="506"/>
      <c r="F168" s="158">
        <v>29978559400</v>
      </c>
      <c r="G168" s="164">
        <v>36594319763</v>
      </c>
      <c r="H168" s="159"/>
      <c r="I168" s="159"/>
      <c r="J168" s="159"/>
      <c r="L168" s="157"/>
    </row>
    <row r="169" spans="2:13" x14ac:dyDescent="0.2">
      <c r="B169" s="101"/>
      <c r="C169" s="248"/>
      <c r="D169" s="248"/>
      <c r="E169" s="357"/>
      <c r="F169" s="357"/>
      <c r="G169" s="358"/>
      <c r="H169" s="358"/>
      <c r="I169" s="358"/>
      <c r="J169" s="358"/>
      <c r="L169" s="157"/>
    </row>
    <row r="170" spans="2:13" s="161" customFormat="1" hidden="1" x14ac:dyDescent="0.2">
      <c r="B170" s="359" t="s">
        <v>148</v>
      </c>
      <c r="C170" s="360"/>
      <c r="D170" s="360"/>
      <c r="E170" s="361"/>
      <c r="F170" s="361"/>
      <c r="G170" s="362"/>
      <c r="H170" s="363"/>
      <c r="I170" s="363"/>
      <c r="J170" s="363"/>
      <c r="L170" s="162"/>
    </row>
    <row r="171" spans="2:13" s="161" customFormat="1" hidden="1" x14ac:dyDescent="0.2">
      <c r="B171" s="364" t="s">
        <v>261</v>
      </c>
      <c r="C171" s="365"/>
      <c r="D171" s="365">
        <v>0</v>
      </c>
      <c r="E171" s="366">
        <v>0</v>
      </c>
      <c r="F171" s="366">
        <v>0</v>
      </c>
      <c r="G171" s="365">
        <v>0</v>
      </c>
      <c r="H171" s="367">
        <v>0</v>
      </c>
      <c r="I171" s="367">
        <v>0</v>
      </c>
      <c r="J171" s="367">
        <v>0</v>
      </c>
      <c r="L171" s="162"/>
    </row>
    <row r="172" spans="2:13" s="161" customFormat="1" hidden="1" x14ac:dyDescent="0.2">
      <c r="B172" s="364"/>
      <c r="C172" s="365"/>
      <c r="D172" s="365"/>
      <c r="E172" s="361"/>
      <c r="F172" s="361"/>
      <c r="G172" s="362"/>
      <c r="H172" s="367"/>
      <c r="I172" s="367"/>
      <c r="J172" s="367"/>
    </row>
    <row r="173" spans="2:13" s="161" customFormat="1" hidden="1" x14ac:dyDescent="0.2">
      <c r="B173" s="364" t="s">
        <v>69</v>
      </c>
      <c r="C173" s="365">
        <v>0</v>
      </c>
      <c r="D173" s="365">
        <v>0</v>
      </c>
      <c r="E173" s="366">
        <v>0</v>
      </c>
      <c r="F173" s="366">
        <v>0</v>
      </c>
      <c r="G173" s="365">
        <v>0</v>
      </c>
      <c r="H173" s="367">
        <v>0</v>
      </c>
      <c r="I173" s="367">
        <v>0</v>
      </c>
      <c r="J173" s="367">
        <v>0</v>
      </c>
    </row>
    <row r="174" spans="2:13" s="161" customFormat="1" hidden="1" x14ac:dyDescent="0.2">
      <c r="B174" s="364" t="s">
        <v>149</v>
      </c>
      <c r="C174" s="365">
        <v>0</v>
      </c>
      <c r="D174" s="365">
        <v>0</v>
      </c>
      <c r="E174" s="366">
        <v>0</v>
      </c>
      <c r="F174" s="366">
        <v>0</v>
      </c>
      <c r="G174" s="365">
        <v>0</v>
      </c>
      <c r="H174" s="367">
        <v>0</v>
      </c>
      <c r="I174" s="367">
        <v>0</v>
      </c>
      <c r="J174" s="367">
        <v>0</v>
      </c>
      <c r="L174" s="162"/>
    </row>
    <row r="175" spans="2:13" s="161" customFormat="1" hidden="1" x14ac:dyDescent="0.2">
      <c r="B175" s="364"/>
      <c r="C175" s="365"/>
      <c r="D175" s="365"/>
      <c r="E175" s="366">
        <v>0</v>
      </c>
      <c r="F175" s="361">
        <v>0</v>
      </c>
      <c r="G175" s="365">
        <v>0</v>
      </c>
      <c r="H175" s="363">
        <v>0</v>
      </c>
      <c r="I175" s="363">
        <v>0</v>
      </c>
      <c r="J175" s="363">
        <v>0</v>
      </c>
    </row>
    <row r="176" spans="2:13" s="161" customFormat="1" hidden="1" x14ac:dyDescent="0.2">
      <c r="B176" s="359" t="s">
        <v>150</v>
      </c>
      <c r="C176" s="365"/>
      <c r="D176" s="365">
        <v>0</v>
      </c>
      <c r="E176" s="366">
        <v>0</v>
      </c>
      <c r="F176" s="366">
        <v>0</v>
      </c>
      <c r="G176" s="365">
        <v>0</v>
      </c>
      <c r="H176" s="365">
        <v>0</v>
      </c>
      <c r="I176" s="365">
        <v>0</v>
      </c>
      <c r="J176" s="365">
        <v>0</v>
      </c>
    </row>
    <row r="177" spans="2:10" ht="15" customHeight="1" x14ac:dyDescent="0.2">
      <c r="B177" s="292" t="s">
        <v>151</v>
      </c>
      <c r="C177" s="304"/>
      <c r="D177" s="304"/>
      <c r="E177" s="368"/>
      <c r="F177" s="368"/>
      <c r="G177" s="369"/>
      <c r="H177" s="358"/>
      <c r="I177" s="370"/>
      <c r="J177" s="370"/>
    </row>
    <row r="178" spans="2:10" ht="15" customHeight="1" x14ac:dyDescent="0.2">
      <c r="B178" s="371" t="s">
        <v>289</v>
      </c>
      <c r="C178" s="348" t="s">
        <v>278</v>
      </c>
      <c r="D178" s="372" t="s">
        <v>152</v>
      </c>
      <c r="E178" s="373">
        <v>1</v>
      </c>
      <c r="F178" s="374">
        <v>200000000</v>
      </c>
      <c r="G178" s="375">
        <v>900000000</v>
      </c>
      <c r="H178" s="375">
        <v>0</v>
      </c>
      <c r="I178" s="375">
        <v>0</v>
      </c>
      <c r="J178" s="375">
        <v>0</v>
      </c>
    </row>
    <row r="179" spans="2:10" ht="15" customHeight="1" x14ac:dyDescent="0.2">
      <c r="B179" s="506" t="s">
        <v>417</v>
      </c>
      <c r="C179" s="506"/>
      <c r="D179" s="506"/>
      <c r="E179" s="163">
        <v>1</v>
      </c>
      <c r="F179" s="158">
        <v>200000000</v>
      </c>
      <c r="G179" s="164">
        <v>851000000</v>
      </c>
      <c r="H179" s="159"/>
      <c r="I179" s="159"/>
      <c r="J179" s="159"/>
    </row>
    <row r="180" spans="2:10" ht="15" customHeight="1" x14ac:dyDescent="0.2">
      <c r="B180" s="506" t="s">
        <v>363</v>
      </c>
      <c r="C180" s="506"/>
      <c r="D180" s="506"/>
      <c r="E180" s="376"/>
      <c r="F180" s="158">
        <v>200000000</v>
      </c>
      <c r="G180" s="164">
        <v>369547169</v>
      </c>
      <c r="H180" s="251"/>
      <c r="I180" s="251"/>
      <c r="J180" s="281"/>
    </row>
    <row r="181" spans="2:10" x14ac:dyDescent="0.2">
      <c r="B181" s="165"/>
      <c r="C181" s="165"/>
      <c r="D181" s="166"/>
      <c r="E181" s="134"/>
      <c r="F181" s="134"/>
      <c r="G181" s="167"/>
      <c r="H181" s="136"/>
      <c r="I181" s="136"/>
    </row>
    <row r="182" spans="2:10" hidden="1" x14ac:dyDescent="0.2">
      <c r="B182" s="168" t="s">
        <v>153</v>
      </c>
      <c r="C182" s="168" t="s">
        <v>154</v>
      </c>
      <c r="D182" s="168" t="s">
        <v>155</v>
      </c>
      <c r="E182" s="169" t="s">
        <v>143</v>
      </c>
      <c r="F182" s="39" t="s">
        <v>156</v>
      </c>
      <c r="G182" s="170"/>
      <c r="H182" s="157"/>
      <c r="I182" s="171"/>
    </row>
    <row r="183" spans="2:10" hidden="1" x14ac:dyDescent="0.2">
      <c r="B183" s="172" t="s">
        <v>157</v>
      </c>
      <c r="C183" s="173"/>
      <c r="D183" s="174"/>
      <c r="E183" s="175"/>
      <c r="F183" s="176"/>
      <c r="G183" s="170"/>
      <c r="H183" s="157"/>
      <c r="I183" s="157"/>
    </row>
    <row r="184" spans="2:10" hidden="1" x14ac:dyDescent="0.2">
      <c r="B184" s="177"/>
      <c r="C184" s="178"/>
      <c r="D184" s="179"/>
      <c r="E184" s="180"/>
      <c r="F184" s="181"/>
      <c r="G184" s="170"/>
      <c r="H184" s="157"/>
      <c r="I184" s="157"/>
    </row>
    <row r="185" spans="2:10" hidden="1" x14ac:dyDescent="0.2">
      <c r="B185" s="177" t="s">
        <v>93</v>
      </c>
      <c r="C185" s="178"/>
      <c r="D185" s="179"/>
      <c r="E185" s="180"/>
      <c r="F185" s="181"/>
      <c r="G185" s="170"/>
      <c r="H185" s="157"/>
      <c r="I185" s="157"/>
    </row>
    <row r="186" spans="2:10" hidden="1" x14ac:dyDescent="0.2">
      <c r="B186" s="177"/>
      <c r="C186" s="178"/>
      <c r="D186" s="179"/>
      <c r="E186" s="180"/>
      <c r="F186" s="181"/>
      <c r="G186" s="170"/>
      <c r="H186" s="157"/>
      <c r="I186" s="157"/>
    </row>
    <row r="187" spans="2:10" ht="28.5" hidden="1" customHeight="1" x14ac:dyDescent="0.2">
      <c r="B187" s="177" t="s">
        <v>158</v>
      </c>
      <c r="C187" s="178"/>
      <c r="D187" s="179"/>
      <c r="E187" s="180"/>
      <c r="F187" s="181"/>
      <c r="G187" s="170"/>
      <c r="H187" s="157"/>
      <c r="I187" s="157"/>
    </row>
    <row r="188" spans="2:10" hidden="1" x14ac:dyDescent="0.2">
      <c r="B188" s="177" t="s">
        <v>159</v>
      </c>
      <c r="C188" s="178"/>
      <c r="D188" s="179"/>
      <c r="E188" s="180"/>
      <c r="F188" s="181"/>
      <c r="G188" s="170"/>
      <c r="H188" s="157"/>
      <c r="I188" s="157"/>
    </row>
    <row r="189" spans="2:10" hidden="1" x14ac:dyDescent="0.2">
      <c r="B189" s="177"/>
      <c r="C189" s="178"/>
      <c r="D189" s="179"/>
      <c r="E189" s="180"/>
      <c r="F189" s="181"/>
      <c r="G189" s="170"/>
      <c r="H189" s="157"/>
      <c r="I189" s="157"/>
    </row>
    <row r="190" spans="2:10" hidden="1" x14ac:dyDescent="0.2">
      <c r="B190" s="177" t="s">
        <v>160</v>
      </c>
      <c r="C190" s="178"/>
      <c r="D190" s="179"/>
      <c r="E190" s="180"/>
      <c r="F190" s="181"/>
      <c r="G190" s="170"/>
      <c r="H190" s="157"/>
      <c r="I190" s="157"/>
    </row>
    <row r="191" spans="2:10" hidden="1" x14ac:dyDescent="0.2">
      <c r="B191" s="177"/>
      <c r="C191" s="178"/>
      <c r="D191" s="179"/>
      <c r="E191" s="180"/>
      <c r="F191" s="181"/>
      <c r="G191" s="170"/>
      <c r="H191" s="157"/>
      <c r="I191" s="157"/>
    </row>
    <row r="192" spans="2:10" hidden="1" x14ac:dyDescent="0.2">
      <c r="B192" s="177" t="s">
        <v>161</v>
      </c>
      <c r="C192" s="178"/>
      <c r="D192" s="179"/>
      <c r="E192" s="180"/>
      <c r="F192" s="181"/>
      <c r="G192" s="170"/>
      <c r="H192" s="157"/>
      <c r="I192" s="157"/>
    </row>
    <row r="193" spans="2:10" hidden="1" x14ac:dyDescent="0.2">
      <c r="B193" s="182" t="s">
        <v>162</v>
      </c>
      <c r="C193" s="183"/>
      <c r="D193" s="184"/>
      <c r="E193" s="185"/>
      <c r="F193" s="186"/>
      <c r="G193" s="170"/>
      <c r="H193" s="157"/>
      <c r="I193" s="157"/>
    </row>
    <row r="194" spans="2:10" x14ac:dyDescent="0.2">
      <c r="G194" s="187"/>
      <c r="I194" s="188"/>
    </row>
    <row r="195" spans="2:10" x14ac:dyDescent="0.2">
      <c r="B195" s="520" t="s">
        <v>163</v>
      </c>
      <c r="C195" s="520"/>
      <c r="D195" s="520"/>
      <c r="E195" s="520"/>
      <c r="G195" s="170"/>
      <c r="I195" s="188"/>
    </row>
    <row r="196" spans="2:10" ht="18" customHeight="1" x14ac:dyDescent="0.2">
      <c r="B196" s="104" t="s">
        <v>164</v>
      </c>
      <c r="C196" s="104" t="s">
        <v>165</v>
      </c>
      <c r="D196" s="104" t="s">
        <v>333</v>
      </c>
      <c r="E196" s="105" t="s">
        <v>334</v>
      </c>
      <c r="G196" s="187"/>
      <c r="I196" s="188"/>
    </row>
    <row r="197" spans="2:10" ht="15" customHeight="1" x14ac:dyDescent="0.2">
      <c r="B197" s="189" t="s">
        <v>166</v>
      </c>
      <c r="C197" s="190">
        <v>200000000</v>
      </c>
      <c r="D197" s="191">
        <v>900000000</v>
      </c>
      <c r="E197" s="192">
        <v>900000000</v>
      </c>
      <c r="F197" s="193"/>
      <c r="G197" s="157"/>
    </row>
    <row r="198" spans="2:10" ht="15" customHeight="1" x14ac:dyDescent="0.2">
      <c r="B198" s="194" t="s">
        <v>593</v>
      </c>
      <c r="C198" s="195">
        <v>200000000</v>
      </c>
      <c r="D198" s="195">
        <v>900000000</v>
      </c>
      <c r="E198" s="196">
        <v>900000000</v>
      </c>
      <c r="G198" s="115"/>
    </row>
    <row r="199" spans="2:10" ht="15" customHeight="1" x14ac:dyDescent="0.2">
      <c r="B199" s="194" t="s">
        <v>429</v>
      </c>
      <c r="C199" s="195">
        <v>200000000</v>
      </c>
      <c r="D199" s="195">
        <v>296635553</v>
      </c>
      <c r="E199" s="196">
        <v>851000000</v>
      </c>
    </row>
    <row r="200" spans="2:10" x14ac:dyDescent="0.2">
      <c r="G200" s="188"/>
    </row>
    <row r="201" spans="2:10" x14ac:dyDescent="0.2">
      <c r="B201" s="197" t="s">
        <v>167</v>
      </c>
      <c r="G201" s="188"/>
    </row>
    <row r="202" spans="2:10" x14ac:dyDescent="0.2">
      <c r="B202" s="198"/>
    </row>
    <row r="203" spans="2:10" x14ac:dyDescent="0.2">
      <c r="B203" s="198" t="s">
        <v>168</v>
      </c>
    </row>
    <row r="204" spans="2:10" x14ac:dyDescent="0.2">
      <c r="J204" s="157"/>
    </row>
    <row r="205" spans="2:10" ht="18" customHeight="1" x14ac:dyDescent="0.2">
      <c r="B205" s="277" t="s">
        <v>169</v>
      </c>
      <c r="C205" s="277" t="s">
        <v>336</v>
      </c>
      <c r="D205" s="277" t="s">
        <v>337</v>
      </c>
      <c r="G205" s="157"/>
      <c r="H205" s="157"/>
      <c r="J205" s="157"/>
    </row>
    <row r="206" spans="2:10" ht="15" customHeight="1" x14ac:dyDescent="0.2">
      <c r="B206" s="101" t="s">
        <v>170</v>
      </c>
      <c r="C206" s="330">
        <v>898437</v>
      </c>
      <c r="D206" s="330">
        <v>0</v>
      </c>
      <c r="G206" s="157"/>
      <c r="J206" s="157"/>
    </row>
    <row r="207" spans="2:10" ht="15" customHeight="1" x14ac:dyDescent="0.2">
      <c r="B207" s="101" t="s">
        <v>171</v>
      </c>
      <c r="C207" s="330">
        <v>68017146</v>
      </c>
      <c r="D207" s="330">
        <v>0</v>
      </c>
      <c r="G207" s="157"/>
      <c r="H207" s="157"/>
    </row>
    <row r="208" spans="2:10" ht="15" customHeight="1" x14ac:dyDescent="0.2">
      <c r="B208" s="101" t="s">
        <v>591</v>
      </c>
      <c r="C208" s="330">
        <v>2745000000</v>
      </c>
      <c r="D208" s="330">
        <v>0</v>
      </c>
      <c r="G208" s="157"/>
    </row>
    <row r="209" spans="2:7" ht="15" customHeight="1" x14ac:dyDescent="0.2">
      <c r="B209" s="101" t="s">
        <v>592</v>
      </c>
      <c r="C209" s="330">
        <v>186254612</v>
      </c>
      <c r="D209" s="330">
        <v>0</v>
      </c>
      <c r="G209" s="157"/>
    </row>
    <row r="210" spans="2:7" ht="15" customHeight="1" x14ac:dyDescent="0.2">
      <c r="B210" s="147" t="s">
        <v>590</v>
      </c>
      <c r="C210" s="70">
        <f>+C206+C207++C208+C209</f>
        <v>3000170195</v>
      </c>
      <c r="D210" s="70">
        <v>0</v>
      </c>
      <c r="G210" s="157"/>
    </row>
    <row r="211" spans="2:7" ht="15" customHeight="1" x14ac:dyDescent="0.2">
      <c r="B211" s="147" t="s">
        <v>418</v>
      </c>
      <c r="C211" s="70">
        <v>225298613</v>
      </c>
      <c r="D211" s="70">
        <v>0</v>
      </c>
      <c r="G211" s="157"/>
    </row>
    <row r="212" spans="2:7" x14ac:dyDescent="0.2">
      <c r="G212" s="157"/>
    </row>
    <row r="213" spans="2:7" hidden="1" x14ac:dyDescent="0.2">
      <c r="B213" s="198" t="s">
        <v>293</v>
      </c>
    </row>
    <row r="214" spans="2:7" hidden="1" x14ac:dyDescent="0.2"/>
    <row r="215" spans="2:7" ht="30.75" hidden="1" customHeight="1" x14ac:dyDescent="0.2">
      <c r="B215" s="40" t="s">
        <v>169</v>
      </c>
      <c r="C215" s="40" t="s">
        <v>336</v>
      </c>
      <c r="D215" s="40" t="s">
        <v>337</v>
      </c>
      <c r="G215" s="157"/>
    </row>
    <row r="216" spans="2:7" ht="21" hidden="1" customHeight="1" x14ac:dyDescent="0.2">
      <c r="B216" s="199" t="s">
        <v>294</v>
      </c>
      <c r="C216" s="42">
        <v>0</v>
      </c>
      <c r="D216" s="42">
        <v>0</v>
      </c>
      <c r="G216" s="157"/>
    </row>
    <row r="217" spans="2:7" ht="18.75" hidden="1" customHeight="1" x14ac:dyDescent="0.2">
      <c r="B217" s="199" t="s">
        <v>294</v>
      </c>
      <c r="C217" s="42">
        <v>0</v>
      </c>
      <c r="D217" s="42">
        <v>0</v>
      </c>
      <c r="G217" s="157"/>
    </row>
    <row r="218" spans="2:7" hidden="1" x14ac:dyDescent="0.2">
      <c r="B218" s="43" t="s">
        <v>292</v>
      </c>
      <c r="C218" s="44">
        <v>0</v>
      </c>
      <c r="D218" s="44">
        <v>0</v>
      </c>
      <c r="G218" s="157"/>
    </row>
    <row r="219" spans="2:7" hidden="1" x14ac:dyDescent="0.2">
      <c r="B219" s="43" t="s">
        <v>291</v>
      </c>
      <c r="C219" s="44">
        <v>0</v>
      </c>
      <c r="D219" s="44">
        <v>0</v>
      </c>
      <c r="G219" s="157"/>
    </row>
    <row r="220" spans="2:7" s="151" customFormat="1" hidden="1" x14ac:dyDescent="0.2">
      <c r="B220" s="200"/>
      <c r="C220" s="66"/>
      <c r="D220" s="66"/>
      <c r="E220" s="201"/>
      <c r="F220" s="201"/>
      <c r="G220" s="202"/>
    </row>
    <row r="221" spans="2:7" hidden="1" x14ac:dyDescent="0.2">
      <c r="B221" s="203" t="s">
        <v>172</v>
      </c>
      <c r="C221" s="204"/>
      <c r="D221" s="205"/>
      <c r="E221" s="206"/>
      <c r="F221" s="206"/>
      <c r="G221" s="207"/>
    </row>
    <row r="222" spans="2:7" s="146" customFormat="1" hidden="1" x14ac:dyDescent="0.2">
      <c r="B222" s="208"/>
      <c r="C222" s="209"/>
      <c r="D222" s="209"/>
      <c r="E222" s="210"/>
      <c r="F222" s="210"/>
      <c r="G222" s="160"/>
    </row>
    <row r="223" spans="2:7" ht="30.75" hidden="1" customHeight="1" x14ac:dyDescent="0.2">
      <c r="B223" s="40" t="s">
        <v>169</v>
      </c>
      <c r="C223" s="40" t="s">
        <v>336</v>
      </c>
      <c r="D223" s="40" t="s">
        <v>337</v>
      </c>
      <c r="G223" s="157"/>
    </row>
    <row r="224" spans="2:7" ht="21" hidden="1" customHeight="1" x14ac:dyDescent="0.2">
      <c r="B224" s="41" t="s">
        <v>187</v>
      </c>
      <c r="C224" s="42">
        <v>58513243</v>
      </c>
      <c r="D224" s="42">
        <v>0</v>
      </c>
      <c r="G224" s="157"/>
    </row>
    <row r="225" spans="2:10" ht="18.75" hidden="1" customHeight="1" x14ac:dyDescent="0.2">
      <c r="B225" s="41" t="s">
        <v>262</v>
      </c>
      <c r="C225" s="42">
        <v>28941695</v>
      </c>
      <c r="D225" s="42">
        <v>0</v>
      </c>
      <c r="G225" s="157"/>
    </row>
    <row r="226" spans="2:10" hidden="1" x14ac:dyDescent="0.2">
      <c r="B226" s="43" t="s">
        <v>292</v>
      </c>
      <c r="C226" s="44">
        <v>87454938</v>
      </c>
      <c r="D226" s="44">
        <v>0</v>
      </c>
      <c r="G226" s="157"/>
    </row>
    <row r="227" spans="2:10" hidden="1" x14ac:dyDescent="0.2">
      <c r="B227" s="43" t="s">
        <v>291</v>
      </c>
      <c r="C227" s="44">
        <v>0</v>
      </c>
      <c r="D227" s="44">
        <v>0</v>
      </c>
      <c r="G227" s="157"/>
    </row>
    <row r="228" spans="2:10" s="151" customFormat="1" hidden="1" x14ac:dyDescent="0.2">
      <c r="B228" s="200"/>
      <c r="C228" s="66"/>
      <c r="D228" s="66"/>
      <c r="E228" s="201"/>
      <c r="F228" s="201"/>
      <c r="G228" s="202"/>
    </row>
    <row r="229" spans="2:10" x14ac:dyDescent="0.2">
      <c r="B229" s="207"/>
      <c r="C229" s="207"/>
      <c r="D229" s="207"/>
      <c r="E229" s="206"/>
      <c r="F229" s="206"/>
      <c r="G229" s="207"/>
    </row>
    <row r="230" spans="2:10" hidden="1" x14ac:dyDescent="0.2">
      <c r="B230" s="211" t="s">
        <v>616</v>
      </c>
      <c r="C230" s="212" t="s">
        <v>294</v>
      </c>
      <c r="D230" s="212" t="s">
        <v>294</v>
      </c>
      <c r="E230" s="213" t="s">
        <v>294</v>
      </c>
      <c r="F230" s="213" t="s">
        <v>294</v>
      </c>
      <c r="G230" s="214" t="s">
        <v>294</v>
      </c>
    </row>
    <row r="231" spans="2:10" hidden="1" x14ac:dyDescent="0.2">
      <c r="B231" s="211" t="s">
        <v>617</v>
      </c>
      <c r="C231" s="215" t="s">
        <v>294</v>
      </c>
      <c r="D231" s="215" t="s">
        <v>294</v>
      </c>
      <c r="E231" s="216" t="s">
        <v>294</v>
      </c>
      <c r="F231" s="216" t="s">
        <v>294</v>
      </c>
      <c r="G231" s="217" t="s">
        <v>294</v>
      </c>
    </row>
    <row r="232" spans="2:10" x14ac:dyDescent="0.2">
      <c r="B232" s="197"/>
      <c r="C232" s="197"/>
      <c r="G232" s="157"/>
    </row>
    <row r="233" spans="2:10" x14ac:dyDescent="0.2">
      <c r="B233" s="509" t="s">
        <v>173</v>
      </c>
      <c r="C233" s="509"/>
      <c r="D233" s="509"/>
      <c r="E233" s="218"/>
      <c r="F233" s="218"/>
      <c r="G233" s="219"/>
    </row>
    <row r="234" spans="2:10" x14ac:dyDescent="0.2">
      <c r="B234" s="220"/>
      <c r="C234" s="220"/>
      <c r="D234" s="118"/>
      <c r="E234" s="221"/>
      <c r="F234" s="221"/>
      <c r="G234" s="222"/>
    </row>
    <row r="235" spans="2:10" ht="18" customHeight="1" x14ac:dyDescent="0.2">
      <c r="B235" s="521" t="s">
        <v>264</v>
      </c>
      <c r="C235" s="522" t="s">
        <v>335</v>
      </c>
      <c r="D235" s="522"/>
      <c r="E235" s="522"/>
      <c r="F235" s="522"/>
      <c r="G235" s="522"/>
    </row>
    <row r="236" spans="2:10" ht="18" customHeight="1" x14ac:dyDescent="0.2">
      <c r="B236" s="521"/>
      <c r="C236" s="45" t="s">
        <v>419</v>
      </c>
      <c r="D236" s="45" t="s">
        <v>265</v>
      </c>
      <c r="E236" s="46" t="s">
        <v>266</v>
      </c>
      <c r="F236" s="46" t="s">
        <v>267</v>
      </c>
      <c r="G236" s="45" t="s">
        <v>594</v>
      </c>
    </row>
    <row r="237" spans="2:10" s="146" customFormat="1" ht="15" customHeight="1" x14ac:dyDescent="0.2">
      <c r="B237" s="337" t="s">
        <v>268</v>
      </c>
      <c r="C237" s="327">
        <v>339807908</v>
      </c>
      <c r="D237" s="327">
        <v>0</v>
      </c>
      <c r="E237" s="338">
        <v>71238296</v>
      </c>
      <c r="F237" s="338">
        <v>0</v>
      </c>
      <c r="G237" s="327">
        <f>+C237+D237-E237+F237</f>
        <v>268569612</v>
      </c>
      <c r="H237" s="48"/>
      <c r="I237" s="160"/>
    </row>
    <row r="238" spans="2:10" s="146" customFormat="1" ht="15" customHeight="1" x14ac:dyDescent="0.2">
      <c r="B238" s="337" t="s">
        <v>174</v>
      </c>
      <c r="C238" s="327">
        <v>752108493</v>
      </c>
      <c r="D238" s="327">
        <v>32438664</v>
      </c>
      <c r="E238" s="338">
        <v>0</v>
      </c>
      <c r="F238" s="338">
        <v>0</v>
      </c>
      <c r="G238" s="327">
        <f>+C238+D238-E238+F238</f>
        <v>784547157</v>
      </c>
      <c r="H238" s="160"/>
      <c r="I238" s="160"/>
    </row>
    <row r="239" spans="2:10" s="146" customFormat="1" ht="15" customHeight="1" x14ac:dyDescent="0.2">
      <c r="B239" s="337" t="s">
        <v>269</v>
      </c>
      <c r="C239" s="327">
        <v>34634452</v>
      </c>
      <c r="D239" s="327">
        <v>0</v>
      </c>
      <c r="E239" s="338">
        <v>14956809</v>
      </c>
      <c r="F239" s="338">
        <v>0</v>
      </c>
      <c r="G239" s="327">
        <f t="shared" ref="G239:G241" si="4">+C239+D239-E239+F239</f>
        <v>19677643</v>
      </c>
      <c r="H239" s="160"/>
      <c r="I239" s="160"/>
    </row>
    <row r="240" spans="2:10" s="146" customFormat="1" ht="15" customHeight="1" x14ac:dyDescent="0.2">
      <c r="B240" s="337" t="s">
        <v>175</v>
      </c>
      <c r="C240" s="327">
        <v>370097562</v>
      </c>
      <c r="D240" s="327">
        <v>0</v>
      </c>
      <c r="E240" s="338">
        <v>0</v>
      </c>
      <c r="F240" s="338">
        <v>0</v>
      </c>
      <c r="G240" s="327">
        <f t="shared" si="4"/>
        <v>370097562</v>
      </c>
      <c r="H240" s="160"/>
      <c r="I240" s="160"/>
      <c r="J240" s="223"/>
    </row>
    <row r="241" spans="2:12" s="146" customFormat="1" ht="15" customHeight="1" x14ac:dyDescent="0.2">
      <c r="B241" s="337" t="s">
        <v>176</v>
      </c>
      <c r="C241" s="327">
        <v>50135236</v>
      </c>
      <c r="D241" s="327">
        <v>0</v>
      </c>
      <c r="E241" s="338">
        <v>0</v>
      </c>
      <c r="F241" s="338">
        <v>0</v>
      </c>
      <c r="G241" s="327">
        <f t="shared" si="4"/>
        <v>50135236</v>
      </c>
      <c r="H241" s="160"/>
      <c r="I241" s="160"/>
      <c r="J241" s="223"/>
    </row>
    <row r="242" spans="2:12" ht="15" customHeight="1" x14ac:dyDescent="0.2">
      <c r="B242" s="49" t="s">
        <v>595</v>
      </c>
      <c r="C242" s="50">
        <f>SUM(C237:C241)</f>
        <v>1546783651</v>
      </c>
      <c r="D242" s="50">
        <f t="shared" ref="D242:F242" si="5">SUM(D237:D241)</f>
        <v>32438664</v>
      </c>
      <c r="E242" s="50">
        <f t="shared" si="5"/>
        <v>86195105</v>
      </c>
      <c r="F242" s="50">
        <f t="shared" si="5"/>
        <v>0</v>
      </c>
      <c r="G242" s="50">
        <f>+C242+D242-E242+F242</f>
        <v>1493027210</v>
      </c>
      <c r="H242" s="157"/>
      <c r="I242" s="157"/>
      <c r="J242" s="224"/>
    </row>
    <row r="243" spans="2:12" ht="15" customHeight="1" x14ac:dyDescent="0.2">
      <c r="B243" s="49" t="s">
        <v>420</v>
      </c>
      <c r="C243" s="50">
        <v>782308874</v>
      </c>
      <c r="D243" s="50">
        <v>787067106</v>
      </c>
      <c r="E243" s="51">
        <v>22592329</v>
      </c>
      <c r="F243" s="51">
        <v>0</v>
      </c>
      <c r="G243" s="50">
        <f>+C243+D243-E243+F243</f>
        <v>1546783651</v>
      </c>
      <c r="H243" s="157"/>
      <c r="I243" s="157"/>
      <c r="J243" s="224"/>
    </row>
    <row r="244" spans="2:12" ht="18" customHeight="1" x14ac:dyDescent="0.2">
      <c r="B244" s="521" t="s">
        <v>264</v>
      </c>
      <c r="C244" s="522" t="s">
        <v>177</v>
      </c>
      <c r="D244" s="522"/>
      <c r="E244" s="522"/>
      <c r="F244" s="522"/>
      <c r="G244" s="522"/>
      <c r="J244" s="224"/>
    </row>
    <row r="245" spans="2:12" ht="18" customHeight="1" x14ac:dyDescent="0.2">
      <c r="B245" s="521"/>
      <c r="C245" s="45" t="s">
        <v>596</v>
      </c>
      <c r="D245" s="45" t="s">
        <v>265</v>
      </c>
      <c r="E245" s="46" t="s">
        <v>266</v>
      </c>
      <c r="F245" s="46" t="s">
        <v>270</v>
      </c>
      <c r="G245" s="45" t="s">
        <v>419</v>
      </c>
    </row>
    <row r="246" spans="2:12" s="146" customFormat="1" ht="15" customHeight="1" x14ac:dyDescent="0.2">
      <c r="B246" s="337" t="s">
        <v>268</v>
      </c>
      <c r="C246" s="327">
        <v>33046448</v>
      </c>
      <c r="D246" s="327">
        <f>2531231+2531231+2531231</f>
        <v>7593693</v>
      </c>
      <c r="E246" s="338">
        <v>17321577</v>
      </c>
      <c r="F246" s="338">
        <f>+D246</f>
        <v>7593693</v>
      </c>
      <c r="G246" s="327">
        <f>+C246+D246-E246</f>
        <v>23318564</v>
      </c>
      <c r="H246" s="52"/>
      <c r="I246" s="225"/>
      <c r="J246" s="160"/>
      <c r="K246" s="160"/>
      <c r="L246" s="160"/>
    </row>
    <row r="247" spans="2:12" s="146" customFormat="1" ht="15" customHeight="1" x14ac:dyDescent="0.2">
      <c r="B247" s="337" t="s">
        <v>174</v>
      </c>
      <c r="C247" s="327">
        <v>212915635</v>
      </c>
      <c r="D247" s="327">
        <f>21159734+21159734+21159734</f>
        <v>63479202</v>
      </c>
      <c r="E247" s="338">
        <v>0</v>
      </c>
      <c r="F247" s="338">
        <f t="shared" ref="F247:F250" si="6">+D247</f>
        <v>63479202</v>
      </c>
      <c r="G247" s="327">
        <f t="shared" ref="G247:G250" si="7">+C247+D247-E247</f>
        <v>276394837</v>
      </c>
      <c r="H247" s="160"/>
      <c r="I247" s="225"/>
      <c r="J247" s="160"/>
      <c r="K247" s="160"/>
    </row>
    <row r="248" spans="2:12" s="146" customFormat="1" ht="15" customHeight="1" x14ac:dyDescent="0.2">
      <c r="B248" s="337" t="s">
        <v>269</v>
      </c>
      <c r="C248" s="327">
        <v>26969738</v>
      </c>
      <c r="D248" s="327">
        <f>650830+650830+650830</f>
        <v>1952490</v>
      </c>
      <c r="E248" s="338">
        <v>8216846</v>
      </c>
      <c r="F248" s="338">
        <f t="shared" si="6"/>
        <v>1952490</v>
      </c>
      <c r="G248" s="327">
        <f t="shared" si="7"/>
        <v>20705382</v>
      </c>
      <c r="H248" s="52"/>
      <c r="I248" s="225"/>
      <c r="J248" s="160"/>
      <c r="K248" s="160"/>
    </row>
    <row r="249" spans="2:12" s="146" customFormat="1" ht="15" customHeight="1" x14ac:dyDescent="0.2">
      <c r="B249" s="337" t="s">
        <v>175</v>
      </c>
      <c r="C249" s="327">
        <v>61015475</v>
      </c>
      <c r="D249" s="327">
        <f>6746029+6746029+6746029</f>
        <v>20238087</v>
      </c>
      <c r="E249" s="338">
        <v>0</v>
      </c>
      <c r="F249" s="338">
        <f t="shared" si="6"/>
        <v>20238087</v>
      </c>
      <c r="G249" s="327">
        <f t="shared" si="7"/>
        <v>81253562</v>
      </c>
      <c r="H249" s="160"/>
      <c r="I249" s="160"/>
      <c r="J249" s="160"/>
      <c r="K249" s="160"/>
    </row>
    <row r="250" spans="2:12" s="146" customFormat="1" ht="15" customHeight="1" x14ac:dyDescent="0.2">
      <c r="B250" s="337" t="s">
        <v>176</v>
      </c>
      <c r="C250" s="327">
        <v>8467247</v>
      </c>
      <c r="D250" s="327">
        <f>705603+705603+705603</f>
        <v>2116809</v>
      </c>
      <c r="E250" s="338">
        <v>0</v>
      </c>
      <c r="F250" s="338">
        <f t="shared" si="6"/>
        <v>2116809</v>
      </c>
      <c r="G250" s="327">
        <f t="shared" si="7"/>
        <v>10584056</v>
      </c>
      <c r="H250" s="160"/>
      <c r="I250" s="160"/>
      <c r="J250" s="160"/>
      <c r="K250" s="160"/>
    </row>
    <row r="251" spans="2:12" ht="15" customHeight="1" x14ac:dyDescent="0.2">
      <c r="B251" s="49" t="s">
        <v>597</v>
      </c>
      <c r="C251" s="50">
        <f>SUM(C246:C250)</f>
        <v>342414543</v>
      </c>
      <c r="D251" s="50">
        <f>SUM(D246:D250)</f>
        <v>95380281</v>
      </c>
      <c r="E251" s="50">
        <f t="shared" ref="E251:F251" si="8">SUM(E246:E250)</f>
        <v>25538423</v>
      </c>
      <c r="F251" s="50">
        <f t="shared" si="8"/>
        <v>95380281</v>
      </c>
      <c r="G251" s="50">
        <f>SUM(G246:G250)</f>
        <v>412256401</v>
      </c>
      <c r="H251" s="157"/>
      <c r="I251" s="157"/>
    </row>
    <row r="252" spans="2:12" ht="15" customHeight="1" x14ac:dyDescent="0.2">
      <c r="B252" s="49" t="s">
        <v>420</v>
      </c>
      <c r="C252" s="50">
        <v>236258736</v>
      </c>
      <c r="D252" s="50">
        <v>109599838</v>
      </c>
      <c r="E252" s="51">
        <v>4547841</v>
      </c>
      <c r="F252" s="51">
        <v>106155807</v>
      </c>
      <c r="G252" s="50">
        <v>342414543</v>
      </c>
      <c r="H252" s="157"/>
      <c r="I252" s="157"/>
    </row>
    <row r="253" spans="2:12" x14ac:dyDescent="0.2">
      <c r="H253" s="157"/>
      <c r="I253" s="157"/>
    </row>
    <row r="254" spans="2:12" x14ac:dyDescent="0.2">
      <c r="B254" s="492" t="s">
        <v>178</v>
      </c>
      <c r="C254" s="492"/>
      <c r="D254" s="492"/>
      <c r="E254" s="218"/>
      <c r="F254" s="218"/>
      <c r="G254" s="219"/>
      <c r="H254" s="219"/>
      <c r="I254" s="219"/>
    </row>
    <row r="255" spans="2:12" x14ac:dyDescent="0.2">
      <c r="B255" s="226" t="s">
        <v>179</v>
      </c>
      <c r="C255" s="226"/>
      <c r="D255" s="226"/>
      <c r="E255" s="227"/>
      <c r="F255" s="227"/>
      <c r="G255" s="228"/>
      <c r="H255" s="228"/>
      <c r="I255" s="228"/>
    </row>
    <row r="256" spans="2:12" ht="18" customHeight="1" x14ac:dyDescent="0.2">
      <c r="B256" s="494" t="s">
        <v>92</v>
      </c>
      <c r="C256" s="494" t="s">
        <v>180</v>
      </c>
      <c r="D256" s="510" t="s">
        <v>181</v>
      </c>
      <c r="E256" s="510"/>
      <c r="F256" s="510"/>
      <c r="G256" s="157"/>
      <c r="H256" s="229"/>
      <c r="I256" s="157"/>
    </row>
    <row r="257" spans="2:13" ht="18" customHeight="1" x14ac:dyDescent="0.2">
      <c r="B257" s="494"/>
      <c r="C257" s="494"/>
      <c r="D257" s="55" t="s">
        <v>182</v>
      </c>
      <c r="E257" s="56" t="s">
        <v>183</v>
      </c>
      <c r="F257" s="56" t="s">
        <v>184</v>
      </c>
      <c r="G257" s="157"/>
      <c r="H257" s="230"/>
      <c r="I257" s="157"/>
    </row>
    <row r="258" spans="2:13" s="146" customFormat="1" ht="15" customHeight="1" x14ac:dyDescent="0.2">
      <c r="B258" s="281" t="s">
        <v>276</v>
      </c>
      <c r="C258" s="333">
        <v>14125125</v>
      </c>
      <c r="D258" s="334">
        <v>0</v>
      </c>
      <c r="E258" s="334">
        <v>0</v>
      </c>
      <c r="F258" s="334">
        <v>14125125</v>
      </c>
      <c r="G258" s="160"/>
      <c r="H258" s="231"/>
      <c r="I258" s="160"/>
    </row>
    <row r="259" spans="2:13" ht="15" customHeight="1" x14ac:dyDescent="0.2">
      <c r="B259" s="281" t="s">
        <v>277</v>
      </c>
      <c r="C259" s="333">
        <v>16947870</v>
      </c>
      <c r="D259" s="332">
        <v>0</v>
      </c>
      <c r="E259" s="332">
        <v>0</v>
      </c>
      <c r="F259" s="332">
        <v>16947870</v>
      </c>
      <c r="G259" s="157"/>
      <c r="H259" s="157"/>
      <c r="I259" s="157"/>
    </row>
    <row r="260" spans="2:13" ht="15" customHeight="1" x14ac:dyDescent="0.2">
      <c r="B260" s="315" t="s">
        <v>590</v>
      </c>
      <c r="C260" s="58">
        <v>31072995</v>
      </c>
      <c r="D260" s="335">
        <v>0</v>
      </c>
      <c r="E260" s="336">
        <v>0</v>
      </c>
      <c r="F260" s="59">
        <f>+F261</f>
        <v>31072995</v>
      </c>
      <c r="G260" s="157"/>
      <c r="H260" s="232"/>
      <c r="I260" s="232"/>
      <c r="J260" s="233"/>
      <c r="K260" s="233"/>
      <c r="L260" s="233"/>
      <c r="M260" s="233"/>
    </row>
    <row r="261" spans="2:13" ht="15" customHeight="1" x14ac:dyDescent="0.2">
      <c r="B261" s="315" t="s">
        <v>418</v>
      </c>
      <c r="C261" s="58">
        <v>31072995</v>
      </c>
      <c r="D261" s="58">
        <v>0</v>
      </c>
      <c r="E261" s="59">
        <v>0</v>
      </c>
      <c r="F261" s="59">
        <v>31072995</v>
      </c>
      <c r="G261" s="157"/>
      <c r="H261" s="232"/>
      <c r="I261" s="232"/>
      <c r="J261" s="233"/>
      <c r="K261" s="233"/>
      <c r="L261" s="233"/>
      <c r="M261" s="233"/>
    </row>
    <row r="262" spans="2:13" x14ac:dyDescent="0.2">
      <c r="G262" s="157"/>
      <c r="H262" s="232"/>
      <c r="I262" s="232"/>
      <c r="J262" s="233"/>
      <c r="K262" s="233"/>
      <c r="L262" s="233"/>
      <c r="M262" s="233"/>
    </row>
    <row r="263" spans="2:13" x14ac:dyDescent="0.2">
      <c r="B263" s="197" t="s">
        <v>185</v>
      </c>
      <c r="C263" s="234"/>
      <c r="G263" s="157"/>
      <c r="H263" s="233" t="s">
        <v>276</v>
      </c>
      <c r="I263" s="54">
        <v>0</v>
      </c>
      <c r="J263" s="54">
        <v>14125125</v>
      </c>
      <c r="K263" s="233"/>
      <c r="L263" s="233"/>
      <c r="M263" s="233"/>
    </row>
    <row r="264" spans="2:13" ht="18" customHeight="1" x14ac:dyDescent="0.2">
      <c r="B264" s="494" t="s">
        <v>92</v>
      </c>
      <c r="C264" s="494" t="s">
        <v>180</v>
      </c>
      <c r="D264" s="510" t="s">
        <v>181</v>
      </c>
      <c r="E264" s="510"/>
      <c r="F264" s="510"/>
      <c r="G264" s="157"/>
      <c r="H264" s="233" t="s">
        <v>277</v>
      </c>
      <c r="I264" s="54">
        <v>0</v>
      </c>
      <c r="J264" s="54">
        <v>16947870</v>
      </c>
      <c r="K264" s="233"/>
      <c r="L264" s="233"/>
      <c r="M264" s="233"/>
    </row>
    <row r="265" spans="2:13" ht="18" customHeight="1" x14ac:dyDescent="0.2">
      <c r="B265" s="494"/>
      <c r="C265" s="494"/>
      <c r="D265" s="55" t="s">
        <v>182</v>
      </c>
      <c r="E265" s="56" t="s">
        <v>183</v>
      </c>
      <c r="F265" s="56" t="s">
        <v>184</v>
      </c>
      <c r="G265" s="157"/>
      <c r="H265" s="232"/>
      <c r="I265" s="232"/>
      <c r="J265" s="233"/>
      <c r="K265" s="233"/>
      <c r="L265" s="233"/>
      <c r="M265" s="233"/>
    </row>
    <row r="266" spans="2:13" ht="15" customHeight="1" x14ac:dyDescent="0.2">
      <c r="B266" s="329" t="s">
        <v>404</v>
      </c>
      <c r="C266" s="330">
        <v>59660155</v>
      </c>
      <c r="D266" s="331">
        <v>15900957</v>
      </c>
      <c r="E266" s="332">
        <v>22257207</v>
      </c>
      <c r="F266" s="332">
        <f>+C266+D266-E266</f>
        <v>53303905</v>
      </c>
      <c r="G266" s="157"/>
      <c r="H266" s="232"/>
      <c r="I266" s="232"/>
      <c r="J266" s="233"/>
      <c r="K266" s="233"/>
      <c r="L266" s="233"/>
      <c r="M266" s="233"/>
    </row>
    <row r="267" spans="2:13" ht="15" customHeight="1" x14ac:dyDescent="0.2">
      <c r="B267" s="329" t="s">
        <v>598</v>
      </c>
      <c r="C267" s="330">
        <v>0</v>
      </c>
      <c r="D267" s="331">
        <v>14886471</v>
      </c>
      <c r="E267" s="332"/>
      <c r="F267" s="332">
        <f>+C267+D267-E267</f>
        <v>14886471</v>
      </c>
      <c r="G267" s="157"/>
      <c r="H267" s="232"/>
      <c r="I267" s="232"/>
      <c r="J267" s="233"/>
      <c r="K267" s="233"/>
      <c r="L267" s="233"/>
      <c r="M267" s="233"/>
    </row>
    <row r="268" spans="2:13" ht="15" customHeight="1" x14ac:dyDescent="0.2">
      <c r="B268" s="57" t="s">
        <v>595</v>
      </c>
      <c r="C268" s="58">
        <f>SUM(C266:C267)</f>
        <v>59660155</v>
      </c>
      <c r="D268" s="58">
        <f>SUM(D266:D267)</f>
        <v>30787428</v>
      </c>
      <c r="E268" s="58">
        <f>SUM(E266:E267)</f>
        <v>22257207</v>
      </c>
      <c r="F268" s="58">
        <f>SUM(F266:F267)</f>
        <v>68190376</v>
      </c>
      <c r="G268" s="157"/>
      <c r="H268" s="157"/>
      <c r="I268" s="157"/>
    </row>
    <row r="269" spans="2:13" ht="15" customHeight="1" x14ac:dyDescent="0.2">
      <c r="B269" s="57" t="s">
        <v>420</v>
      </c>
      <c r="C269" s="58">
        <v>327517773</v>
      </c>
      <c r="D269" s="58">
        <v>172711982</v>
      </c>
      <c r="E269" s="59">
        <v>0</v>
      </c>
      <c r="F269" s="59">
        <v>327517773</v>
      </c>
      <c r="G269" s="157"/>
      <c r="H269" s="157"/>
      <c r="I269" s="157"/>
    </row>
    <row r="270" spans="2:13" x14ac:dyDescent="0.2">
      <c r="B270" s="234"/>
      <c r="C270" s="234"/>
      <c r="G270" s="157"/>
      <c r="H270" s="157"/>
      <c r="I270" s="157"/>
    </row>
    <row r="271" spans="2:13" x14ac:dyDescent="0.2">
      <c r="B271" s="235"/>
      <c r="C271" s="235"/>
      <c r="G271" s="157"/>
      <c r="H271" s="157"/>
      <c r="I271" s="157"/>
    </row>
    <row r="272" spans="2:13" x14ac:dyDescent="0.2">
      <c r="G272" s="157"/>
      <c r="H272" s="157"/>
      <c r="I272" s="157"/>
    </row>
    <row r="273" spans="2:9" x14ac:dyDescent="0.2">
      <c r="B273" s="493" t="s">
        <v>186</v>
      </c>
      <c r="C273" s="493"/>
      <c r="D273" s="493"/>
      <c r="E273" s="221"/>
      <c r="F273" s="221"/>
      <c r="G273" s="157"/>
      <c r="H273" s="157"/>
      <c r="I273" s="157"/>
    </row>
    <row r="274" spans="2:9" x14ac:dyDescent="0.2">
      <c r="B274" s="234"/>
      <c r="C274" s="234"/>
      <c r="D274" s="234"/>
      <c r="E274" s="221"/>
      <c r="F274" s="221"/>
      <c r="G274" s="157"/>
      <c r="H274" s="157"/>
      <c r="I274" s="157"/>
    </row>
    <row r="275" spans="2:9" ht="18" customHeight="1" x14ac:dyDescent="0.2">
      <c r="B275" s="519" t="s">
        <v>92</v>
      </c>
      <c r="C275" s="518" t="s">
        <v>181</v>
      </c>
      <c r="D275" s="518"/>
      <c r="E275" s="221"/>
      <c r="F275" s="221"/>
      <c r="G275" s="157"/>
      <c r="H275" s="157"/>
      <c r="I275" s="157"/>
    </row>
    <row r="276" spans="2:9" ht="18" customHeight="1" x14ac:dyDescent="0.2">
      <c r="B276" s="519"/>
      <c r="C276" s="60">
        <v>44286</v>
      </c>
      <c r="D276" s="60">
        <v>44196</v>
      </c>
      <c r="G276" s="157"/>
    </row>
    <row r="277" spans="2:9" hidden="1" x14ac:dyDescent="0.2">
      <c r="B277" s="281" t="s">
        <v>262</v>
      </c>
      <c r="C277" s="327">
        <v>0</v>
      </c>
      <c r="D277" s="327">
        <v>0</v>
      </c>
      <c r="G277" s="157"/>
    </row>
    <row r="278" spans="2:9" ht="15" customHeight="1" x14ac:dyDescent="0.2">
      <c r="B278" s="281" t="s">
        <v>251</v>
      </c>
      <c r="C278" s="328">
        <v>168050982</v>
      </c>
      <c r="D278" s="328">
        <v>168050982</v>
      </c>
      <c r="G278" s="157"/>
    </row>
    <row r="279" spans="2:9" ht="15" customHeight="1" x14ac:dyDescent="0.2">
      <c r="B279" s="281" t="s">
        <v>297</v>
      </c>
      <c r="C279" s="328">
        <v>6139928</v>
      </c>
      <c r="D279" s="328">
        <v>250001</v>
      </c>
      <c r="G279" s="157"/>
    </row>
    <row r="280" spans="2:9" ht="15" customHeight="1" x14ac:dyDescent="0.2">
      <c r="B280" s="281" t="s">
        <v>433</v>
      </c>
      <c r="C280" s="328">
        <v>0</v>
      </c>
      <c r="D280" s="328">
        <v>288982</v>
      </c>
      <c r="G280" s="157"/>
    </row>
    <row r="281" spans="2:9" ht="15" customHeight="1" x14ac:dyDescent="0.2">
      <c r="B281" s="281" t="s">
        <v>188</v>
      </c>
      <c r="C281" s="328">
        <v>10042032</v>
      </c>
      <c r="D281" s="328">
        <v>7321212</v>
      </c>
      <c r="G281" s="157"/>
    </row>
    <row r="282" spans="2:9" ht="15" customHeight="1" x14ac:dyDescent="0.2">
      <c r="B282" s="281" t="s">
        <v>434</v>
      </c>
      <c r="C282" s="327">
        <v>24615602</v>
      </c>
      <c r="D282" s="327">
        <v>24615602</v>
      </c>
      <c r="G282" s="157"/>
    </row>
    <row r="283" spans="2:9" ht="15" customHeight="1" x14ac:dyDescent="0.2">
      <c r="B283" s="281" t="s">
        <v>435</v>
      </c>
      <c r="C283" s="327">
        <v>0</v>
      </c>
      <c r="D283" s="327">
        <v>2333100000</v>
      </c>
      <c r="G283" s="157"/>
    </row>
    <row r="284" spans="2:9" ht="15" customHeight="1" x14ac:dyDescent="0.2">
      <c r="B284" s="281" t="s">
        <v>599</v>
      </c>
      <c r="C284" s="327">
        <v>33704345</v>
      </c>
      <c r="D284" s="327">
        <v>0</v>
      </c>
      <c r="G284" s="157"/>
    </row>
    <row r="285" spans="2:9" ht="15" customHeight="1" x14ac:dyDescent="0.2">
      <c r="B285" s="281" t="s">
        <v>600</v>
      </c>
      <c r="C285" s="327">
        <v>34535197</v>
      </c>
      <c r="D285" s="327">
        <v>0</v>
      </c>
      <c r="G285" s="157"/>
    </row>
    <row r="286" spans="2:9" ht="15" customHeight="1" x14ac:dyDescent="0.2">
      <c r="B286" s="281" t="s">
        <v>601</v>
      </c>
      <c r="C286" s="327">
        <v>62739900</v>
      </c>
      <c r="D286" s="327">
        <v>0</v>
      </c>
      <c r="G286" s="157"/>
    </row>
    <row r="287" spans="2:9" ht="15" customHeight="1" x14ac:dyDescent="0.2">
      <c r="B287" s="49" t="s">
        <v>93</v>
      </c>
      <c r="C287" s="50">
        <f>SUM(C277:C286)</f>
        <v>339827986</v>
      </c>
      <c r="D287" s="50">
        <f>SUM(D277:D286)</f>
        <v>2533626779</v>
      </c>
      <c r="E287" s="236"/>
      <c r="F287" s="237"/>
      <c r="G287" s="157"/>
      <c r="H287" s="157"/>
      <c r="I287" s="157"/>
    </row>
    <row r="288" spans="2:9" s="146" customFormat="1" x14ac:dyDescent="0.2">
      <c r="B288" s="238"/>
      <c r="C288" s="239"/>
      <c r="D288" s="239"/>
      <c r="E288" s="240"/>
      <c r="F288" s="241"/>
      <c r="G288" s="160"/>
      <c r="H288" s="160"/>
      <c r="I288" s="160"/>
    </row>
    <row r="289" spans="2:9" x14ac:dyDescent="0.2">
      <c r="B289" s="492" t="s">
        <v>625</v>
      </c>
      <c r="C289" s="492"/>
      <c r="D289" s="492"/>
      <c r="E289" s="218"/>
      <c r="F289" s="218"/>
      <c r="G289" s="219"/>
      <c r="H289" s="157"/>
      <c r="I289" s="157"/>
    </row>
    <row r="290" spans="2:9" x14ac:dyDescent="0.2">
      <c r="B290" s="138"/>
      <c r="C290" s="138"/>
      <c r="D290" s="138"/>
      <c r="E290" s="218"/>
      <c r="F290" s="218"/>
      <c r="G290" s="219"/>
      <c r="H290" s="157"/>
      <c r="I290" s="157"/>
    </row>
    <row r="291" spans="2:9" ht="18" customHeight="1" x14ac:dyDescent="0.2">
      <c r="B291" s="40" t="s">
        <v>189</v>
      </c>
      <c r="C291" s="40" t="s">
        <v>301</v>
      </c>
      <c r="D291" s="40" t="s">
        <v>302</v>
      </c>
      <c r="G291" s="157"/>
    </row>
    <row r="292" spans="2:9" ht="15" customHeight="1" x14ac:dyDescent="0.2">
      <c r="B292" s="61" t="s">
        <v>294</v>
      </c>
      <c r="C292" s="62">
        <v>0</v>
      </c>
      <c r="D292" s="63">
        <v>0</v>
      </c>
      <c r="G292" s="157"/>
    </row>
    <row r="293" spans="2:9" ht="15" customHeight="1" x14ac:dyDescent="0.2">
      <c r="B293" s="64" t="s">
        <v>595</v>
      </c>
      <c r="C293" s="44">
        <f>+SUM(C292:C292)</f>
        <v>0</v>
      </c>
      <c r="D293" s="44">
        <v>0</v>
      </c>
      <c r="G293" s="157"/>
    </row>
    <row r="294" spans="2:9" ht="15" customHeight="1" x14ac:dyDescent="0.2">
      <c r="B294" s="64" t="s">
        <v>420</v>
      </c>
      <c r="C294" s="44">
        <v>11281326341</v>
      </c>
      <c r="D294" s="44">
        <v>0</v>
      </c>
      <c r="G294" s="157"/>
      <c r="H294" s="157"/>
      <c r="I294" s="157"/>
    </row>
    <row r="295" spans="2:9" x14ac:dyDescent="0.2">
      <c r="B295" s="115"/>
      <c r="C295" s="115"/>
      <c r="D295" s="115"/>
      <c r="G295" s="157"/>
      <c r="H295" s="157"/>
      <c r="I295" s="157"/>
    </row>
    <row r="296" spans="2:9" x14ac:dyDescent="0.2">
      <c r="B296" s="493" t="s">
        <v>339</v>
      </c>
      <c r="C296" s="493"/>
      <c r="D296" s="493"/>
      <c r="E296" s="218"/>
      <c r="F296" s="218"/>
      <c r="G296" s="219"/>
      <c r="H296" s="157"/>
      <c r="I296" s="157"/>
    </row>
    <row r="297" spans="2:9" x14ac:dyDescent="0.2">
      <c r="B297" s="197"/>
      <c r="C297" s="197"/>
      <c r="D297" s="118"/>
      <c r="G297" s="157"/>
      <c r="H297" s="157"/>
      <c r="I297" s="157"/>
    </row>
    <row r="298" spans="2:9" ht="21" customHeight="1" x14ac:dyDescent="0.2">
      <c r="B298" s="277" t="s">
        <v>92</v>
      </c>
      <c r="C298" s="277" t="s">
        <v>301</v>
      </c>
      <c r="D298" s="277" t="s">
        <v>302</v>
      </c>
      <c r="G298" s="157"/>
      <c r="H298" s="157"/>
      <c r="I298" s="157"/>
    </row>
    <row r="299" spans="2:9" ht="15" customHeight="1" x14ac:dyDescent="0.2">
      <c r="B299" s="326" t="s">
        <v>294</v>
      </c>
      <c r="C299" s="325">
        <v>0</v>
      </c>
      <c r="D299" s="324">
        <v>0</v>
      </c>
      <c r="G299" s="157"/>
      <c r="H299" s="157"/>
      <c r="I299" s="157"/>
    </row>
    <row r="300" spans="2:9" s="151" customFormat="1" x14ac:dyDescent="0.2">
      <c r="B300" s="65"/>
      <c r="C300" s="66"/>
      <c r="D300" s="66"/>
      <c r="E300" s="201"/>
      <c r="F300" s="201"/>
      <c r="G300" s="202"/>
      <c r="H300" s="202"/>
      <c r="I300" s="202"/>
    </row>
    <row r="301" spans="2:9" s="151" customFormat="1" x14ac:dyDescent="0.2">
      <c r="B301" s="493" t="s">
        <v>340</v>
      </c>
      <c r="C301" s="493"/>
      <c r="D301" s="493"/>
      <c r="E301" s="242"/>
      <c r="F301" s="242"/>
      <c r="G301" s="243"/>
      <c r="H301" s="202"/>
      <c r="I301" s="202"/>
    </row>
    <row r="302" spans="2:9" x14ac:dyDescent="0.2">
      <c r="B302" s="197"/>
      <c r="C302" s="197"/>
      <c r="D302" s="118"/>
      <c r="G302" s="157"/>
      <c r="H302" s="157"/>
      <c r="I302" s="157"/>
    </row>
    <row r="303" spans="2:9" ht="21" customHeight="1" x14ac:dyDescent="0.2">
      <c r="B303" s="277" t="s">
        <v>92</v>
      </c>
      <c r="C303" s="277" t="s">
        <v>301</v>
      </c>
      <c r="D303" s="277" t="s">
        <v>302</v>
      </c>
      <c r="G303" s="157"/>
      <c r="H303" s="157"/>
      <c r="I303" s="157"/>
    </row>
    <row r="304" spans="2:9" ht="15" customHeight="1" x14ac:dyDescent="0.2">
      <c r="B304" s="322" t="s">
        <v>298</v>
      </c>
      <c r="C304" s="323">
        <v>32826085</v>
      </c>
      <c r="D304" s="324">
        <v>0</v>
      </c>
      <c r="G304" s="157"/>
      <c r="H304" s="157"/>
      <c r="I304" s="157"/>
    </row>
    <row r="305" spans="2:9" ht="15" customHeight="1" x14ac:dyDescent="0.2">
      <c r="B305" s="322" t="s">
        <v>122</v>
      </c>
      <c r="C305" s="323">
        <v>8516880</v>
      </c>
      <c r="D305" s="325">
        <v>0</v>
      </c>
      <c r="G305" s="157"/>
      <c r="H305" s="157"/>
      <c r="I305" s="157"/>
    </row>
    <row r="306" spans="2:9" ht="15" customHeight="1" x14ac:dyDescent="0.2">
      <c r="B306" s="194" t="s">
        <v>595</v>
      </c>
      <c r="C306" s="70">
        <f>+C304+C305</f>
        <v>41342965</v>
      </c>
      <c r="D306" s="70">
        <v>0</v>
      </c>
      <c r="G306" s="157"/>
      <c r="H306" s="157"/>
      <c r="I306" s="157"/>
    </row>
    <row r="307" spans="2:9" ht="15" customHeight="1" x14ac:dyDescent="0.2">
      <c r="B307" s="194" t="s">
        <v>420</v>
      </c>
      <c r="C307" s="70">
        <v>77189006</v>
      </c>
      <c r="D307" s="70">
        <v>0</v>
      </c>
      <c r="G307" s="157"/>
      <c r="H307" s="157"/>
      <c r="I307" s="157"/>
    </row>
    <row r="308" spans="2:9" x14ac:dyDescent="0.2">
      <c r="B308" s="244"/>
      <c r="C308" s="244"/>
      <c r="D308" s="245"/>
      <c r="G308" s="157"/>
      <c r="H308" s="157"/>
      <c r="I308" s="157"/>
    </row>
    <row r="309" spans="2:9" x14ac:dyDescent="0.2">
      <c r="B309" s="492" t="s">
        <v>341</v>
      </c>
      <c r="C309" s="492"/>
      <c r="D309" s="492"/>
      <c r="E309" s="221"/>
      <c r="G309" s="157"/>
      <c r="H309" s="157"/>
      <c r="I309" s="157"/>
    </row>
    <row r="310" spans="2:9" x14ac:dyDescent="0.2">
      <c r="B310" s="138"/>
      <c r="C310" s="138"/>
      <c r="D310" s="138"/>
      <c r="E310" s="221"/>
      <c r="G310" s="157"/>
      <c r="H310" s="157"/>
      <c r="I310" s="157"/>
    </row>
    <row r="311" spans="2:9" ht="18" customHeight="1" x14ac:dyDescent="0.2">
      <c r="B311" s="40" t="s">
        <v>189</v>
      </c>
      <c r="C311" s="40" t="s">
        <v>301</v>
      </c>
      <c r="D311" s="40" t="s">
        <v>302</v>
      </c>
      <c r="E311" s="218"/>
      <c r="F311" s="218"/>
      <c r="G311" s="219"/>
      <c r="H311" s="157"/>
      <c r="I311" s="157"/>
    </row>
    <row r="312" spans="2:9" ht="15" customHeight="1" x14ac:dyDescent="0.2">
      <c r="B312" s="67" t="s">
        <v>321</v>
      </c>
      <c r="C312" s="68">
        <f>1772582-887</f>
        <v>1771695</v>
      </c>
      <c r="D312" s="69">
        <v>0</v>
      </c>
      <c r="E312" s="218"/>
      <c r="F312" s="218"/>
      <c r="G312" s="219"/>
      <c r="H312" s="157"/>
      <c r="I312" s="157"/>
    </row>
    <row r="313" spans="2:9" ht="15" customHeight="1" x14ac:dyDescent="0.2">
      <c r="B313" s="64" t="s">
        <v>595</v>
      </c>
      <c r="C313" s="70">
        <f>+C312</f>
        <v>1771695</v>
      </c>
      <c r="D313" s="70">
        <v>0</v>
      </c>
      <c r="E313" s="221"/>
      <c r="G313" s="157"/>
      <c r="H313" s="157"/>
      <c r="I313" s="157"/>
    </row>
    <row r="314" spans="2:9" ht="15" customHeight="1" x14ac:dyDescent="0.2">
      <c r="B314" s="64" t="s">
        <v>420</v>
      </c>
      <c r="C314" s="70">
        <v>22177544</v>
      </c>
      <c r="D314" s="70">
        <v>0</v>
      </c>
      <c r="E314" s="221"/>
      <c r="G314" s="157"/>
      <c r="H314" s="157"/>
      <c r="I314" s="157"/>
    </row>
    <row r="315" spans="2:9" x14ac:dyDescent="0.2">
      <c r="B315" s="246"/>
      <c r="C315" s="246"/>
      <c r="D315" s="153"/>
      <c r="G315" s="157"/>
      <c r="H315" s="157"/>
      <c r="I315" s="157"/>
    </row>
    <row r="316" spans="2:9" hidden="1" x14ac:dyDescent="0.2">
      <c r="B316" s="492" t="s">
        <v>191</v>
      </c>
      <c r="C316" s="492"/>
      <c r="D316" s="492"/>
      <c r="G316" s="157"/>
      <c r="H316" s="157"/>
      <c r="I316" s="157"/>
    </row>
    <row r="317" spans="2:9" hidden="1" x14ac:dyDescent="0.2">
      <c r="B317" s="138"/>
      <c r="C317" s="138"/>
      <c r="D317" s="138"/>
      <c r="G317" s="157"/>
      <c r="H317" s="157"/>
      <c r="I317" s="157"/>
    </row>
    <row r="318" spans="2:9" hidden="1" x14ac:dyDescent="0.2">
      <c r="B318" s="40" t="s">
        <v>189</v>
      </c>
      <c r="C318" s="40" t="s">
        <v>301</v>
      </c>
      <c r="D318" s="40" t="s">
        <v>302</v>
      </c>
      <c r="E318" s="218"/>
      <c r="F318" s="218"/>
      <c r="G318" s="157"/>
      <c r="H318" s="157"/>
      <c r="I318" s="157"/>
    </row>
    <row r="319" spans="2:9" hidden="1" x14ac:dyDescent="0.2">
      <c r="B319" s="71" t="s">
        <v>294</v>
      </c>
      <c r="C319" s="72">
        <v>0</v>
      </c>
      <c r="D319" s="69">
        <v>0</v>
      </c>
      <c r="E319" s="218"/>
      <c r="F319" s="218"/>
      <c r="G319" s="157"/>
      <c r="H319" s="157"/>
      <c r="I319" s="157"/>
    </row>
    <row r="320" spans="2:9" hidden="1" x14ac:dyDescent="0.2">
      <c r="B320" s="64" t="s">
        <v>296</v>
      </c>
      <c r="C320" s="70">
        <v>0</v>
      </c>
      <c r="D320" s="70">
        <v>0</v>
      </c>
      <c r="G320" s="157"/>
      <c r="H320" s="157"/>
      <c r="I320" s="157"/>
    </row>
    <row r="321" spans="2:9" hidden="1" x14ac:dyDescent="0.2">
      <c r="B321" s="64" t="s">
        <v>295</v>
      </c>
      <c r="C321" s="70">
        <v>0</v>
      </c>
      <c r="D321" s="70">
        <v>0</v>
      </c>
      <c r="G321" s="157"/>
      <c r="H321" s="157"/>
      <c r="I321" s="157"/>
    </row>
    <row r="322" spans="2:9" x14ac:dyDescent="0.2">
      <c r="B322" s="247"/>
      <c r="C322" s="247"/>
      <c r="G322" s="157"/>
      <c r="H322" s="157"/>
      <c r="I322" s="157"/>
    </row>
    <row r="323" spans="2:9" x14ac:dyDescent="0.2">
      <c r="B323" s="492" t="s">
        <v>192</v>
      </c>
      <c r="C323" s="492"/>
      <c r="D323" s="492"/>
      <c r="E323" s="221"/>
      <c r="F323" s="221"/>
      <c r="G323" s="222"/>
      <c r="H323" s="222"/>
      <c r="I323" s="157"/>
    </row>
    <row r="324" spans="2:9" x14ac:dyDescent="0.2">
      <c r="B324" s="247"/>
      <c r="C324" s="247"/>
      <c r="D324" s="118"/>
      <c r="E324" s="221"/>
      <c r="F324" s="221"/>
      <c r="G324" s="222"/>
      <c r="H324" s="222"/>
      <c r="I324" s="157"/>
    </row>
    <row r="325" spans="2:9" ht="18" customHeight="1" x14ac:dyDescent="0.2">
      <c r="B325" s="40" t="s">
        <v>193</v>
      </c>
      <c r="C325" s="40" t="s">
        <v>299</v>
      </c>
      <c r="D325" s="40" t="s">
        <v>195</v>
      </c>
      <c r="E325" s="39" t="s">
        <v>196</v>
      </c>
      <c r="F325" s="39" t="s">
        <v>197</v>
      </c>
      <c r="G325" s="40" t="s">
        <v>416</v>
      </c>
      <c r="H325" s="40" t="s">
        <v>359</v>
      </c>
      <c r="I325" s="157"/>
    </row>
    <row r="326" spans="2:9" ht="15" customHeight="1" x14ac:dyDescent="0.2">
      <c r="B326" s="248" t="s">
        <v>294</v>
      </c>
      <c r="C326" s="248" t="s">
        <v>294</v>
      </c>
      <c r="D326" s="248" t="s">
        <v>294</v>
      </c>
      <c r="E326" s="249" t="s">
        <v>294</v>
      </c>
      <c r="F326" s="249" t="s">
        <v>294</v>
      </c>
      <c r="G326" s="250">
        <v>0</v>
      </c>
      <c r="H326" s="251">
        <v>0</v>
      </c>
      <c r="I326" s="157"/>
    </row>
    <row r="327" spans="2:9" x14ac:dyDescent="0.2">
      <c r="B327" s="247"/>
      <c r="C327" s="247"/>
      <c r="G327" s="157"/>
      <c r="H327" s="157"/>
      <c r="I327" s="157"/>
    </row>
    <row r="328" spans="2:9" x14ac:dyDescent="0.2">
      <c r="B328" s="492" t="s">
        <v>198</v>
      </c>
      <c r="C328" s="492"/>
      <c r="D328" s="492"/>
      <c r="E328" s="218"/>
      <c r="F328" s="218"/>
      <c r="G328" s="219"/>
      <c r="H328" s="219"/>
      <c r="I328" s="157"/>
    </row>
    <row r="329" spans="2:9" x14ac:dyDescent="0.2">
      <c r="B329" s="247"/>
      <c r="C329" s="247"/>
      <c r="D329" s="118"/>
      <c r="E329" s="221"/>
      <c r="F329" s="221"/>
      <c r="G329" s="157"/>
      <c r="H329" s="157"/>
      <c r="I329" s="157"/>
    </row>
    <row r="330" spans="2:9" ht="25.9" customHeight="1" x14ac:dyDescent="0.2">
      <c r="B330" s="40" t="s">
        <v>145</v>
      </c>
      <c r="C330" s="40" t="s">
        <v>300</v>
      </c>
      <c r="D330" s="40" t="s">
        <v>199</v>
      </c>
      <c r="E330" s="39" t="s">
        <v>301</v>
      </c>
      <c r="F330" s="39" t="s">
        <v>302</v>
      </c>
      <c r="G330" s="157"/>
      <c r="H330" s="157"/>
      <c r="I330" s="157"/>
    </row>
    <row r="331" spans="2:9" ht="15" customHeight="1" x14ac:dyDescent="0.2">
      <c r="B331" s="73" t="s">
        <v>294</v>
      </c>
      <c r="C331" s="73" t="s">
        <v>294</v>
      </c>
      <c r="D331" s="74" t="s">
        <v>294</v>
      </c>
      <c r="E331" s="75">
        <v>0</v>
      </c>
      <c r="F331" s="75">
        <v>0</v>
      </c>
      <c r="G331" s="157"/>
      <c r="H331" s="157"/>
      <c r="I331" s="157"/>
    </row>
    <row r="332" spans="2:9" x14ac:dyDescent="0.2">
      <c r="B332" s="153"/>
      <c r="C332" s="153"/>
      <c r="D332" s="153"/>
      <c r="E332" s="252"/>
      <c r="F332" s="252"/>
      <c r="G332" s="157"/>
      <c r="H332" s="157"/>
      <c r="I332" s="157"/>
    </row>
    <row r="333" spans="2:9" x14ac:dyDescent="0.2">
      <c r="B333" s="509" t="s">
        <v>200</v>
      </c>
      <c r="C333" s="509"/>
      <c r="D333" s="509"/>
      <c r="E333" s="218"/>
      <c r="F333" s="218"/>
      <c r="G333" s="218"/>
      <c r="H333" s="219"/>
      <c r="I333" s="157"/>
    </row>
    <row r="334" spans="2:9" x14ac:dyDescent="0.2">
      <c r="B334" s="197"/>
      <c r="C334" s="197"/>
      <c r="D334" s="118"/>
      <c r="G334" s="115"/>
      <c r="H334" s="157"/>
      <c r="I334" s="157"/>
    </row>
    <row r="335" spans="2:9" ht="18" customHeight="1" x14ac:dyDescent="0.2">
      <c r="B335" s="277" t="s">
        <v>92</v>
      </c>
      <c r="C335" s="277" t="s">
        <v>618</v>
      </c>
      <c r="D335" s="277" t="s">
        <v>619</v>
      </c>
      <c r="G335" s="115"/>
      <c r="H335" s="157"/>
      <c r="I335" s="157"/>
    </row>
    <row r="336" spans="2:9" ht="15" customHeight="1" x14ac:dyDescent="0.2">
      <c r="B336" s="311" t="s">
        <v>364</v>
      </c>
      <c r="C336" s="312">
        <f>5474809+10158253</f>
        <v>15633062</v>
      </c>
      <c r="D336" s="313">
        <v>0</v>
      </c>
      <c r="G336" s="115"/>
      <c r="H336" s="157"/>
      <c r="I336" s="157"/>
    </row>
    <row r="337" spans="2:10" ht="15" customHeight="1" x14ac:dyDescent="0.2">
      <c r="B337" s="311" t="s">
        <v>190</v>
      </c>
      <c r="C337" s="312">
        <v>451702101</v>
      </c>
      <c r="D337" s="313">
        <v>0</v>
      </c>
      <c r="G337" s="115"/>
      <c r="H337" s="157"/>
      <c r="I337" s="157"/>
    </row>
    <row r="338" spans="2:10" ht="15" customHeight="1" x14ac:dyDescent="0.2">
      <c r="B338" s="311" t="s">
        <v>443</v>
      </c>
      <c r="C338" s="314">
        <v>0</v>
      </c>
      <c r="D338" s="313">
        <v>0</v>
      </c>
      <c r="G338" s="115"/>
      <c r="H338" s="157"/>
      <c r="I338" s="157"/>
    </row>
    <row r="339" spans="2:10" ht="15" customHeight="1" x14ac:dyDescent="0.2">
      <c r="B339" s="311" t="s">
        <v>444</v>
      </c>
      <c r="C339" s="312">
        <v>4883801</v>
      </c>
      <c r="D339" s="313">
        <v>0</v>
      </c>
      <c r="G339" s="115"/>
      <c r="H339" s="157"/>
      <c r="I339" s="157"/>
    </row>
    <row r="340" spans="2:10" ht="15" customHeight="1" x14ac:dyDescent="0.2">
      <c r="B340" s="311" t="s">
        <v>602</v>
      </c>
      <c r="C340" s="312">
        <v>60922975</v>
      </c>
      <c r="D340" s="313">
        <v>0</v>
      </c>
      <c r="G340" s="115"/>
      <c r="H340" s="157"/>
      <c r="I340" s="157"/>
    </row>
    <row r="341" spans="2:10" ht="15" customHeight="1" x14ac:dyDescent="0.2">
      <c r="B341" s="311" t="s">
        <v>445</v>
      </c>
      <c r="C341" s="312">
        <v>10152867</v>
      </c>
      <c r="D341" s="313">
        <v>0</v>
      </c>
      <c r="G341" s="115"/>
      <c r="H341" s="157"/>
      <c r="I341" s="157"/>
    </row>
    <row r="342" spans="2:10" ht="15" customHeight="1" x14ac:dyDescent="0.2">
      <c r="B342" s="311" t="s">
        <v>603</v>
      </c>
      <c r="C342" s="312">
        <v>76963636</v>
      </c>
      <c r="D342" s="313">
        <v>0</v>
      </c>
      <c r="G342" s="115"/>
      <c r="H342" s="157"/>
      <c r="I342" s="157"/>
    </row>
    <row r="343" spans="2:10" ht="15" customHeight="1" x14ac:dyDescent="0.2">
      <c r="B343" s="311" t="s">
        <v>604</v>
      </c>
      <c r="C343" s="312">
        <v>56088111</v>
      </c>
      <c r="D343" s="313">
        <v>0</v>
      </c>
      <c r="G343" s="115"/>
      <c r="H343" s="157"/>
      <c r="I343" s="157"/>
    </row>
    <row r="344" spans="2:10" ht="15" customHeight="1" x14ac:dyDescent="0.2">
      <c r="B344" s="315" t="s">
        <v>595</v>
      </c>
      <c r="C344" s="148">
        <f>SUM(C336:C343)</f>
        <v>676346553</v>
      </c>
      <c r="D344" s="148">
        <f>SUM(D336:D343)</f>
        <v>0</v>
      </c>
      <c r="G344" s="115"/>
      <c r="H344" s="157"/>
      <c r="I344" s="157"/>
    </row>
    <row r="345" spans="2:10" ht="15" customHeight="1" x14ac:dyDescent="0.2">
      <c r="B345" s="315" t="s">
        <v>420</v>
      </c>
      <c r="C345" s="148">
        <v>1057035818</v>
      </c>
      <c r="D345" s="70">
        <v>0</v>
      </c>
      <c r="G345" s="115"/>
      <c r="H345" s="253"/>
      <c r="I345" s="253"/>
      <c r="J345" s="254"/>
    </row>
    <row r="346" spans="2:10" ht="15" customHeight="1" x14ac:dyDescent="0.2">
      <c r="B346" s="197"/>
      <c r="C346" s="197"/>
      <c r="G346" s="219"/>
      <c r="H346" s="255"/>
      <c r="I346" s="253"/>
      <c r="J346" s="254"/>
    </row>
    <row r="347" spans="2:10" x14ac:dyDescent="0.2">
      <c r="B347" s="197"/>
      <c r="C347" s="197"/>
      <c r="G347" s="157"/>
      <c r="H347" s="253"/>
      <c r="I347" s="253"/>
      <c r="J347" s="254"/>
    </row>
    <row r="348" spans="2:10" x14ac:dyDescent="0.2">
      <c r="B348" s="492" t="s">
        <v>202</v>
      </c>
      <c r="C348" s="492"/>
      <c r="D348" s="492"/>
      <c r="E348" s="9" t="s">
        <v>203</v>
      </c>
      <c r="F348" s="9" t="s">
        <v>203</v>
      </c>
      <c r="G348" s="9" t="s">
        <v>203</v>
      </c>
      <c r="H348" s="253"/>
      <c r="I348" s="9" t="s">
        <v>203</v>
      </c>
      <c r="J348" s="254"/>
    </row>
    <row r="349" spans="2:10" x14ac:dyDescent="0.2">
      <c r="B349" s="247"/>
      <c r="C349" s="247"/>
      <c r="D349" s="118"/>
      <c r="E349" s="221"/>
      <c r="F349" s="221"/>
      <c r="G349" s="157"/>
      <c r="H349" s="253"/>
      <c r="I349" s="253"/>
      <c r="J349" s="254"/>
    </row>
    <row r="350" spans="2:10" ht="18" customHeight="1" x14ac:dyDescent="0.2">
      <c r="B350" s="507" t="s">
        <v>204</v>
      </c>
      <c r="C350" s="507" t="s">
        <v>194</v>
      </c>
      <c r="D350" s="507" t="s">
        <v>195</v>
      </c>
      <c r="E350" s="523" t="s">
        <v>205</v>
      </c>
      <c r="F350" s="523"/>
      <c r="G350" s="157"/>
      <c r="H350" s="157"/>
      <c r="I350" s="157"/>
    </row>
    <row r="351" spans="2:10" ht="18" customHeight="1" x14ac:dyDescent="0.2">
      <c r="B351" s="508"/>
      <c r="C351" s="508"/>
      <c r="D351" s="508"/>
      <c r="E351" s="39" t="s">
        <v>613</v>
      </c>
      <c r="F351" s="39" t="s">
        <v>620</v>
      </c>
      <c r="G351" s="157"/>
      <c r="H351" s="157"/>
      <c r="I351" s="157"/>
    </row>
    <row r="352" spans="2:10" ht="15" customHeight="1" x14ac:dyDescent="0.2">
      <c r="B352" s="77" t="s">
        <v>294</v>
      </c>
      <c r="C352" s="77" t="s">
        <v>294</v>
      </c>
      <c r="D352" s="77" t="s">
        <v>294</v>
      </c>
      <c r="E352" s="78">
        <v>0</v>
      </c>
      <c r="F352" s="79">
        <v>0</v>
      </c>
      <c r="G352" s="157"/>
      <c r="H352" s="157"/>
      <c r="I352" s="157"/>
    </row>
    <row r="353" spans="2:10" ht="15" customHeight="1" x14ac:dyDescent="0.2">
      <c r="B353" s="53" t="s">
        <v>93</v>
      </c>
      <c r="C353" s="53"/>
      <c r="D353" s="53"/>
      <c r="E353" s="80">
        <v>0</v>
      </c>
      <c r="F353" s="80">
        <v>0</v>
      </c>
      <c r="G353" s="157"/>
      <c r="H353" s="157"/>
      <c r="I353" s="157"/>
    </row>
    <row r="354" spans="2:10" x14ac:dyDescent="0.2">
      <c r="B354" s="256"/>
      <c r="C354" s="256"/>
      <c r="D354" s="153"/>
      <c r="E354" s="257"/>
      <c r="F354" s="257"/>
      <c r="G354" s="157"/>
      <c r="H354" s="157"/>
      <c r="I354" s="157"/>
    </row>
    <row r="355" spans="2:10" x14ac:dyDescent="0.2">
      <c r="B355" s="247"/>
      <c r="C355" s="247"/>
      <c r="G355" s="157"/>
      <c r="H355" s="157"/>
      <c r="I355" s="157"/>
    </row>
    <row r="356" spans="2:10" x14ac:dyDescent="0.2">
      <c r="B356" s="492" t="s">
        <v>206</v>
      </c>
      <c r="C356" s="492"/>
      <c r="D356" s="492"/>
      <c r="E356" s="9" t="s">
        <v>203</v>
      </c>
      <c r="F356" s="9" t="s">
        <v>203</v>
      </c>
      <c r="G356" s="9" t="s">
        <v>203</v>
      </c>
      <c r="H356" s="157"/>
      <c r="I356" s="157"/>
    </row>
    <row r="357" spans="2:10" x14ac:dyDescent="0.2">
      <c r="B357" s="247"/>
      <c r="C357" s="247"/>
      <c r="D357" s="118"/>
      <c r="G357" s="219"/>
      <c r="H357" s="219"/>
      <c r="I357" s="157"/>
    </row>
    <row r="358" spans="2:10" ht="18" customHeight="1" x14ac:dyDescent="0.2">
      <c r="B358" s="40" t="s">
        <v>207</v>
      </c>
      <c r="C358" s="40" t="s">
        <v>299</v>
      </c>
      <c r="D358" s="40" t="s">
        <v>92</v>
      </c>
      <c r="E358" s="39" t="s">
        <v>208</v>
      </c>
      <c r="F358" s="39" t="s">
        <v>254</v>
      </c>
      <c r="H358" s="157"/>
      <c r="I358" s="157"/>
    </row>
    <row r="359" spans="2:10" ht="15" customHeight="1" x14ac:dyDescent="0.2">
      <c r="B359" s="81" t="s">
        <v>563</v>
      </c>
      <c r="C359" s="82" t="s">
        <v>564</v>
      </c>
      <c r="D359" s="82" t="s">
        <v>610</v>
      </c>
      <c r="E359" s="83">
        <v>400929</v>
      </c>
      <c r="F359" s="84"/>
      <c r="H359" s="157"/>
      <c r="I359" s="157"/>
      <c r="J359" s="157"/>
    </row>
    <row r="360" spans="2:10" ht="15" customHeight="1" x14ac:dyDescent="0.2">
      <c r="B360" s="85" t="s">
        <v>566</v>
      </c>
      <c r="C360" s="86" t="s">
        <v>564</v>
      </c>
      <c r="D360" s="82" t="s">
        <v>565</v>
      </c>
      <c r="E360" s="87">
        <v>137971</v>
      </c>
      <c r="F360" s="88"/>
      <c r="H360" s="157"/>
      <c r="I360" s="157"/>
      <c r="J360" s="157"/>
    </row>
    <row r="361" spans="2:10" ht="15" customHeight="1" x14ac:dyDescent="0.2">
      <c r="B361" s="53" t="s">
        <v>595</v>
      </c>
      <c r="C361" s="53"/>
      <c r="D361" s="53"/>
      <c r="E361" s="80">
        <f>SUM(E359:E360)</f>
        <v>538900</v>
      </c>
      <c r="F361" s="80">
        <v>25500000</v>
      </c>
      <c r="H361" s="157"/>
      <c r="I361" s="157"/>
      <c r="J361" s="157"/>
    </row>
    <row r="362" spans="2:10" ht="15" customHeight="1" x14ac:dyDescent="0.2">
      <c r="B362" s="53" t="s">
        <v>420</v>
      </c>
      <c r="C362" s="53"/>
      <c r="D362" s="53"/>
      <c r="E362" s="76">
        <v>9342969</v>
      </c>
      <c r="F362" s="80">
        <v>1418919134.4545455</v>
      </c>
      <c r="H362" s="157"/>
      <c r="I362" s="157"/>
      <c r="J362" s="157"/>
    </row>
    <row r="363" spans="2:10" x14ac:dyDescent="0.2">
      <c r="B363" s="247"/>
      <c r="C363" s="247"/>
      <c r="G363" s="157"/>
      <c r="H363" s="157"/>
      <c r="I363" s="157"/>
      <c r="J363" s="157"/>
    </row>
    <row r="364" spans="2:10" x14ac:dyDescent="0.2">
      <c r="B364" s="492" t="s">
        <v>209</v>
      </c>
      <c r="C364" s="492"/>
      <c r="D364" s="492"/>
      <c r="E364" s="100"/>
      <c r="F364" s="100"/>
      <c r="H364" s="157"/>
      <c r="I364" s="157"/>
      <c r="J364" s="157"/>
    </row>
    <row r="365" spans="2:10" x14ac:dyDescent="0.2">
      <c r="B365" s="247"/>
      <c r="C365" s="247"/>
      <c r="D365" s="118"/>
      <c r="E365" s="221"/>
      <c r="F365" s="221"/>
      <c r="G365" s="222"/>
      <c r="H365" s="157"/>
      <c r="I365" s="157"/>
      <c r="J365" s="157"/>
    </row>
    <row r="366" spans="2:10" ht="18" customHeight="1" x14ac:dyDescent="0.2">
      <c r="B366" s="277" t="s">
        <v>92</v>
      </c>
      <c r="C366" s="277" t="s">
        <v>416</v>
      </c>
      <c r="D366" s="277" t="s">
        <v>182</v>
      </c>
      <c r="E366" s="105" t="s">
        <v>210</v>
      </c>
      <c r="F366" s="105" t="s">
        <v>576</v>
      </c>
      <c r="G366" s="222"/>
      <c r="H366" s="157"/>
      <c r="I366" s="157"/>
      <c r="J366" s="157"/>
    </row>
    <row r="367" spans="2:10" ht="15" customHeight="1" x14ac:dyDescent="0.2">
      <c r="B367" s="289" t="s">
        <v>211</v>
      </c>
      <c r="C367" s="316">
        <v>22000000000</v>
      </c>
      <c r="D367" s="316">
        <v>0</v>
      </c>
      <c r="E367" s="317">
        <v>0</v>
      </c>
      <c r="F367" s="318">
        <f>+C367+D367-E367</f>
        <v>22000000000</v>
      </c>
      <c r="G367" s="222"/>
      <c r="H367" s="157"/>
      <c r="I367" s="157"/>
      <c r="J367" s="157"/>
    </row>
    <row r="368" spans="2:10" ht="15" customHeight="1" x14ac:dyDescent="0.2">
      <c r="B368" s="271" t="s">
        <v>212</v>
      </c>
      <c r="C368" s="316">
        <v>27022910</v>
      </c>
      <c r="D368" s="316">
        <v>0</v>
      </c>
      <c r="E368" s="317">
        <v>2199340</v>
      </c>
      <c r="F368" s="318">
        <f t="shared" ref="F368:F373" si="9">+C368+D368-E368</f>
        <v>24823570</v>
      </c>
      <c r="G368" s="222"/>
      <c r="H368" s="157"/>
      <c r="I368" s="157"/>
      <c r="J368" s="157"/>
    </row>
    <row r="369" spans="2:10" ht="15" customHeight="1" x14ac:dyDescent="0.2">
      <c r="B369" s="101" t="s">
        <v>303</v>
      </c>
      <c r="C369" s="316">
        <v>100000</v>
      </c>
      <c r="D369" s="316">
        <v>0</v>
      </c>
      <c r="E369" s="317">
        <v>0</v>
      </c>
      <c r="F369" s="318">
        <f t="shared" si="9"/>
        <v>100000</v>
      </c>
      <c r="G369" s="222"/>
      <c r="H369" s="157"/>
      <c r="I369" s="157"/>
      <c r="J369" s="157"/>
    </row>
    <row r="370" spans="2:10" ht="15" customHeight="1" x14ac:dyDescent="0.2">
      <c r="B370" s="271" t="s">
        <v>213</v>
      </c>
      <c r="C370" s="316">
        <v>1483785494</v>
      </c>
      <c r="D370" s="316">
        <v>0</v>
      </c>
      <c r="E370" s="317">
        <v>0</v>
      </c>
      <c r="F370" s="318">
        <f t="shared" si="9"/>
        <v>1483785494</v>
      </c>
      <c r="G370" s="222"/>
      <c r="H370" s="157"/>
      <c r="I370" s="157"/>
      <c r="J370" s="157"/>
    </row>
    <row r="371" spans="2:10" ht="15" customHeight="1" x14ac:dyDescent="0.2">
      <c r="B371" s="271" t="s">
        <v>214</v>
      </c>
      <c r="C371" s="316">
        <v>16370053054</v>
      </c>
      <c r="D371" s="316">
        <v>0</v>
      </c>
      <c r="E371" s="317">
        <v>0</v>
      </c>
      <c r="F371" s="318">
        <f t="shared" si="9"/>
        <v>16370053054</v>
      </c>
      <c r="G371" s="222"/>
      <c r="H371" s="157"/>
      <c r="I371" s="157"/>
      <c r="J371" s="157"/>
    </row>
    <row r="372" spans="2:10" ht="15" customHeight="1" x14ac:dyDescent="0.2">
      <c r="B372" s="271" t="s">
        <v>215</v>
      </c>
      <c r="C372" s="316">
        <v>619393789.70968628</v>
      </c>
      <c r="D372" s="316">
        <v>49000000</v>
      </c>
      <c r="E372" s="317">
        <v>0</v>
      </c>
      <c r="F372" s="318">
        <f t="shared" si="9"/>
        <v>668393789.70968628</v>
      </c>
      <c r="G372" s="222"/>
      <c r="H372" s="157"/>
      <c r="I372" s="157"/>
      <c r="J372" s="157"/>
    </row>
    <row r="373" spans="2:10" ht="15" customHeight="1" x14ac:dyDescent="0.2">
      <c r="B373" s="271" t="s">
        <v>216</v>
      </c>
      <c r="C373" s="316">
        <v>0</v>
      </c>
      <c r="D373" s="316">
        <v>11509070619</v>
      </c>
      <c r="E373" s="317">
        <v>0</v>
      </c>
      <c r="F373" s="318">
        <f t="shared" si="9"/>
        <v>11509070619</v>
      </c>
      <c r="G373" s="222"/>
      <c r="H373" s="157"/>
      <c r="I373" s="157"/>
      <c r="J373" s="157"/>
    </row>
    <row r="374" spans="2:10" ht="15" customHeight="1" x14ac:dyDescent="0.2">
      <c r="B374" s="271" t="s">
        <v>217</v>
      </c>
      <c r="C374" s="316">
        <v>11509070619</v>
      </c>
      <c r="D374" s="316">
        <v>4670493140</v>
      </c>
      <c r="E374" s="317">
        <v>11509070619</v>
      </c>
      <c r="F374" s="318">
        <f>+C374+D374-E374</f>
        <v>4670493140</v>
      </c>
      <c r="G374" s="222"/>
      <c r="H374" s="157"/>
      <c r="I374" s="157"/>
      <c r="J374" s="157"/>
    </row>
    <row r="375" spans="2:10" ht="15" customHeight="1" x14ac:dyDescent="0.2">
      <c r="B375" s="104" t="s">
        <v>69</v>
      </c>
      <c r="C375" s="319">
        <f>SUM(C367:C374)</f>
        <v>52009425866.709686</v>
      </c>
      <c r="D375" s="320">
        <f>SUM(D367:D374)</f>
        <v>16228563759</v>
      </c>
      <c r="E375" s="320">
        <f>SUM(E367:E374)</f>
        <v>11511269959</v>
      </c>
      <c r="F375" s="320">
        <f>SUM(F367:F374)</f>
        <v>56726719666.709686</v>
      </c>
      <c r="G375" s="222"/>
      <c r="H375" s="157"/>
      <c r="I375" s="157"/>
      <c r="J375" s="157"/>
    </row>
    <row r="376" spans="2:10" x14ac:dyDescent="0.2">
      <c r="B376" s="256"/>
      <c r="C376" s="256"/>
      <c r="D376" s="258"/>
      <c r="E376" s="259"/>
      <c r="F376" s="259"/>
      <c r="G376" s="157"/>
      <c r="H376" s="157"/>
      <c r="I376" s="188"/>
      <c r="J376" s="157"/>
    </row>
    <row r="377" spans="2:10" x14ac:dyDescent="0.2">
      <c r="B377" s="492" t="s">
        <v>606</v>
      </c>
      <c r="C377" s="492"/>
      <c r="D377" s="492"/>
      <c r="E377" s="221"/>
      <c r="F377" s="221"/>
      <c r="G377" s="260"/>
      <c r="H377" s="157"/>
      <c r="I377" s="157"/>
      <c r="J377" s="157"/>
    </row>
    <row r="378" spans="2:10" ht="18" customHeight="1" x14ac:dyDescent="0.2">
      <c r="B378" s="277" t="s">
        <v>153</v>
      </c>
      <c r="C378" s="277" t="s">
        <v>605</v>
      </c>
      <c r="D378" s="277" t="s">
        <v>182</v>
      </c>
      <c r="E378" s="105" t="s">
        <v>218</v>
      </c>
      <c r="F378" s="105" t="s">
        <v>575</v>
      </c>
      <c r="G378" s="260"/>
      <c r="H378" s="157"/>
      <c r="I378" s="157"/>
      <c r="J378" s="157"/>
    </row>
    <row r="379" spans="2:10" ht="15" customHeight="1" x14ac:dyDescent="0.2">
      <c r="B379" s="321" t="s">
        <v>219</v>
      </c>
      <c r="C379" s="275">
        <v>136321260</v>
      </c>
      <c r="D379" s="102">
        <v>0</v>
      </c>
      <c r="E379" s="275">
        <v>0</v>
      </c>
      <c r="F379" s="275">
        <v>136321260</v>
      </c>
      <c r="G379" s="260"/>
      <c r="H379" s="157"/>
      <c r="I379" s="157"/>
      <c r="J379" s="157"/>
    </row>
    <row r="380" spans="2:10" ht="15" customHeight="1" x14ac:dyDescent="0.2">
      <c r="B380" s="321" t="s">
        <v>220</v>
      </c>
      <c r="C380" s="102">
        <v>0</v>
      </c>
      <c r="D380" s="102">
        <v>0</v>
      </c>
      <c r="E380" s="275">
        <v>0</v>
      </c>
      <c r="F380" s="274">
        <v>0</v>
      </c>
      <c r="G380" s="222"/>
      <c r="H380" s="157"/>
      <c r="I380" s="157"/>
      <c r="J380" s="157"/>
    </row>
    <row r="381" spans="2:10" ht="15" customHeight="1" x14ac:dyDescent="0.2">
      <c r="B381" s="34" t="s">
        <v>69</v>
      </c>
      <c r="C381" s="70">
        <f>+C379+C380</f>
        <v>136321260</v>
      </c>
      <c r="D381" s="70">
        <v>0</v>
      </c>
      <c r="E381" s="148">
        <v>0</v>
      </c>
      <c r="F381" s="148">
        <v>136321260</v>
      </c>
      <c r="G381" s="222"/>
      <c r="H381" s="157"/>
      <c r="I381" s="157"/>
      <c r="J381" s="157"/>
    </row>
    <row r="382" spans="2:10" x14ac:dyDescent="0.2">
      <c r="B382" s="153"/>
      <c r="C382" s="153"/>
      <c r="D382" s="153"/>
      <c r="E382" s="261"/>
      <c r="F382" s="261"/>
      <c r="G382" s="222"/>
      <c r="H382" s="157"/>
      <c r="I382" s="157"/>
      <c r="J382" s="157"/>
    </row>
    <row r="383" spans="2:10" x14ac:dyDescent="0.2">
      <c r="B383" s="492" t="s">
        <v>221</v>
      </c>
      <c r="C383" s="492"/>
      <c r="D383" s="492"/>
      <c r="E383" s="261"/>
      <c r="F383" s="261"/>
      <c r="G383" s="260"/>
      <c r="H383" s="157"/>
      <c r="I383" s="157"/>
      <c r="J383" s="157"/>
    </row>
    <row r="384" spans="2:10" x14ac:dyDescent="0.2">
      <c r="B384" s="492" t="s">
        <v>357</v>
      </c>
      <c r="C384" s="492"/>
      <c r="D384" s="492"/>
      <c r="E384" s="206"/>
      <c r="F384" s="206"/>
      <c r="G384" s="260"/>
      <c r="H384" s="157"/>
      <c r="I384" s="157"/>
      <c r="J384" s="157"/>
    </row>
    <row r="385" spans="2:10" x14ac:dyDescent="0.2">
      <c r="B385" s="205"/>
      <c r="C385" s="205"/>
      <c r="D385" s="205"/>
      <c r="E385" s="206"/>
      <c r="F385" s="206"/>
      <c r="G385" s="207"/>
      <c r="H385" s="207"/>
      <c r="I385" s="157"/>
      <c r="J385" s="157"/>
    </row>
    <row r="386" spans="2:10" x14ac:dyDescent="0.2">
      <c r="B386" s="494" t="s">
        <v>70</v>
      </c>
      <c r="C386" s="495" t="s">
        <v>304</v>
      </c>
      <c r="D386" s="495"/>
      <c r="E386" s="206"/>
      <c r="F386" s="206"/>
      <c r="G386" s="207"/>
      <c r="H386" s="207"/>
      <c r="I386" s="157"/>
      <c r="J386" s="157"/>
    </row>
    <row r="387" spans="2:10" x14ac:dyDescent="0.2">
      <c r="B387" s="494"/>
      <c r="C387" s="89">
        <v>44286</v>
      </c>
      <c r="D387" s="89">
        <v>43921</v>
      </c>
      <c r="G387" s="207"/>
      <c r="H387" s="207"/>
      <c r="I387" s="157"/>
      <c r="J387" s="157"/>
    </row>
    <row r="388" spans="2:10" ht="15" customHeight="1" x14ac:dyDescent="0.2">
      <c r="B388" s="90" t="s">
        <v>78</v>
      </c>
      <c r="C388" s="91">
        <v>0</v>
      </c>
      <c r="D388" s="92">
        <v>0</v>
      </c>
      <c r="E388" s="206"/>
      <c r="F388" s="206"/>
      <c r="G388" s="207"/>
      <c r="H388" s="207"/>
      <c r="I388" s="157"/>
      <c r="J388" s="157"/>
    </row>
    <row r="389" spans="2:10" ht="15" customHeight="1" x14ac:dyDescent="0.2">
      <c r="B389" s="93" t="s">
        <v>76</v>
      </c>
      <c r="C389" s="94">
        <f>+C388</f>
        <v>0</v>
      </c>
      <c r="D389" s="94">
        <f>+D388</f>
        <v>0</v>
      </c>
      <c r="E389" s="206"/>
      <c r="F389" s="206"/>
      <c r="G389" s="207"/>
      <c r="H389" s="207"/>
      <c r="I389" s="157"/>
      <c r="J389" s="157"/>
    </row>
    <row r="390" spans="2:10" x14ac:dyDescent="0.2">
      <c r="B390" s="205"/>
      <c r="C390" s="205"/>
      <c r="D390" s="205"/>
      <c r="E390" s="206"/>
      <c r="F390" s="206"/>
      <c r="G390" s="207"/>
      <c r="H390" s="207"/>
      <c r="I390" s="157"/>
      <c r="J390" s="157"/>
    </row>
    <row r="391" spans="2:10" x14ac:dyDescent="0.2">
      <c r="B391" s="492" t="s">
        <v>356</v>
      </c>
      <c r="C391" s="492"/>
      <c r="D391" s="492"/>
      <c r="E391" s="206"/>
      <c r="F391" s="206"/>
      <c r="G391" s="157"/>
      <c r="H391" s="157"/>
      <c r="I391" s="157"/>
      <c r="J391" s="157"/>
    </row>
    <row r="392" spans="2:10" x14ac:dyDescent="0.2">
      <c r="B392" s="205"/>
      <c r="C392" s="205"/>
      <c r="D392" s="205"/>
      <c r="E392" s="206"/>
      <c r="F392" s="206"/>
      <c r="G392" s="207"/>
      <c r="H392" s="229"/>
      <c r="I392" s="157"/>
      <c r="J392" s="157"/>
    </row>
    <row r="393" spans="2:10" ht="18" customHeight="1" x14ac:dyDescent="0.2">
      <c r="B393" s="494" t="s">
        <v>92</v>
      </c>
      <c r="C393" s="495" t="s">
        <v>304</v>
      </c>
      <c r="D393" s="495"/>
      <c r="E393" s="206"/>
      <c r="F393" s="206"/>
      <c r="G393" s="207"/>
      <c r="H393" s="229"/>
      <c r="I393" s="157"/>
      <c r="J393" s="157"/>
    </row>
    <row r="394" spans="2:10" ht="18" customHeight="1" x14ac:dyDescent="0.2">
      <c r="B394" s="494"/>
      <c r="C394" s="89">
        <v>44286</v>
      </c>
      <c r="D394" s="89">
        <v>43921</v>
      </c>
      <c r="G394" s="207"/>
      <c r="H394" s="229"/>
      <c r="I394" s="157"/>
      <c r="J394" s="157"/>
    </row>
    <row r="395" spans="2:10" ht="15" customHeight="1" x14ac:dyDescent="0.2">
      <c r="B395" s="286" t="s">
        <v>72</v>
      </c>
      <c r="C395" s="282">
        <v>416776719</v>
      </c>
      <c r="D395" s="287">
        <v>45123606</v>
      </c>
      <c r="G395" s="207"/>
      <c r="H395" s="229"/>
      <c r="I395" s="157"/>
      <c r="J395" s="157"/>
    </row>
    <row r="396" spans="2:10" ht="15" customHeight="1" x14ac:dyDescent="0.2">
      <c r="B396" s="286" t="s">
        <v>74</v>
      </c>
      <c r="C396" s="287">
        <v>651325962</v>
      </c>
      <c r="D396" s="287">
        <v>453336236</v>
      </c>
      <c r="G396" s="157"/>
      <c r="H396" s="157"/>
      <c r="I396" s="157"/>
      <c r="J396" s="157"/>
    </row>
    <row r="397" spans="2:10" ht="15" customHeight="1" x14ac:dyDescent="0.2">
      <c r="B397" s="286" t="s">
        <v>75</v>
      </c>
      <c r="C397" s="287">
        <f>6122573393+3895890</f>
        <v>6126469283</v>
      </c>
      <c r="D397" s="287">
        <f>1673268895+15573735</f>
        <v>1688842630</v>
      </c>
      <c r="G397" s="157"/>
      <c r="H397" s="188"/>
      <c r="I397" s="157"/>
      <c r="J397" s="157"/>
    </row>
    <row r="398" spans="2:10" ht="15" customHeight="1" x14ac:dyDescent="0.2">
      <c r="B398" s="286" t="s">
        <v>354</v>
      </c>
      <c r="C398" s="287">
        <v>21659528</v>
      </c>
      <c r="D398" s="288">
        <v>0</v>
      </c>
      <c r="G398" s="157"/>
      <c r="H398" s="188"/>
      <c r="I398" s="157"/>
      <c r="J398" s="157"/>
    </row>
    <row r="399" spans="2:10" ht="15" customHeight="1" x14ac:dyDescent="0.2">
      <c r="B399" s="49" t="s">
        <v>76</v>
      </c>
      <c r="C399" s="50">
        <f>SUM(C395:C398)</f>
        <v>7216231492</v>
      </c>
      <c r="D399" s="50">
        <f>SUM(D395:D398)</f>
        <v>2187302472</v>
      </c>
      <c r="G399" s="157"/>
      <c r="H399" s="157"/>
      <c r="I399" s="157"/>
      <c r="J399" s="157"/>
    </row>
    <row r="400" spans="2:10" x14ac:dyDescent="0.2">
      <c r="J400" s="157"/>
    </row>
    <row r="401" spans="2:10" x14ac:dyDescent="0.2">
      <c r="B401" s="492" t="s">
        <v>77</v>
      </c>
      <c r="C401" s="492"/>
      <c r="D401" s="492"/>
      <c r="J401" s="157"/>
    </row>
    <row r="402" spans="2:10" x14ac:dyDescent="0.2">
      <c r="J402" s="157"/>
    </row>
    <row r="403" spans="2:10" ht="18" customHeight="1" x14ac:dyDescent="0.2">
      <c r="B403" s="494" t="s">
        <v>92</v>
      </c>
      <c r="C403" s="495" t="s">
        <v>304</v>
      </c>
      <c r="D403" s="495"/>
      <c r="E403" s="206"/>
      <c r="F403" s="206"/>
      <c r="G403" s="207"/>
      <c r="H403" s="229"/>
      <c r="I403" s="157"/>
      <c r="J403" s="157"/>
    </row>
    <row r="404" spans="2:10" ht="18" customHeight="1" x14ac:dyDescent="0.2">
      <c r="B404" s="494"/>
      <c r="C404" s="89">
        <v>44286</v>
      </c>
      <c r="D404" s="89">
        <v>43921</v>
      </c>
      <c r="G404" s="207"/>
      <c r="H404" s="229"/>
      <c r="I404" s="157"/>
      <c r="J404" s="157"/>
    </row>
    <row r="405" spans="2:10" ht="15" customHeight="1" x14ac:dyDescent="0.2">
      <c r="B405" s="47" t="s">
        <v>77</v>
      </c>
      <c r="C405" s="95">
        <v>0</v>
      </c>
      <c r="D405" s="95">
        <v>0</v>
      </c>
    </row>
    <row r="406" spans="2:10" ht="15" customHeight="1" x14ac:dyDescent="0.2">
      <c r="B406" s="96" t="s">
        <v>76</v>
      </c>
      <c r="C406" s="94">
        <f>+C405</f>
        <v>0</v>
      </c>
      <c r="D406" s="94">
        <v>0</v>
      </c>
    </row>
    <row r="408" spans="2:10" x14ac:dyDescent="0.2">
      <c r="B408" s="137" t="s">
        <v>222</v>
      </c>
      <c r="C408" s="137"/>
      <c r="D408" s="137"/>
    </row>
    <row r="410" spans="2:10" x14ac:dyDescent="0.2">
      <c r="B410" s="137" t="s">
        <v>448</v>
      </c>
      <c r="C410" s="137"/>
      <c r="D410" s="137"/>
    </row>
    <row r="411" spans="2:10" x14ac:dyDescent="0.2">
      <c r="B411" s="137"/>
      <c r="C411" s="137"/>
      <c r="D411" s="137"/>
    </row>
    <row r="412" spans="2:10" ht="18" customHeight="1" x14ac:dyDescent="0.2">
      <c r="B412" s="494" t="s">
        <v>92</v>
      </c>
      <c r="C412" s="495" t="s">
        <v>304</v>
      </c>
      <c r="D412" s="495"/>
      <c r="E412" s="206"/>
      <c r="F412" s="206"/>
      <c r="G412" s="207"/>
      <c r="H412" s="229"/>
      <c r="I412" s="157"/>
      <c r="J412" s="157"/>
    </row>
    <row r="413" spans="2:10" ht="18" customHeight="1" x14ac:dyDescent="0.2">
      <c r="B413" s="494"/>
      <c r="C413" s="89">
        <v>44286</v>
      </c>
      <c r="D413" s="89">
        <v>43921</v>
      </c>
      <c r="G413" s="207"/>
      <c r="H413" s="229"/>
      <c r="I413" s="157"/>
      <c r="J413" s="157"/>
    </row>
    <row r="414" spans="2:10" ht="15" customHeight="1" x14ac:dyDescent="0.2">
      <c r="B414" s="281" t="s">
        <v>79</v>
      </c>
      <c r="C414" s="282">
        <v>2530200</v>
      </c>
      <c r="D414" s="282">
        <v>2530170</v>
      </c>
    </row>
    <row r="415" spans="2:10" ht="15" customHeight="1" x14ac:dyDescent="0.2">
      <c r="B415" s="281" t="s">
        <v>446</v>
      </c>
      <c r="C415" s="282">
        <v>0</v>
      </c>
      <c r="D415" s="282">
        <v>0</v>
      </c>
    </row>
    <row r="416" spans="2:10" ht="15" customHeight="1" x14ac:dyDescent="0.2">
      <c r="B416" s="281" t="s">
        <v>104</v>
      </c>
      <c r="C416" s="282">
        <v>12252139</v>
      </c>
      <c r="D416" s="282">
        <v>13727468</v>
      </c>
    </row>
    <row r="417" spans="2:10" ht="15" customHeight="1" x14ac:dyDescent="0.2">
      <c r="B417" s="281" t="s">
        <v>105</v>
      </c>
      <c r="C417" s="282">
        <v>3409841</v>
      </c>
      <c r="D417" s="282">
        <v>3336439</v>
      </c>
    </row>
    <row r="418" spans="2:10" ht="15" customHeight="1" x14ac:dyDescent="0.2">
      <c r="B418" s="281" t="s">
        <v>309</v>
      </c>
      <c r="C418" s="282">
        <v>56203</v>
      </c>
      <c r="D418" s="282">
        <v>7682815</v>
      </c>
    </row>
    <row r="419" spans="2:10" ht="15" customHeight="1" x14ac:dyDescent="0.2">
      <c r="B419" s="97" t="s">
        <v>93</v>
      </c>
      <c r="C419" s="98">
        <f>SUM(C414:C418)</f>
        <v>18248383</v>
      </c>
      <c r="D419" s="98">
        <f>SUM(D414:D418)</f>
        <v>27276892</v>
      </c>
    </row>
    <row r="420" spans="2:10" x14ac:dyDescent="0.2">
      <c r="B420" s="121"/>
      <c r="C420" s="171"/>
      <c r="D420" s="171"/>
    </row>
    <row r="421" spans="2:10" x14ac:dyDescent="0.2">
      <c r="B421" s="137" t="s">
        <v>449</v>
      </c>
      <c r="C421" s="137"/>
      <c r="D421" s="137"/>
    </row>
    <row r="422" spans="2:10" x14ac:dyDescent="0.2">
      <c r="B422" s="137"/>
      <c r="C422" s="137"/>
      <c r="D422" s="137"/>
    </row>
    <row r="423" spans="2:10" ht="18" customHeight="1" x14ac:dyDescent="0.2">
      <c r="B423" s="494" t="s">
        <v>92</v>
      </c>
      <c r="C423" s="495" t="s">
        <v>304</v>
      </c>
      <c r="D423" s="495"/>
      <c r="E423" s="206"/>
      <c r="F423" s="206"/>
      <c r="G423" s="207"/>
      <c r="H423" s="229"/>
      <c r="I423" s="157"/>
      <c r="J423" s="157"/>
    </row>
    <row r="424" spans="2:10" ht="18" customHeight="1" x14ac:dyDescent="0.2">
      <c r="B424" s="494"/>
      <c r="C424" s="89">
        <v>44286</v>
      </c>
      <c r="D424" s="89">
        <v>43921</v>
      </c>
      <c r="G424" s="207"/>
      <c r="H424" s="229"/>
      <c r="I424" s="157"/>
      <c r="J424" s="157"/>
    </row>
    <row r="425" spans="2:10" ht="15" customHeight="1" x14ac:dyDescent="0.2">
      <c r="B425" s="281" t="s">
        <v>103</v>
      </c>
      <c r="C425" s="282">
        <v>10644092</v>
      </c>
      <c r="D425" s="282">
        <v>6289091</v>
      </c>
    </row>
    <row r="426" spans="2:10" ht="15" customHeight="1" x14ac:dyDescent="0.2">
      <c r="B426" s="281" t="s">
        <v>80</v>
      </c>
      <c r="C426" s="282">
        <v>84665689</v>
      </c>
      <c r="D426" s="282">
        <v>2118890</v>
      </c>
    </row>
    <row r="427" spans="2:10" ht="15" customHeight="1" x14ac:dyDescent="0.2">
      <c r="B427" s="97" t="s">
        <v>93</v>
      </c>
      <c r="C427" s="98">
        <f>SUM(C425:C426)</f>
        <v>95309781</v>
      </c>
      <c r="D427" s="98">
        <f>SUM(D425:D426)</f>
        <v>8407981</v>
      </c>
    </row>
    <row r="428" spans="2:10" s="121" customFormat="1" x14ac:dyDescent="0.2">
      <c r="C428" s="171"/>
      <c r="D428" s="171"/>
      <c r="E428" s="149"/>
      <c r="F428" s="149"/>
    </row>
    <row r="429" spans="2:10" x14ac:dyDescent="0.2">
      <c r="B429" s="137" t="s">
        <v>450</v>
      </c>
      <c r="C429" s="137"/>
      <c r="D429" s="137"/>
    </row>
    <row r="430" spans="2:10" x14ac:dyDescent="0.2">
      <c r="B430" s="137"/>
      <c r="C430" s="137"/>
      <c r="D430" s="137"/>
    </row>
    <row r="431" spans="2:10" ht="18" customHeight="1" x14ac:dyDescent="0.2">
      <c r="B431" s="494" t="s">
        <v>92</v>
      </c>
      <c r="C431" s="495" t="s">
        <v>304</v>
      </c>
      <c r="D431" s="495"/>
      <c r="E431" s="206"/>
      <c r="F431" s="206"/>
      <c r="G431" s="207"/>
      <c r="H431" s="229"/>
      <c r="I431" s="157"/>
      <c r="J431" s="157"/>
    </row>
    <row r="432" spans="2:10" ht="18" customHeight="1" x14ac:dyDescent="0.2">
      <c r="B432" s="494"/>
      <c r="C432" s="89">
        <v>44286</v>
      </c>
      <c r="D432" s="89">
        <v>43921</v>
      </c>
      <c r="G432" s="207"/>
      <c r="H432" s="229"/>
      <c r="I432" s="157"/>
      <c r="J432" s="157"/>
    </row>
    <row r="433" spans="2:10" ht="15" customHeight="1" x14ac:dyDescent="0.2">
      <c r="B433" s="281" t="s">
        <v>249</v>
      </c>
      <c r="C433" s="282">
        <v>40500000</v>
      </c>
      <c r="D433" s="282">
        <v>40500000</v>
      </c>
      <c r="G433" s="207"/>
      <c r="H433" s="229"/>
      <c r="I433" s="157"/>
      <c r="J433" s="157"/>
    </row>
    <row r="434" spans="2:10" ht="15" customHeight="1" x14ac:dyDescent="0.2">
      <c r="B434" s="281" t="s">
        <v>310</v>
      </c>
      <c r="C434" s="282">
        <v>216000000</v>
      </c>
      <c r="D434" s="282">
        <v>275961576</v>
      </c>
      <c r="G434" s="207"/>
      <c r="H434" s="229"/>
      <c r="I434" s="157"/>
      <c r="J434" s="157"/>
    </row>
    <row r="435" spans="2:10" ht="15" customHeight="1" x14ac:dyDescent="0.2">
      <c r="B435" s="281" t="s">
        <v>90</v>
      </c>
      <c r="C435" s="282">
        <v>767813724</v>
      </c>
      <c r="D435" s="282">
        <v>442954564</v>
      </c>
      <c r="G435" s="207"/>
      <c r="H435" s="229"/>
      <c r="I435" s="157"/>
      <c r="J435" s="157"/>
    </row>
    <row r="436" spans="2:10" ht="15" customHeight="1" x14ac:dyDescent="0.2">
      <c r="B436" s="281" t="s">
        <v>101</v>
      </c>
      <c r="C436" s="282">
        <v>0</v>
      </c>
      <c r="D436" s="282">
        <v>0</v>
      </c>
      <c r="G436" s="207"/>
      <c r="H436" s="229"/>
      <c r="I436" s="157"/>
      <c r="J436" s="157"/>
    </row>
    <row r="437" spans="2:10" ht="15" customHeight="1" x14ac:dyDescent="0.2">
      <c r="B437" s="281" t="s">
        <v>84</v>
      </c>
      <c r="C437" s="282">
        <v>63878489</v>
      </c>
      <c r="D437" s="282">
        <v>39912880</v>
      </c>
      <c r="G437" s="207"/>
      <c r="H437" s="229"/>
      <c r="I437" s="157"/>
      <c r="J437" s="157"/>
    </row>
    <row r="438" spans="2:10" ht="15" customHeight="1" x14ac:dyDescent="0.2">
      <c r="B438" s="281" t="s">
        <v>91</v>
      </c>
      <c r="C438" s="282">
        <v>128339264</v>
      </c>
      <c r="D438" s="282">
        <v>73087504</v>
      </c>
      <c r="G438" s="207"/>
      <c r="H438" s="229"/>
      <c r="I438" s="157"/>
      <c r="J438" s="157"/>
    </row>
    <row r="439" spans="2:10" ht="15" customHeight="1" x14ac:dyDescent="0.2">
      <c r="B439" s="281" t="s">
        <v>86</v>
      </c>
      <c r="C439" s="282">
        <v>443695948</v>
      </c>
      <c r="D439" s="282">
        <v>100250982</v>
      </c>
      <c r="G439" s="207"/>
      <c r="H439" s="229"/>
      <c r="I439" s="157"/>
      <c r="J439" s="157"/>
    </row>
    <row r="440" spans="2:10" ht="15" customHeight="1" x14ac:dyDescent="0.2">
      <c r="B440" s="281" t="s">
        <v>311</v>
      </c>
      <c r="C440" s="282">
        <v>76963636</v>
      </c>
      <c r="D440" s="282">
        <v>22996798</v>
      </c>
      <c r="G440" s="207"/>
      <c r="H440" s="229"/>
      <c r="I440" s="157"/>
      <c r="J440" s="157"/>
    </row>
    <row r="441" spans="2:10" ht="15" customHeight="1" x14ac:dyDescent="0.2">
      <c r="B441" s="281" t="s">
        <v>82</v>
      </c>
      <c r="C441" s="282">
        <f>27546250+1664798</f>
        <v>29211048</v>
      </c>
      <c r="D441" s="282">
        <v>7419797</v>
      </c>
      <c r="G441" s="207"/>
      <c r="H441" s="229"/>
      <c r="I441" s="157"/>
      <c r="J441" s="157"/>
    </row>
    <row r="442" spans="2:10" ht="15" customHeight="1" x14ac:dyDescent="0.2">
      <c r="B442" s="281" t="s">
        <v>272</v>
      </c>
      <c r="C442" s="282">
        <v>4902252</v>
      </c>
      <c r="D442" s="282">
        <v>6599000</v>
      </c>
      <c r="G442" s="207"/>
      <c r="H442" s="229"/>
      <c r="I442" s="157"/>
      <c r="J442" s="157"/>
    </row>
    <row r="443" spans="2:10" ht="15" customHeight="1" x14ac:dyDescent="0.2">
      <c r="B443" s="281" t="s">
        <v>306</v>
      </c>
      <c r="C443" s="282">
        <v>11202952</v>
      </c>
      <c r="D443" s="282">
        <v>240000</v>
      </c>
      <c r="G443" s="207"/>
      <c r="H443" s="229"/>
      <c r="I443" s="157"/>
      <c r="J443" s="157"/>
    </row>
    <row r="444" spans="2:10" ht="15" customHeight="1" x14ac:dyDescent="0.2">
      <c r="B444" s="281" t="s">
        <v>87</v>
      </c>
      <c r="C444" s="282">
        <v>0</v>
      </c>
      <c r="D444" s="282">
        <v>26000000</v>
      </c>
    </row>
    <row r="445" spans="2:10" ht="15" customHeight="1" x14ac:dyDescent="0.2">
      <c r="B445" s="281" t="s">
        <v>271</v>
      </c>
      <c r="C445" s="282">
        <v>38318000</v>
      </c>
      <c r="D445" s="282">
        <v>40114000</v>
      </c>
    </row>
    <row r="446" spans="2:10" ht="15" customHeight="1" x14ac:dyDescent="0.2">
      <c r="B446" s="281" t="s">
        <v>312</v>
      </c>
      <c r="C446" s="282">
        <v>7500000</v>
      </c>
      <c r="D446" s="282">
        <v>0</v>
      </c>
    </row>
    <row r="447" spans="2:10" ht="15" customHeight="1" x14ac:dyDescent="0.2">
      <c r="B447" s="281" t="s">
        <v>313</v>
      </c>
      <c r="C447" s="282">
        <v>2500000</v>
      </c>
      <c r="D447" s="282">
        <v>0</v>
      </c>
    </row>
    <row r="448" spans="2:10" ht="15" customHeight="1" x14ac:dyDescent="0.2">
      <c r="B448" s="281" t="s">
        <v>102</v>
      </c>
      <c r="C448" s="282">
        <v>3536858</v>
      </c>
      <c r="D448" s="282">
        <v>3961973</v>
      </c>
    </row>
    <row r="449" spans="2:4" ht="15" customHeight="1" x14ac:dyDescent="0.2">
      <c r="B449" s="281" t="s">
        <v>97</v>
      </c>
      <c r="C449" s="282">
        <v>15342955</v>
      </c>
      <c r="D449" s="282">
        <v>4272727</v>
      </c>
    </row>
    <row r="450" spans="2:4" ht="15" customHeight="1" x14ac:dyDescent="0.2">
      <c r="B450" s="281" t="s">
        <v>83</v>
      </c>
      <c r="C450" s="282">
        <v>0</v>
      </c>
      <c r="D450" s="282">
        <v>0</v>
      </c>
    </row>
    <row r="451" spans="2:4" ht="15" customHeight="1" x14ac:dyDescent="0.2">
      <c r="B451" s="281" t="s">
        <v>98</v>
      </c>
      <c r="C451" s="282">
        <v>29681038</v>
      </c>
      <c r="D451" s="282">
        <v>9922832</v>
      </c>
    </row>
    <row r="452" spans="2:4" ht="15" customHeight="1" x14ac:dyDescent="0.2">
      <c r="B452" s="281" t="s">
        <v>96</v>
      </c>
      <c r="C452" s="282">
        <f>10664055+15226002</f>
        <v>25890057</v>
      </c>
      <c r="D452" s="282">
        <f>8328813+11538098</f>
        <v>19866911</v>
      </c>
    </row>
    <row r="453" spans="2:4" ht="15" customHeight="1" x14ac:dyDescent="0.2">
      <c r="B453" s="281" t="s">
        <v>99</v>
      </c>
      <c r="C453" s="282">
        <v>4455294</v>
      </c>
      <c r="D453" s="282">
        <v>6639091</v>
      </c>
    </row>
    <row r="454" spans="2:4" ht="15" customHeight="1" x14ac:dyDescent="0.2">
      <c r="B454" s="281" t="s">
        <v>85</v>
      </c>
      <c r="C454" s="282">
        <v>2381733</v>
      </c>
      <c r="D454" s="282">
        <v>3853145</v>
      </c>
    </row>
    <row r="455" spans="2:4" ht="15" customHeight="1" x14ac:dyDescent="0.2">
      <c r="B455" s="281" t="s">
        <v>100</v>
      </c>
      <c r="C455" s="282">
        <v>129318389</v>
      </c>
      <c r="D455" s="282">
        <v>86024825</v>
      </c>
    </row>
    <row r="456" spans="2:4" ht="15" customHeight="1" x14ac:dyDescent="0.2">
      <c r="B456" s="281" t="s">
        <v>447</v>
      </c>
      <c r="C456" s="282">
        <v>0</v>
      </c>
      <c r="D456" s="282">
        <v>0</v>
      </c>
    </row>
    <row r="457" spans="2:4" ht="15" customHeight="1" x14ac:dyDescent="0.2">
      <c r="B457" s="281" t="s">
        <v>81</v>
      </c>
      <c r="C457" s="282">
        <f>1133709+45662</f>
        <v>1179371</v>
      </c>
      <c r="D457" s="282">
        <f>9125330+43091+50000</f>
        <v>9218421</v>
      </c>
    </row>
    <row r="458" spans="2:4" ht="15" customHeight="1" x14ac:dyDescent="0.2">
      <c r="B458" s="281" t="s">
        <v>308</v>
      </c>
      <c r="C458" s="282">
        <v>0</v>
      </c>
      <c r="D458" s="282">
        <v>0</v>
      </c>
    </row>
    <row r="459" spans="2:4" ht="15" customHeight="1" x14ac:dyDescent="0.2">
      <c r="B459" s="281" t="s">
        <v>307</v>
      </c>
      <c r="C459" s="282">
        <v>34663931</v>
      </c>
      <c r="D459" s="282">
        <v>3360228</v>
      </c>
    </row>
    <row r="460" spans="2:4" ht="15" customHeight="1" x14ac:dyDescent="0.2">
      <c r="B460" s="281" t="s">
        <v>453</v>
      </c>
      <c r="C460" s="282">
        <v>8496364</v>
      </c>
      <c r="D460" s="282">
        <v>120000</v>
      </c>
    </row>
    <row r="461" spans="2:4" ht="15" customHeight="1" x14ac:dyDescent="0.2">
      <c r="B461" s="281" t="s">
        <v>452</v>
      </c>
      <c r="C461" s="282">
        <v>8797198</v>
      </c>
      <c r="D461" s="282">
        <v>5395380</v>
      </c>
    </row>
    <row r="462" spans="2:4" ht="15" customHeight="1" x14ac:dyDescent="0.2">
      <c r="B462" s="281" t="s">
        <v>355</v>
      </c>
      <c r="C462" s="282">
        <v>0</v>
      </c>
      <c r="D462" s="282">
        <v>0</v>
      </c>
    </row>
    <row r="463" spans="2:4" ht="15" customHeight="1" x14ac:dyDescent="0.2">
      <c r="B463" s="281" t="s">
        <v>305</v>
      </c>
      <c r="C463" s="282">
        <v>19085127</v>
      </c>
      <c r="D463" s="282">
        <v>9147134</v>
      </c>
    </row>
    <row r="464" spans="2:4" ht="15" customHeight="1" x14ac:dyDescent="0.2">
      <c r="B464" s="281" t="s">
        <v>454</v>
      </c>
      <c r="C464" s="282">
        <v>0</v>
      </c>
      <c r="D464" s="282">
        <v>0</v>
      </c>
    </row>
    <row r="465" spans="2:10" ht="15" customHeight="1" x14ac:dyDescent="0.2">
      <c r="B465" s="281" t="s">
        <v>455</v>
      </c>
      <c r="C465" s="282">
        <v>2376000</v>
      </c>
      <c r="D465" s="282">
        <v>5386365</v>
      </c>
    </row>
    <row r="466" spans="2:10" ht="15" customHeight="1" x14ac:dyDescent="0.2">
      <c r="B466" s="281" t="s">
        <v>456</v>
      </c>
      <c r="C466" s="282">
        <v>51598258</v>
      </c>
      <c r="D466" s="282">
        <v>0</v>
      </c>
    </row>
    <row r="467" spans="2:10" ht="15" customHeight="1" x14ac:dyDescent="0.2">
      <c r="B467" s="281" t="s">
        <v>457</v>
      </c>
      <c r="C467" s="282">
        <v>6818182</v>
      </c>
      <c r="D467" s="282">
        <v>0</v>
      </c>
    </row>
    <row r="468" spans="2:10" ht="15" customHeight="1" x14ac:dyDescent="0.2">
      <c r="B468" s="99" t="s">
        <v>76</v>
      </c>
      <c r="C468" s="98">
        <f>SUM(C433:C467)</f>
        <v>2174446068</v>
      </c>
      <c r="D468" s="98">
        <f>SUM(D433:D467)</f>
        <v>1243206133</v>
      </c>
    </row>
    <row r="470" spans="2:10" x14ac:dyDescent="0.2">
      <c r="B470" s="121"/>
      <c r="C470" s="171"/>
      <c r="D470" s="171"/>
    </row>
    <row r="471" spans="2:10" x14ac:dyDescent="0.2">
      <c r="B471" s="492" t="s">
        <v>223</v>
      </c>
      <c r="C471" s="492"/>
      <c r="D471" s="492"/>
    </row>
    <row r="473" spans="2:10" x14ac:dyDescent="0.2">
      <c r="B473" s="262" t="s">
        <v>22</v>
      </c>
    </row>
    <row r="475" spans="2:10" ht="18" customHeight="1" x14ac:dyDescent="0.2">
      <c r="B475" s="494" t="s">
        <v>92</v>
      </c>
      <c r="C475" s="495" t="s">
        <v>304</v>
      </c>
      <c r="D475" s="495"/>
      <c r="E475" s="206"/>
      <c r="F475" s="206"/>
      <c r="G475" s="207"/>
      <c r="H475" s="229"/>
      <c r="I475" s="157"/>
      <c r="J475" s="157"/>
    </row>
    <row r="476" spans="2:10" ht="18" customHeight="1" x14ac:dyDescent="0.2">
      <c r="B476" s="494"/>
      <c r="C476" s="89">
        <v>44286</v>
      </c>
      <c r="D476" s="89">
        <v>43921</v>
      </c>
      <c r="G476" s="207"/>
      <c r="H476" s="229"/>
      <c r="I476" s="157"/>
      <c r="J476" s="157"/>
    </row>
    <row r="477" spans="2:10" ht="15" customHeight="1" x14ac:dyDescent="0.2">
      <c r="B477" s="284" t="s">
        <v>94</v>
      </c>
      <c r="C477" s="285">
        <f>+C478</f>
        <v>274656</v>
      </c>
      <c r="D477" s="285">
        <f>+D478</f>
        <v>436276</v>
      </c>
    </row>
    <row r="478" spans="2:10" ht="15" customHeight="1" x14ac:dyDescent="0.2">
      <c r="B478" s="281" t="s">
        <v>68</v>
      </c>
      <c r="C478" s="282">
        <v>274656</v>
      </c>
      <c r="D478" s="283">
        <v>436276</v>
      </c>
    </row>
    <row r="479" spans="2:10" ht="15" customHeight="1" x14ac:dyDescent="0.2">
      <c r="B479" s="284" t="s">
        <v>95</v>
      </c>
      <c r="C479" s="285">
        <f>+C480</f>
        <v>303000009</v>
      </c>
      <c r="D479" s="285">
        <f>+D480</f>
        <v>3292179</v>
      </c>
      <c r="G479" s="157"/>
      <c r="H479" s="157"/>
      <c r="I479" s="157"/>
    </row>
    <row r="480" spans="2:10" ht="15" customHeight="1" x14ac:dyDescent="0.2">
      <c r="B480" s="281" t="s">
        <v>88</v>
      </c>
      <c r="C480" s="282">
        <v>303000009</v>
      </c>
      <c r="D480" s="282">
        <v>3292179</v>
      </c>
      <c r="G480" s="157"/>
      <c r="H480" s="157"/>
      <c r="I480" s="157"/>
    </row>
    <row r="481" spans="2:10" x14ac:dyDescent="0.2">
      <c r="G481" s="157"/>
      <c r="H481" s="157"/>
      <c r="I481" s="157"/>
    </row>
    <row r="482" spans="2:10" x14ac:dyDescent="0.2">
      <c r="B482" s="262" t="s">
        <v>224</v>
      </c>
      <c r="G482" s="157"/>
      <c r="H482" s="157"/>
      <c r="I482" s="157"/>
    </row>
    <row r="483" spans="2:10" x14ac:dyDescent="0.2">
      <c r="B483" s="100" t="s">
        <v>314</v>
      </c>
      <c r="G483" s="157"/>
      <c r="H483" s="157"/>
      <c r="I483" s="157"/>
    </row>
    <row r="484" spans="2:10" x14ac:dyDescent="0.2">
      <c r="G484" s="157"/>
      <c r="H484" s="157"/>
      <c r="I484" s="157"/>
    </row>
    <row r="485" spans="2:10" ht="18" customHeight="1" x14ac:dyDescent="0.2">
      <c r="B485" s="494" t="s">
        <v>92</v>
      </c>
      <c r="C485" s="495" t="s">
        <v>304</v>
      </c>
      <c r="D485" s="495"/>
      <c r="E485" s="206"/>
      <c r="F485" s="206"/>
      <c r="G485" s="207"/>
      <c r="H485" s="229"/>
      <c r="I485" s="157"/>
      <c r="J485" s="157"/>
    </row>
    <row r="486" spans="2:10" ht="18" customHeight="1" x14ac:dyDescent="0.2">
      <c r="B486" s="494"/>
      <c r="C486" s="89">
        <v>44286</v>
      </c>
      <c r="D486" s="89">
        <v>43921</v>
      </c>
      <c r="G486" s="207"/>
      <c r="H486" s="229"/>
      <c r="I486" s="157"/>
      <c r="J486" s="157"/>
    </row>
    <row r="487" spans="2:10" ht="15" customHeight="1" x14ac:dyDescent="0.2">
      <c r="B487" s="281" t="s">
        <v>73</v>
      </c>
      <c r="C487" s="282">
        <v>279717253</v>
      </c>
      <c r="D487" s="283">
        <v>124139493</v>
      </c>
      <c r="G487" s="157"/>
      <c r="H487" s="157"/>
      <c r="I487" s="157"/>
    </row>
    <row r="488" spans="2:10" ht="15" customHeight="1" x14ac:dyDescent="0.2">
      <c r="B488" s="281" t="s">
        <v>71</v>
      </c>
      <c r="C488" s="282">
        <f>222183564+128694810</f>
        <v>350878374</v>
      </c>
      <c r="D488" s="283">
        <f>173294546+42619759</f>
        <v>215914305</v>
      </c>
      <c r="G488" s="157"/>
      <c r="H488" s="157"/>
      <c r="I488" s="157"/>
    </row>
    <row r="489" spans="2:10" ht="15" customHeight="1" x14ac:dyDescent="0.2">
      <c r="B489" s="49" t="s">
        <v>76</v>
      </c>
      <c r="C489" s="50">
        <f>SUM(C487:C488)</f>
        <v>630595627</v>
      </c>
      <c r="D489" s="50">
        <f>SUM(D487:D488)</f>
        <v>340053798</v>
      </c>
      <c r="G489" s="157"/>
      <c r="H489" s="157"/>
      <c r="I489" s="157"/>
    </row>
    <row r="490" spans="2:10" s="131" customFormat="1" x14ac:dyDescent="0.2">
      <c r="B490" s="263"/>
      <c r="C490" s="264"/>
      <c r="D490" s="264"/>
      <c r="E490" s="265"/>
      <c r="F490" s="265"/>
      <c r="G490" s="266"/>
      <c r="H490" s="266"/>
      <c r="I490" s="266"/>
    </row>
    <row r="491" spans="2:10" s="131" customFormat="1" x14ac:dyDescent="0.2">
      <c r="B491" s="263" t="s">
        <v>315</v>
      </c>
      <c r="C491" s="264"/>
      <c r="D491" s="264"/>
      <c r="E491" s="265"/>
      <c r="F491" s="265"/>
      <c r="G491" s="266"/>
      <c r="H491" s="266"/>
      <c r="I491" s="266"/>
    </row>
    <row r="492" spans="2:10" s="131" customFormat="1" x14ac:dyDescent="0.2">
      <c r="B492" s="263"/>
      <c r="C492" s="264"/>
      <c r="D492" s="264"/>
      <c r="E492" s="265"/>
      <c r="F492" s="265"/>
      <c r="G492" s="266"/>
      <c r="H492" s="266"/>
      <c r="I492" s="266"/>
    </row>
    <row r="493" spans="2:10" ht="18" customHeight="1" x14ac:dyDescent="0.2">
      <c r="B493" s="494" t="s">
        <v>92</v>
      </c>
      <c r="C493" s="495" t="s">
        <v>304</v>
      </c>
      <c r="D493" s="495"/>
      <c r="E493" s="206"/>
      <c r="F493" s="206"/>
      <c r="G493" s="207"/>
      <c r="H493" s="229"/>
      <c r="I493" s="157"/>
      <c r="J493" s="157"/>
    </row>
    <row r="494" spans="2:10" ht="18" customHeight="1" x14ac:dyDescent="0.2">
      <c r="B494" s="494"/>
      <c r="C494" s="89">
        <v>44286</v>
      </c>
      <c r="D494" s="89">
        <v>43921</v>
      </c>
      <c r="G494" s="207"/>
      <c r="H494" s="229"/>
      <c r="I494" s="157"/>
      <c r="J494" s="157"/>
    </row>
    <row r="495" spans="2:10" ht="15" customHeight="1" x14ac:dyDescent="0.2">
      <c r="B495" s="281" t="s">
        <v>89</v>
      </c>
      <c r="C495" s="282">
        <v>78724511</v>
      </c>
      <c r="D495" s="282">
        <v>21318961</v>
      </c>
      <c r="G495" s="157"/>
      <c r="H495" s="157"/>
      <c r="I495" s="157"/>
    </row>
    <row r="496" spans="2:10" ht="15" customHeight="1" x14ac:dyDescent="0.2">
      <c r="B496" s="281" t="s">
        <v>451</v>
      </c>
      <c r="C496" s="282">
        <v>79693521</v>
      </c>
      <c r="D496" s="282">
        <v>0</v>
      </c>
      <c r="G496" s="157"/>
      <c r="H496" s="157"/>
      <c r="I496" s="157"/>
    </row>
    <row r="497" spans="1:10" ht="15" customHeight="1" x14ac:dyDescent="0.2">
      <c r="B497" s="49" t="s">
        <v>76</v>
      </c>
      <c r="C497" s="50">
        <f>+C495+C496</f>
        <v>158418032</v>
      </c>
      <c r="D497" s="50">
        <f>+D495+D496</f>
        <v>21318961</v>
      </c>
      <c r="G497" s="157"/>
      <c r="H497" s="157"/>
      <c r="I497" s="157"/>
    </row>
    <row r="498" spans="1:10" x14ac:dyDescent="0.2">
      <c r="G498" s="157"/>
      <c r="H498" s="157"/>
      <c r="I498" s="157"/>
    </row>
    <row r="499" spans="1:10" x14ac:dyDescent="0.2">
      <c r="G499" s="157"/>
      <c r="H499" s="157"/>
      <c r="I499" s="157"/>
    </row>
    <row r="500" spans="1:10" x14ac:dyDescent="0.2">
      <c r="B500" s="262" t="s">
        <v>225</v>
      </c>
      <c r="C500" s="138"/>
      <c r="D500" s="138"/>
      <c r="G500" s="157"/>
      <c r="H500" s="157"/>
      <c r="I500" s="157"/>
    </row>
    <row r="501" spans="1:10" x14ac:dyDescent="0.2">
      <c r="A501" s="100" t="s">
        <v>316</v>
      </c>
      <c r="B501" s="262"/>
      <c r="C501" s="138"/>
      <c r="D501" s="138"/>
      <c r="G501" s="157"/>
      <c r="H501" s="157"/>
      <c r="I501" s="157"/>
    </row>
    <row r="502" spans="1:10" x14ac:dyDescent="0.2">
      <c r="B502" s="262"/>
      <c r="C502" s="138"/>
      <c r="D502" s="138"/>
      <c r="G502" s="157"/>
      <c r="H502" s="157"/>
      <c r="I502" s="157"/>
    </row>
    <row r="503" spans="1:10" ht="18" customHeight="1" x14ac:dyDescent="0.2">
      <c r="B503" s="494" t="s">
        <v>92</v>
      </c>
      <c r="C503" s="495" t="s">
        <v>304</v>
      </c>
      <c r="D503" s="495"/>
      <c r="E503" s="206"/>
      <c r="F503" s="206"/>
      <c r="G503" s="207"/>
      <c r="H503" s="229"/>
      <c r="I503" s="157"/>
      <c r="J503" s="157"/>
    </row>
    <row r="504" spans="1:10" ht="18" customHeight="1" x14ac:dyDescent="0.2">
      <c r="B504" s="494"/>
      <c r="C504" s="89">
        <v>44286</v>
      </c>
      <c r="D504" s="89">
        <v>43921</v>
      </c>
      <c r="G504" s="207"/>
      <c r="H504" s="229"/>
      <c r="I504" s="157"/>
      <c r="J504" s="157"/>
    </row>
    <row r="505" spans="1:10" ht="15" customHeight="1" x14ac:dyDescent="0.2">
      <c r="B505" s="101" t="s">
        <v>365</v>
      </c>
      <c r="C505" s="102">
        <v>0</v>
      </c>
      <c r="D505" s="102">
        <v>0</v>
      </c>
      <c r="G505" s="157"/>
      <c r="H505" s="157"/>
      <c r="I505" s="157"/>
    </row>
    <row r="506" spans="1:10" ht="15" customHeight="1" x14ac:dyDescent="0.2">
      <c r="B506" s="34" t="s">
        <v>69</v>
      </c>
      <c r="C506" s="70">
        <f>+C505</f>
        <v>0</v>
      </c>
      <c r="D506" s="70">
        <f>+D505</f>
        <v>0</v>
      </c>
      <c r="G506" s="157"/>
      <c r="H506" s="157"/>
      <c r="I506" s="157"/>
    </row>
    <row r="507" spans="1:10" s="151" customFormat="1" x14ac:dyDescent="0.2">
      <c r="B507" s="103"/>
      <c r="C507" s="66"/>
      <c r="D507" s="66"/>
      <c r="E507" s="201"/>
      <c r="F507" s="201"/>
      <c r="G507" s="202"/>
      <c r="H507" s="202"/>
      <c r="I507" s="202"/>
    </row>
    <row r="508" spans="1:10" s="131" customFormat="1" x14ac:dyDescent="0.2">
      <c r="A508" s="131" t="s">
        <v>317</v>
      </c>
      <c r="B508" s="103"/>
      <c r="C508" s="66"/>
      <c r="D508" s="66"/>
      <c r="E508" s="265"/>
      <c r="F508" s="265"/>
      <c r="G508" s="266"/>
      <c r="H508" s="266"/>
      <c r="I508" s="266"/>
    </row>
    <row r="509" spans="1:10" ht="18" customHeight="1" x14ac:dyDescent="0.2">
      <c r="B509" s="494" t="s">
        <v>92</v>
      </c>
      <c r="C509" s="495" t="s">
        <v>304</v>
      </c>
      <c r="D509" s="495"/>
      <c r="E509" s="206"/>
      <c r="F509" s="206"/>
      <c r="G509" s="207"/>
      <c r="H509" s="229"/>
      <c r="I509" s="157"/>
      <c r="J509" s="157"/>
    </row>
    <row r="510" spans="1:10" ht="18" customHeight="1" x14ac:dyDescent="0.2">
      <c r="B510" s="494"/>
      <c r="C510" s="89">
        <v>44286</v>
      </c>
      <c r="D510" s="89">
        <v>43921</v>
      </c>
      <c r="F510" s="100"/>
      <c r="G510" s="207"/>
      <c r="H510" s="229"/>
      <c r="I510" s="157"/>
      <c r="J510" s="157"/>
    </row>
    <row r="511" spans="1:10" ht="15" customHeight="1" x14ac:dyDescent="0.2">
      <c r="B511" s="101" t="s">
        <v>294</v>
      </c>
      <c r="C511" s="102">
        <v>0</v>
      </c>
      <c r="D511" s="102">
        <v>0</v>
      </c>
      <c r="G511" s="157"/>
      <c r="H511" s="157"/>
      <c r="I511" s="157"/>
    </row>
    <row r="512" spans="1:10" x14ac:dyDescent="0.2">
      <c r="G512" s="157"/>
      <c r="H512" s="157"/>
      <c r="I512" s="157"/>
    </row>
    <row r="513" spans="2:9" x14ac:dyDescent="0.2">
      <c r="G513" s="157"/>
      <c r="H513" s="157"/>
      <c r="I513" s="157"/>
    </row>
    <row r="514" spans="2:9" x14ac:dyDescent="0.2">
      <c r="B514" s="234" t="s">
        <v>226</v>
      </c>
      <c r="C514" s="234"/>
      <c r="D514" s="118"/>
      <c r="E514" s="221"/>
      <c r="G514" s="157"/>
      <c r="H514" s="157"/>
      <c r="I514" s="157"/>
    </row>
    <row r="515" spans="2:9" x14ac:dyDescent="0.2">
      <c r="B515" s="118"/>
      <c r="C515" s="118"/>
      <c r="D515" s="118"/>
      <c r="E515" s="221"/>
      <c r="G515" s="157"/>
      <c r="H515" s="157"/>
      <c r="I515" s="157"/>
    </row>
    <row r="516" spans="2:9" x14ac:dyDescent="0.2">
      <c r="B516" s="118" t="s">
        <v>227</v>
      </c>
      <c r="C516" s="267" t="s">
        <v>383</v>
      </c>
      <c r="D516" s="118"/>
      <c r="E516" s="221"/>
      <c r="G516" s="268"/>
      <c r="H516" s="157"/>
      <c r="I516" s="157"/>
    </row>
    <row r="517" spans="2:9" x14ac:dyDescent="0.2">
      <c r="B517" s="118" t="s">
        <v>228</v>
      </c>
      <c r="C517" s="267" t="s">
        <v>383</v>
      </c>
      <c r="D517" s="118"/>
      <c r="E517" s="221"/>
      <c r="G517" s="202"/>
      <c r="H517" s="157"/>
      <c r="I517" s="157"/>
    </row>
    <row r="518" spans="2:9" x14ac:dyDescent="0.2">
      <c r="B518" s="269" t="s">
        <v>229</v>
      </c>
      <c r="C518" s="267"/>
      <c r="D518" s="118"/>
      <c r="G518" s="157"/>
      <c r="H518" s="157"/>
      <c r="I518" s="157"/>
    </row>
    <row r="519" spans="2:9" ht="18" customHeight="1" x14ac:dyDescent="0.2">
      <c r="B519" s="277" t="s">
        <v>230</v>
      </c>
      <c r="C519" s="277" t="s">
        <v>259</v>
      </c>
      <c r="D519" s="491" t="s">
        <v>232</v>
      </c>
      <c r="E519" s="491"/>
      <c r="F519" s="277" t="s">
        <v>231</v>
      </c>
      <c r="G519" s="157"/>
      <c r="H519" s="157"/>
      <c r="I519" s="157"/>
    </row>
    <row r="520" spans="2:9" s="110" customFormat="1" ht="15" customHeight="1" x14ac:dyDescent="0.25">
      <c r="B520" s="278" t="s">
        <v>258</v>
      </c>
      <c r="C520" s="279" t="s">
        <v>608</v>
      </c>
      <c r="D520" s="490" t="s">
        <v>386</v>
      </c>
      <c r="E520" s="490"/>
      <c r="F520" s="280">
        <v>548209750</v>
      </c>
      <c r="G520" s="270"/>
      <c r="H520" s="270"/>
      <c r="I520" s="270"/>
    </row>
    <row r="521" spans="2:9" x14ac:dyDescent="0.2">
      <c r="B521" s="269"/>
      <c r="C521" s="269"/>
      <c r="D521" s="118"/>
      <c r="E521" s="221"/>
      <c r="F521" s="221"/>
      <c r="G521" s="157"/>
      <c r="H521" s="157"/>
      <c r="I521" s="157"/>
    </row>
    <row r="522" spans="2:9" x14ac:dyDescent="0.2">
      <c r="B522" s="234" t="s">
        <v>233</v>
      </c>
      <c r="C522" s="234"/>
      <c r="D522" s="118"/>
      <c r="E522" s="221"/>
      <c r="F522" s="221"/>
      <c r="G522" s="157"/>
      <c r="H522" s="157"/>
      <c r="I522" s="157"/>
    </row>
    <row r="523" spans="2:9" ht="32.25" customHeight="1" x14ac:dyDescent="0.2">
      <c r="B523" s="496" t="s">
        <v>234</v>
      </c>
      <c r="C523" s="496"/>
      <c r="D523" s="496"/>
      <c r="E523" s="496"/>
      <c r="G523" s="157"/>
      <c r="H523" s="157"/>
      <c r="I523" s="157"/>
    </row>
    <row r="524" spans="2:9" x14ac:dyDescent="0.2">
      <c r="B524" s="118"/>
      <c r="C524" s="118"/>
      <c r="D524" s="118"/>
      <c r="E524" s="221"/>
      <c r="G524" s="157"/>
      <c r="H524" s="157"/>
      <c r="I524" s="157"/>
    </row>
    <row r="525" spans="2:9" x14ac:dyDescent="0.2">
      <c r="B525" s="234" t="s">
        <v>235</v>
      </c>
      <c r="C525" s="234"/>
      <c r="D525" s="118"/>
      <c r="E525" s="221"/>
      <c r="G525" s="157"/>
      <c r="H525" s="157"/>
      <c r="I525" s="157"/>
    </row>
    <row r="526" spans="2:9" x14ac:dyDescent="0.2">
      <c r="B526" s="118" t="s">
        <v>572</v>
      </c>
      <c r="C526" s="118"/>
      <c r="D526" s="118"/>
      <c r="E526" s="221"/>
      <c r="G526" s="157"/>
      <c r="H526" s="157"/>
      <c r="I526" s="157"/>
    </row>
    <row r="527" spans="2:9" x14ac:dyDescent="0.2">
      <c r="B527" s="118"/>
      <c r="C527" s="118"/>
      <c r="D527" s="118"/>
      <c r="E527" s="221"/>
      <c r="G527" s="157"/>
      <c r="H527" s="157"/>
      <c r="I527" s="157"/>
    </row>
    <row r="528" spans="2:9" x14ac:dyDescent="0.2">
      <c r="B528" s="234" t="s">
        <v>236</v>
      </c>
      <c r="C528" s="234"/>
      <c r="D528" s="118"/>
      <c r="E528" s="221"/>
      <c r="G528" s="157"/>
      <c r="H528" s="157"/>
      <c r="I528" s="157"/>
    </row>
    <row r="529" spans="2:9" x14ac:dyDescent="0.2">
      <c r="B529" s="118" t="s">
        <v>237</v>
      </c>
      <c r="C529" s="118"/>
      <c r="D529" s="118"/>
      <c r="E529" s="221"/>
      <c r="G529" s="157"/>
      <c r="H529" s="157"/>
      <c r="I529" s="157"/>
    </row>
    <row r="530" spans="2:9" x14ac:dyDescent="0.2">
      <c r="B530" s="118"/>
      <c r="C530" s="118"/>
      <c r="D530" s="118"/>
      <c r="E530" s="221"/>
      <c r="G530" s="157"/>
      <c r="H530" s="157"/>
      <c r="I530" s="157"/>
    </row>
    <row r="531" spans="2:9" x14ac:dyDescent="0.2">
      <c r="B531" s="234" t="s">
        <v>238</v>
      </c>
      <c r="C531" s="234"/>
      <c r="D531" s="118"/>
      <c r="E531" s="221"/>
      <c r="G531" s="157"/>
      <c r="H531" s="157"/>
      <c r="I531" s="157"/>
    </row>
    <row r="532" spans="2:9" x14ac:dyDescent="0.2">
      <c r="B532" s="118" t="s">
        <v>237</v>
      </c>
      <c r="C532" s="118"/>
      <c r="D532" s="118"/>
      <c r="E532" s="221"/>
      <c r="F532" s="206"/>
      <c r="G532" s="157"/>
      <c r="H532" s="157"/>
      <c r="I532" s="157"/>
    </row>
    <row r="533" spans="2:9" x14ac:dyDescent="0.2">
      <c r="B533" s="118"/>
      <c r="C533" s="118"/>
      <c r="D533" s="118"/>
      <c r="E533" s="221"/>
      <c r="G533" s="157"/>
      <c r="H533" s="157"/>
      <c r="I533" s="157"/>
    </row>
    <row r="534" spans="2:9" x14ac:dyDescent="0.2">
      <c r="B534" s="234" t="s">
        <v>239</v>
      </c>
      <c r="C534" s="234"/>
      <c r="D534" s="118"/>
      <c r="E534" s="221"/>
      <c r="G534" s="157"/>
      <c r="H534" s="157"/>
      <c r="I534" s="157"/>
    </row>
    <row r="535" spans="2:9" x14ac:dyDescent="0.2">
      <c r="B535" s="118" t="s">
        <v>240</v>
      </c>
      <c r="C535" s="118"/>
      <c r="D535" s="118"/>
      <c r="E535" s="206"/>
      <c r="F535" s="206"/>
      <c r="G535" s="157"/>
      <c r="H535" s="157"/>
      <c r="I535" s="157"/>
    </row>
    <row r="548" spans="5:8" x14ac:dyDescent="0.2">
      <c r="E548" s="475"/>
      <c r="F548" s="475"/>
      <c r="G548" s="475"/>
      <c r="H548" s="475"/>
    </row>
    <row r="549" spans="5:8" x14ac:dyDescent="0.2">
      <c r="E549" s="475"/>
      <c r="F549" s="475"/>
      <c r="G549" s="475"/>
      <c r="H549" s="475"/>
    </row>
    <row r="550" spans="5:8" x14ac:dyDescent="0.2">
      <c r="E550" s="475"/>
      <c r="F550" s="475"/>
      <c r="G550" s="475"/>
      <c r="H550" s="475"/>
    </row>
    <row r="551" spans="5:8" x14ac:dyDescent="0.2">
      <c r="E551" s="475"/>
      <c r="F551" s="475"/>
      <c r="G551" s="475"/>
      <c r="H551" s="475"/>
    </row>
    <row r="552" spans="5:8" x14ac:dyDescent="0.2">
      <c r="E552" s="475"/>
      <c r="F552" s="475"/>
      <c r="G552" s="475"/>
      <c r="H552" s="475"/>
    </row>
  </sheetData>
  <mergeCells count="107">
    <mergeCell ref="C244:G244"/>
    <mergeCell ref="E350:F350"/>
    <mergeCell ref="B401:D401"/>
    <mergeCell ref="C386:D386"/>
    <mergeCell ref="B31:E31"/>
    <mergeCell ref="B166:E166"/>
    <mergeCell ref="B503:B504"/>
    <mergeCell ref="C503:D503"/>
    <mergeCell ref="C475:D475"/>
    <mergeCell ref="C431:D431"/>
    <mergeCell ref="B33:C33"/>
    <mergeCell ref="B39:C39"/>
    <mergeCell ref="B41:D41"/>
    <mergeCell ref="B66:D66"/>
    <mergeCell ref="B75:C75"/>
    <mergeCell ref="B76:C76"/>
    <mergeCell ref="B77:C77"/>
    <mergeCell ref="B137:G137"/>
    <mergeCell ref="D264:F264"/>
    <mergeCell ref="C275:D275"/>
    <mergeCell ref="B275:B276"/>
    <mergeCell ref="B179:D179"/>
    <mergeCell ref="B195:E195"/>
    <mergeCell ref="B180:D180"/>
    <mergeCell ref="C403:D403"/>
    <mergeCell ref="B412:B413"/>
    <mergeCell ref="C412:D412"/>
    <mergeCell ref="B328:D328"/>
    <mergeCell ref="H137:J137"/>
    <mergeCell ref="B165:E165"/>
    <mergeCell ref="B167:E167"/>
    <mergeCell ref="B168:E168"/>
    <mergeCell ref="B161:E161"/>
    <mergeCell ref="B350:B351"/>
    <mergeCell ref="C350:C351"/>
    <mergeCell ref="D350:D351"/>
    <mergeCell ref="B264:B265"/>
    <mergeCell ref="C264:C265"/>
    <mergeCell ref="B289:D289"/>
    <mergeCell ref="B273:D273"/>
    <mergeCell ref="B333:D333"/>
    <mergeCell ref="B348:D348"/>
    <mergeCell ref="B254:D254"/>
    <mergeCell ref="B233:D233"/>
    <mergeCell ref="B256:B257"/>
    <mergeCell ref="C256:C257"/>
    <mergeCell ref="D256:F256"/>
    <mergeCell ref="B323:D323"/>
    <mergeCell ref="B296:D296"/>
    <mergeCell ref="B235:B236"/>
    <mergeCell ref="C235:G235"/>
    <mergeCell ref="B244:B245"/>
    <mergeCell ref="B1:E1"/>
    <mergeCell ref="B2:E2"/>
    <mergeCell ref="B3:E3"/>
    <mergeCell ref="B4:E4"/>
    <mergeCell ref="B5:E5"/>
    <mergeCell ref="B12:E12"/>
    <mergeCell ref="B13:E13"/>
    <mergeCell ref="B14:E14"/>
    <mergeCell ref="B6:E6"/>
    <mergeCell ref="B7:E7"/>
    <mergeCell ref="B8:E8"/>
    <mergeCell ref="B10:E10"/>
    <mergeCell ref="B11:E11"/>
    <mergeCell ref="B15:E15"/>
    <mergeCell ref="B16:E16"/>
    <mergeCell ref="B24:E24"/>
    <mergeCell ref="B25:E25"/>
    <mergeCell ref="B26:E26"/>
    <mergeCell ref="B28:E28"/>
    <mergeCell ref="B29:E29"/>
    <mergeCell ref="B19:E19"/>
    <mergeCell ref="B20:E20"/>
    <mergeCell ref="B21:E21"/>
    <mergeCell ref="B22:E22"/>
    <mergeCell ref="B23:E23"/>
    <mergeCell ref="B17:E17"/>
    <mergeCell ref="B18:E18"/>
    <mergeCell ref="B301:D301"/>
    <mergeCell ref="B309:D309"/>
    <mergeCell ref="B316:D316"/>
    <mergeCell ref="B386:B387"/>
    <mergeCell ref="B393:B394"/>
    <mergeCell ref="C393:D393"/>
    <mergeCell ref="B403:B404"/>
    <mergeCell ref="B423:B424"/>
    <mergeCell ref="C423:D423"/>
    <mergeCell ref="D520:E520"/>
    <mergeCell ref="D519:E519"/>
    <mergeCell ref="E548:H552"/>
    <mergeCell ref="B471:D471"/>
    <mergeCell ref="B356:D356"/>
    <mergeCell ref="B364:D364"/>
    <mergeCell ref="B377:D377"/>
    <mergeCell ref="B383:D383"/>
    <mergeCell ref="B384:D384"/>
    <mergeCell ref="B391:D391"/>
    <mergeCell ref="B431:B432"/>
    <mergeCell ref="B523:E523"/>
    <mergeCell ref="B485:B486"/>
    <mergeCell ref="C485:D485"/>
    <mergeCell ref="B493:B494"/>
    <mergeCell ref="C493:D493"/>
    <mergeCell ref="B475:B476"/>
    <mergeCell ref="B509:B510"/>
    <mergeCell ref="C509:D509"/>
  </mergeCells>
  <pageMargins left="0.70866141732283472" right="0.70866141732283472" top="0.74803149606299213" bottom="0.74803149606299213" header="0.31496062992125984" footer="0.31496062992125984"/>
  <pageSetup paperSize="9" scale="60" orientation="landscape" r:id="rId1"/>
  <ignoredErrors>
    <ignoredError sqref="E64:F64 F60:F61 F71:G71 F48:F59 F62:F63 G64 F70" formula="1"/>
    <ignoredError sqref="C399:D399 C419:D419 C427:D427 C489:D489 C287:D287" formulaRange="1"/>
  </ignoredErrors>
  <drawing r:id="rId2"/>
  <legacyDrawing r:id="rId3"/>
</worksheet>
</file>

<file path=_xmlsignatures/_rels/origin2.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18" Type="http://schemas.openxmlformats.org/package/2006/relationships/digital-signature/signature" Target="sig18.xml"/><Relationship Id="rId3" Type="http://schemas.openxmlformats.org/package/2006/relationships/digital-signature/signature" Target="sig1.xml"/><Relationship Id="rId7" Type="http://schemas.openxmlformats.org/package/2006/relationships/digital-signature/signature" Target="sig7.xml"/><Relationship Id="rId12" Type="http://schemas.openxmlformats.org/package/2006/relationships/digital-signature/signature" Target="sig12.xml"/><Relationship Id="rId17" Type="http://schemas.openxmlformats.org/package/2006/relationships/digital-signature/signature" Target="sig17.xml"/><Relationship Id="rId2" Type="http://schemas.openxmlformats.org/package/2006/relationships/digital-signature/signature" Target="sig4.xml"/><Relationship Id="rId16" Type="http://schemas.openxmlformats.org/package/2006/relationships/digital-signature/signature" Target="sig16.xml"/><Relationship Id="rId1" Type="http://schemas.openxmlformats.org/package/2006/relationships/digital-signature/signature" Target="sig3.xml"/><Relationship Id="rId6" Type="http://schemas.openxmlformats.org/package/2006/relationships/digital-signature/signature" Target="sig6.xml"/><Relationship Id="rId11" Type="http://schemas.openxmlformats.org/package/2006/relationships/digital-signature/signature" Target="sig11.xml"/><Relationship Id="rId5" Type="http://schemas.openxmlformats.org/package/2006/relationships/digital-signature/signature" Target="sig5.xml"/><Relationship Id="rId15" Type="http://schemas.openxmlformats.org/package/2006/relationships/digital-signature/signature" Target="sig15.xml"/><Relationship Id="rId10" Type="http://schemas.openxmlformats.org/package/2006/relationships/digital-signature/signature" Target="sig10.xml"/><Relationship Id="rId4" Type="http://schemas.openxmlformats.org/package/2006/relationships/digital-signature/signature" Target="sig2.xml"/><Relationship Id="rId9" Type="http://schemas.openxmlformats.org/package/2006/relationships/digital-signature/signature" Target="sig9.xml"/><Relationship Id="rId14" Type="http://schemas.openxmlformats.org/package/2006/relationships/digital-signature/signature" Target="sig1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lnry7cVL8jlBDXTEAGYtxTb+Bx6j/9IkjBWa3rjIDW0=</DigestValue>
    </Reference>
    <Reference Type="http://www.w3.org/2000/09/xmldsig#Object" URI="#idOfficeObject">
      <DigestMethod Algorithm="http://www.w3.org/2001/04/xmlenc#sha256"/>
      <DigestValue>WgBreFmXbRpiSqnxVt2CNmCrst3sXEcaSB/X1nSR7BY=</DigestValue>
    </Reference>
    <Reference Type="http://uri.etsi.org/01903#SignedProperties" URI="#idSignedProperties">
      <Transforms>
        <Transform Algorithm="http://www.w3.org/TR/2001/REC-xml-c14n-20010315"/>
      </Transforms>
      <DigestMethod Algorithm="http://www.w3.org/2001/04/xmlenc#sha256"/>
      <DigestValue>ktgYWbgtIqdQBGRcLUMNFEN252aHe6/NoP1taa5FDoc=</DigestValue>
    </Reference>
    <Reference Type="http://www.w3.org/2000/09/xmldsig#Object" URI="#idValidSigLnImg">
      <DigestMethod Algorithm="http://www.w3.org/2001/04/xmlenc#sha256"/>
      <DigestValue>Ux2c9JWwU9UsuqqON4HKZFV3xcyyUYZAVuqRCL5nrCQ=</DigestValue>
    </Reference>
    <Reference Type="http://www.w3.org/2000/09/xmldsig#Object" URI="#idInvalidSigLnImg">
      <DigestMethod Algorithm="http://www.w3.org/2001/04/xmlenc#sha256"/>
      <DigestValue>brLqymR2R5M64G0qC0YDr2gd+YkQ++9A2d8FzcUyARM=</DigestValue>
    </Reference>
  </SignedInfo>
  <SignatureValue>g/TkbImG792kQ0QUbXZ4vqgvWJgNikXqNrrD3SzbnLSKltalLIaWUS2WuDuAlSZykql7d3LXvzDu
svbBcOfLOGnUxz0U1Jqd82Is4+x+yE0/npQHZikkDLtu3BmaWgDW6mWHOXplL34NMscAxGErZs4i
23eV4ccFB0Saxh6eOL3t9x1912qkvyISavLHWhJjVmpd7fpa6kgqTJSp94uZJyAdNNDosGU8lKUB
d+aFJOTqWMyluB9zeXodcCPFqi2A1kY9yb1iNaXkezfUZsseZIP09lezLeWouBhH44HqVye41LOi
/xclph87GMuDFRKcpNpvJoTIfKYtoj6sbHaH8A==</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2021-05-17T21:24:41Z</mdssi:Value>
        </mdssi:SignatureTime>
      </SignatureProperty>
    </SignatureProperties>
  </Object>
  <Object Id="idOfficeObject">
    <SignatureProperties>
      <SignatureProperty Id="idOfficeV1Details" Target="#idPackageSignature">
        <SignatureInfoV1 xmlns="http://schemas.microsoft.com/office/2006/digsig">
          <SetupID>{3A9BACB5-16B5-4EFA-A3DC-582852CADACD}</SetupID>
          <SignatureText>Eduardo Apud</SignatureText>
          <SignatureImage/>
          <SignatureComments/>
          <WindowsVersion>10.0</WindowsVersion>
          <OfficeVersion>16.0.10373/14</OfficeVersion>
          <ApplicationVersion>16.0.10373</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2021-05-17T21:24:41Z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q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DJ8fh/AAAAAAAAAAAAACgSAAAAAAAAQAAAwPh/AAAwFrvw+H8AAB6jUHf4fwAABAAAAAAAAAAwFrvw+H8AAAm4Dy1RAAAAAAAAAAAAAACyP9VDe1sAABoAAABRAAAASAAAAAAAAAC4qLB3+H8AACCjuXf4fwAA4OyHdwAAAAABAAAAAAAAAJbEsHf4fwAAAAC78Ph/AAAAAAAAAAAAAAAAAABRAAAAwUJ+7/h/AAAAAAAAAAAAABAdAAAAAAAA4J1kpksCAABYug8tUQAAAOCdZKZLAgAAi+iC7/h/AAAguQ8tUQAAALm5Dy1RAAAAAAAAAAAAAAAAAAAAZHYACAAAAAAlAAAADAAAAAEAAAAYAAAADAAAAAAAAAASAAAADAAAAAEAAAAeAAAAGAAAAPgAAAAFAAAANQEAABYAAAAlAAAADAAAAAEAAABUAAAAhAAAAPkAAAAFAAAAMwEAABUAAAABAAAAVVWPQSa0j0H5AAAABQAAAAkAAABMAAAAAAAAAAAAAAAAAAAA//////////9gAAAAMQA3AC8ANQAvADIAMAAyADE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DLIOLVEAAAAJAAAAAAAAAP////9LAgAAiL6l7/h/AAAAAAAAAAAAAAAAAAAAAAAAsLEOLVEAAAB4sQ4tUQAAAAAAAAAAAAAAAAAAAAAAAAAiJtRDe1sAAIhsMdn4fwAAEQAAAAAAAACADXCmSwIAAOCdZKZLAgAA0LIOLQAAAAAAAAAAAAAAAAcAAAAAAAAAIKynq0sCAAAMsg4tUQAAAEmyDi1RAAAAwUJ+7/h/AACwsQ4tUQAAAJY1g+8AAAAAmr7m4Oi4AAARAAAAAAAAAOCdZKZLAgAAi+iC7/h/AACwsQ4tUQAAAEmyDi1R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soA4tUQAAANAWSLRLAgAAAAAAAAAAAACIvqXv+H8AAAAAAAAAAAAAQHj8s0sCAABPBzenFEjXAQIAAAAAAAAAAAAAAAAAAAAAAAAAAAAAAEIU1EN7WwAAqPrhdvh/AABo/+F2+H8AAOD///8AAAAA4J1kpksCAABIoQ4tAAAAAAAAAAAAAAAABgAAAAAAAAAgAAAAAAAAAGygDi1RAAAAqaAOLVEAAADBQn7v+H8AAAAAAAAAAAAAAAAAAAAAAAB4dD60SwIAAAAAAAAAAAAA4J1kpksCAACL6ILv+H8AABCgDi1RAAAAqaAOLVE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yhDi1RAAAAAAAAAAAAAAAIAAAAAAAAAIi+pe/4fwAAAAAAAAAAAAAcPAB2AACgPwAAoD8AAKA//v////////8AAAAAAAAAAAAAAAAAAAAAIhfUQ3tbAAAAAAAAAAAAAAgAAAAAAAAA7P///wAAAADgnWSmSwIAAOihDi0AAAAAAAAAAAAAAAAJAAAAAAAAACAAAAAAAAAADKEOLVEAAABJoQ4tUQAAAMFCfu/4fwAAAAAAAAAAAACJyGh2AAAAACh0PrRLAgAAAAAAAAAAAADgnWSmSwIAAIvogu/4fwAAsKAOLVEAAABJoQ4tU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DJ8fh/AAAAAAAAAAAAACgSAAAAAAAAQAAAwPh/AAAwFrvw+H8AAB6jUHf4fwAABAAAAAAAAAAwFrvw+H8AAAm4Dy1RAAAAAAAAAAAAAACyP9VDe1sAABoAAABRAAAASAAAAAAAAAC4qLB3+H8AACCjuXf4fwAA4OyHdwAAAAABAAAAAAAAAJbEsHf4fwAAAAC78Ph/AAAAAAAAAAAAAAAAAABRAAAAwUJ+7/h/AAAAAAAAAAAAABAdAAAAAAAA4J1kpksCAABYug8tUQAAAOCdZKZLAgAAi+iC7/h/AAAguQ8tUQAAALm5Dy1R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DLIOLVEAAAAJAAAAAAAAAP////9LAgAAiL6l7/h/AAAAAAAAAAAAAAAAAAAAAAAAsLEOLVEAAAB4sQ4tUQAAAAAAAAAAAAAAAAAAAAAAAAAiJtRDe1sAAIhsMdn4fwAAEQAAAAAAAACADXCmSwIAAOCdZKZLAgAA0LIOLQAAAAAAAAAAAAAAAAcAAAAAAAAAIKynq0sCAAAMsg4tUQAAAEmyDi1RAAAAwUJ+7/h/AACwsQ4tUQAAAJY1g+8AAAAAmr7m4Oi4AAARAAAAAAAAAOCdZKZLAgAAi+iC7/h/AACwsQ4tUQAAAEmyDi1R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soA4tUQAAANAWSLRLAgAAAAAAAAAAAACIvqXv+H8AAAAAAAAAAAAAQHj8s0sCAABPBzenFEjXAQIAAAAAAAAAAAAAAAAAAAAAAAAAAAAAAEIU1EN7WwAAqPrhdvh/AABo/+F2+H8AAOD///8AAAAA4J1kpksCAABIoQ4tAAAAAAAAAAAAAAAABgAAAAAAAAAgAAAAAAAAAGygDi1RAAAAqaAOLVEAAADBQn7v+H8AAAAAAAAAAAAAAAAAAAAAAAB4dD60SwIAAAAAAAAAAAAA4J1kpksCAACL6ILv+H8AABCgDi1RAAAAqaAOLVE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yhDi1RAAAAAAAAAAAAAAAIAAAAAAAAAIi+pe/4fwAAAAAAAAAAAAAcPAB2AACgPwAAoD8AAKA//v////////8AAAAAAAAAAAAAAAAAAAAAIhfUQ3tbAAAAAAAAAAAAAAgAAAAAAAAA7P///wAAAADgnWSmSwIAAOihDi0AAAAAAAAAAAAAAAAJAAAAAAAAACAAAAAAAAAADKEOLVEAAABJoQ4tUQAAAMFCfu/4fwAAAAAAAAAAAACJyGh2AAAAACh0PrRLAgAAAAAAAAAAAADgnWSmSwIAAIvogu/4fwAAsKAOLVEAAABJoQ4tU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dyjJod3AwtHK8rlIEp2XqzCpHGVOa0+/xTwRAGseubI=</DigestValue>
    </Reference>
    <Reference Type="http://www.w3.org/2000/09/xmldsig#Object" URI="#idOfficeObject">
      <DigestMethod Algorithm="http://www.w3.org/2001/04/xmlenc#sha256"/>
      <DigestValue>qMBMTCOpyIFnxNCS92xVGVmKE2NnhR8liFqPiHm2eYA=</DigestValue>
    </Reference>
    <Reference Type="http://uri.etsi.org/01903#SignedProperties" URI="#idSignedProperties">
      <Transforms>
        <Transform Algorithm="http://www.w3.org/TR/2001/REC-xml-c14n-20010315"/>
      </Transforms>
      <DigestMethod Algorithm="http://www.w3.org/2001/04/xmlenc#sha256"/>
      <DigestValue>GoJ7xlEg/PWmoh9wXWT6DkU1PS0ZBgMpqrb5Ac7y734=</DigestValue>
    </Reference>
    <Reference Type="http://www.w3.org/2000/09/xmldsig#Object" URI="#idValidSigLnImg">
      <DigestMethod Algorithm="http://www.w3.org/2001/04/xmlenc#sha256"/>
      <DigestValue>7DsTVQq87lXv5Rp8qjJXWUUFGxRrZmXQLpubVYVOWvM=</DigestValue>
    </Reference>
    <Reference Type="http://www.w3.org/2000/09/xmldsig#Object" URI="#idInvalidSigLnImg">
      <DigestMethod Algorithm="http://www.w3.org/2001/04/xmlenc#sha256"/>
      <DigestValue>0NvezwiRNhW4BbQZFJdlXgJN8BpoAZuVjB6j0JTZknw=</DigestValue>
    </Reference>
  </SignedInfo>
  <SignatureValue>ZhGk5B/e8cyyXweVQrJU9PNEGWMt5K6Z8O8gqcRWgFqFbIGkTRpN4rSCFXfeI2UDh+DHVSBhhXy+
mjQ+3oGBIHvjwru+o3UmxdKDzNWUh3xUXrflIlHAlvTyCrM2lwNR8ymv0lXYhitfJS5CCfSGjk0b
8Xc8S2+UcWspIkuVuP/eNBhZ+jia1ICSf4vcpZPe9eDVG6nrcbhd3RaGlL6Nq7VjYuQfpFtmzQ1q
PrNe/B3ERSLZfbqyifrwsWrwU/yJYskerfX4yLr+vtFlXWtPg1d7GnEsL6BqyHpLSSYacomuF7TH
4AWEonR+P2Jp0k6afTp83JVbQfLxn2489iNzeA==</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2021-05-18T12:54:16Z</mdssi:Value>
        </mdssi:SignatureTime>
      </SignatureProperty>
    </SignatureProperties>
  </Object>
  <Object Id="idOfficeObject">
    <SignatureProperties>
      <SignatureProperty Id="idOfficeV1Details" Target="#idPackageSignature">
        <SignatureInfoV1 xmlns="http://schemas.microsoft.com/office/2006/digsig">
          <SetupID>{1EFDD601-C1A0-466D-989D-0B4EDF67FD7C}</SetupID>
          <SignatureText>Gustavo Segovia</SignatureText>
          <SignatureImage/>
          <SignatureComments/>
          <WindowsVersion>10.0</WindowsVersion>
          <OfficeVersion>16.0.10374/14</OfficeVersion>
          <ApplicationVersion>16.0.10374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2021-05-18T12:54:16Z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QJNBu/p/AAAAAAAAAAAAACgSAAAAAAAAQAAAwPp/AAAgQsy5+n8AAB6jU1D6fwAABAAAAAAAAAAgQsy5+n8AAAm/G3MxAAAAAAAAAAAAAAAa1oYgTZcAADDAG3MxAAAASAAAACgCAAC4qLNQ+n8AACCjvFD6fwAA4OyKUAAAAAABAAAAAAAAAJbEs1D6fwAAAADMufp/AAAAAAAAAAAAAAAAAAAxAAAAsae6uPp/AAAAxBtzMQAAAHALAAAAAAAAUEOrNigCAABYwRtzMQAAAAAAAAAAAAAAAAAAAAAAAAAAAAAAAAAAAAAAAAAAAAAAucAbczEAAADHfFNQZHYACAAAAAAlAAAADAAAAAEAAAAYAAAADAAAAAAAAAASAAAADAAAAAEAAAAeAAAAGAAAAMMAAAAEAAAA9wAAABEAAAAlAAAADAAAAAEAAABUAAAAhAAAAMQAAAAEAAAA9QAAABAAAAABAAAA0XbJQasKyUHEAAAABAAAAAkAAABMAAAAAAAAAAAAAAAAAAAA//////////9gAAAAMQA4AC8ANQAvADIAMAAyADE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C43tG4+n8AACAAAAAAAAAASK7duPp/AAAAAAAAAAAAAAAAAAAAAAAAWKcaczEAAAAAAAAAAAAAAAAAAAAAAAAAAAAAAAAAAACKzocgTZcAAJYQCi0AAAAAvMDvlP+zAADw+/Y6KAIAAFBDqzYoAgAAsKgacwAAAAAAAAAAAAAAAAcAAAAAAAAAoAMuPSgCAADspxpzMQAAACmoGnMxAAAAsae6uPp/AAAAAAAAKAIAAFZTvbgAAAAA7MDvlP+zAAAAAC49KAIAAOynGnMxAAAABwAAAPp/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QAAALje0bj6fwAA6HIBPSgCAABIrt24+n8AAAAAAAAAAAAAAAAAAAAAAAA9u+2XyhLXAQIAAAAAAAAAAAAAAAAAAAAAAAAAAAAAAArPhyBNlwAAqPozS/p/AABo/zNL+n8AAOD///8AAAAAUEOrNigCAABIqBpzAAAAAAAAAAAAAAAABgAAAAAAAAAgAAAAAAAAAGynGnMxAAAAqacaczEAAACxp7q4+n8AAChrLkv6fwAAAAAAAAAAAABo/zNL+n8AAKj6M0v6fwAAbKcaczEAAAAGAAAAKAIAAAAAAAAAAAAAAAAAAAAAAAAAAAAAAAAAAKBc9zp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uN7RuPp/AABwcgE9KAIAAEiu3bj6fwAAAAAAAAAAAAAAAAAAAAAAAAAAgD8AAIA//v////////8AAAAAAAAAAAAAAAAAAAAAqs6HIE2XAAAAAAAAAAAAAAgAAAAAAAAA8P///wAAAABQQ6s2KAIAAOioGnMAAAAAAAAAAAAAAAAJAAAAAAAAACAAAAAAAAAADKgaczEAAABJqBpzMQAAALGnurj6fwAAUNgqS/p/AACJyLpKAAAAAPCc8TwAAIA/UNgqS/p/AAAMqBpzMQAAAAkAAAD6fwAAAAAAAAAAAAAAAAAAAAAAAAAAAAAAAAAAAF33Om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8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ECTQbv6fwAAAAAAAAAAAAAoEgAAAAAAAEAAAMD6fwAAIELMufp/AAAeo1NQ+n8AAAQAAAAAAAAAIELMufp/AAAJvxtzMQAAAAAAAAAAAAAAGtaGIE2XAAAwwBtzMQAAAEgAAAAoAgAAuKizUPp/AAAgo7xQ+n8AAODsilAAAAAAAQAAAAAAAACWxLNQ+n8AAAAAzLn6fwAAAAAAAAAAAAAAAAAAMQAAALGnurj6fwAAAMQbczEAAABwCwAAAAAAAFBDqzYoAgAAWMEbczEAAAAAAAAAAAAAAAAAAAAAAAAAAAAAAAAAAAAAAAAAAAAAALnAG3MxAAAAx3xTU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uN7RuPp/AAAgAAAAAAAAAEiu3bj6fwAAAAAAAAAAAAAAAAAAAAAAAFinGnMxAAAAAAAAAAAAAAAAAAAAAAAAAAAAAAAAAAAAis6HIE2XAACWEAotAAAAALzA75T/swAA8Pv2OigCAABQQ6s2KAIAALCoGnMAAAAAAAAAAAAAAAAHAAAAAAAAAKADLj0oAgAA7KcaczEAAAApqBpzMQAAALGnurj6fwAAAAAAACgCAABWU724AAAAAOzA75T/swAAAAAuPSgCAADspxpzMQAAAAcAAAD6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EAAAC43tG4+n8AAOhyAT0oAgAASK7duPp/AAAAAAAAAAAAAAAAAAAAAAAAPbvtl8oS1wECAAAAAAAAAAAAAAAAAAAAAAAAAAAAAAAKz4cgTZcAAKj6M0v6fwAAaP8zS/p/AADg////AAAAAFBDqzYoAgAASKgacwAAAAAAAAAAAAAAAAYAAAAAAAAAIAAAAAAAAABspxpzMQAAAKmnGnMxAAAAsae6uPp/AAAoay5L+n8AAAAAAAAAAAAAaP8zS/p/AACo+jNL+n8AAGynGnMxAAAABgAAACgCAAAAAAAAAAAAAAAAAAAAAAAAAAAAAAAAAACgXPc6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Lje0bj6fwAAcHIBPSgCAABIrt24+n8AAAAAAAAAAAAAAAAAAAAAAAAAAIA/AACAP/7/////////AAAAAAAAAAAAAAAAAAAAAKrOhyBNlwAAAAAAAAAAAAAIAAAAAAAAAPD///8AAAAAUEOrNigCAADoqBpzAAAAAAAAAAAAAAAACQAAAAAAAAAgAAAAAAAAAAyoGnMxAAAASagaczEAAACxp7q4+n8AAFDYKkv6fwAAici6SgAAAADwnPE8AACAP1DYKkv6fwAADKgaczEAAAAJAAAA+n8AAAAAAAAAAAAAAAAAAAAAAAAAAAAAAAAAAABd9zp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BB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el43nCAy1mdP3AdJRTMhEuhe7E1uYW+U4nAHTTx2b88=</DigestValue>
    </Reference>
    <Reference Type="http://www.w3.org/2000/09/xmldsig#Object" URI="#idOfficeObject">
      <DigestMethod Algorithm="http://www.w3.org/2001/04/xmlenc#sha256"/>
      <DigestValue>TWq7dlNR5CQm7wdZIy7EpN971NdyGa7xkDME0xrcrwU=</DigestValue>
    </Reference>
    <Reference Type="http://uri.etsi.org/01903#SignedProperties" URI="#idSignedProperties">
      <Transforms>
        <Transform Algorithm="http://www.w3.org/TR/2001/REC-xml-c14n-20010315"/>
      </Transforms>
      <DigestMethod Algorithm="http://www.w3.org/2001/04/xmlenc#sha256"/>
      <DigestValue>8bRK53b4GXzoIrI/IcAmfkn7NptTT1qWwq3AjgQZmtk=</DigestValue>
    </Reference>
    <Reference Type="http://www.w3.org/2000/09/xmldsig#Object" URI="#idValidSigLnImg">
      <DigestMethod Algorithm="http://www.w3.org/2001/04/xmlenc#sha256"/>
      <DigestValue>7DsTVQq87lXv5Rp8qjJXWUUFGxRrZmXQLpubVYVOWvM=</DigestValue>
    </Reference>
    <Reference Type="http://www.w3.org/2000/09/xmldsig#Object" URI="#idInvalidSigLnImg">
      <DigestMethod Algorithm="http://www.w3.org/2001/04/xmlenc#sha256"/>
      <DigestValue>+4mJWhrmz+es8KH+1AudmdhYrBfQrK0ecjBbze2Ut0Q=</DigestValue>
    </Reference>
  </SignedInfo>
  <SignatureValue>qX1F3KW9zqPZWP5fX8ZOKd1XmApoHRkLMKLF78IL6my3LvBG8XFSZIGrB/nzfihu/t9OvI82YlCQ
o8iehCz36vt2QOUCS7tWVpcXUYM1wraBWeCnB6toO3OjGCmV0NScs1nDx/T4GAj937w1c/MqYl2y
XI5uQZ0rapoueAxB36U+CkmVII02NqCMVZsQM+j30TUfBo0d68VDOXBrQGPkxPa/5Fa7h+dCFhNg
CKC6gy7KabKwGtmY5GAuwnCdpbZrb0rYYJaIg8KFTz5EShFEzwsRZ35I1oUOTUA8LhAHyG8wDXdn
LPw6qBl56H38ewy/KhSwBsDdSrDWhL7cyq5Xsw==</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2021-05-18T12:54:35Z</mdssi:Value>
        </mdssi:SignatureTime>
      </SignatureProperty>
    </SignatureProperties>
  </Object>
  <Object Id="idOfficeObject">
    <SignatureProperties>
      <SignatureProperty Id="idOfficeV1Details" Target="#idPackageSignature">
        <SignatureInfoV1 xmlns="http://schemas.microsoft.com/office/2006/digsig">
          <SetupID>{0FF81A41-9A26-464F-ADE8-3338319A197F}</SetupID>
          <SignatureText>Gustavo Segovia</SignatureText>
          <SignatureImage/>
          <SignatureComments/>
          <WindowsVersion>10.0</WindowsVersion>
          <OfficeVersion>16.0.10374/14</OfficeVersion>
          <ApplicationVersion>16.0.10374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2021-05-18T12:54:35Z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QJNBu/p/AAAAAAAAAAAAACgSAAAAAAAAQAAAwPp/AAAgQsy5+n8AAB6jU1D6fwAABAAAAAAAAAAgQsy5+n8AAAm/G3MxAAAAAAAAAAAAAAAa1oYgTZcAADDAG3MxAAAASAAAACgCAAC4qLNQ+n8AACCjvFD6fwAA4OyKUAAAAAABAAAAAAAAAJbEs1D6fwAAAADMufp/AAAAAAAAAAAAAAAAAAAxAAAAsae6uPp/AAAAxBtzMQAAAHALAAAAAAAAUEOrNigCAABYwRtzMQAAAAAAAAAAAAAAAAAAAAAAAAAAAAAAAAAAAAAAAAAAAAAAucAbczEAAADHfFNQZHYACAAAAAAlAAAADAAAAAEAAAAYAAAADAAAAAAAAAASAAAADAAAAAEAAAAeAAAAGAAAAMMAAAAEAAAA9wAAABEAAAAlAAAADAAAAAEAAABUAAAAhAAAAMQAAAAEAAAA9QAAABAAAAABAAAA0XbJQasKyUHEAAAABAAAAAkAAABMAAAAAAAAAAAAAAAAAAAA//////////9gAAAAMQA4AC8ANQAvADIAMAAyADE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C43tG4+n8AACAAAAAAAAAASK7duPp/AAAAAAAAAAAAAAAAAAAAAAAAWKcaczEAAAAAAAAAAAAAAAAAAAAAAAAAAAAAAAAAAACKzocgTZcAAJYQCi0AAAAAvMDvlP+zAADw+/Y6KAIAAFBDqzYoAgAAsKgacwAAAAAAAAAAAAAAAAcAAAAAAAAAoAMuPSgCAADspxpzMQAAACmoGnMxAAAAsae6uPp/AAAAAAAAKAIAAFZTvbgAAAAA7MDvlP+zAAAAAC49KAIAAOynGnMxAAAABwAAAPp/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QAAALje0bj6fwAA6HIBPSgCAABIrt24+n8AAAAAAAAAAAAAAAAAAAAAAAA9u+2XyhLXAQIAAAAAAAAAAAAAAAAAAAAAAAAAAAAAAArPhyBNlwAAqPozS/p/AABo/zNL+n8AAOD///8AAAAAUEOrNigCAABIqBpzAAAAAAAAAAAAAAAABgAAAAAAAAAgAAAAAAAAAGynGnMxAAAAqacaczEAAACxp7q4+n8AAChrLkv6fwAAAAAAAAAAAABo/zNL+n8AAKj6M0v6fwAAbKcaczEAAAAGAAAAKAIAAAAAAAAAAAAAAAAAAAAAAAAAAAAAAAAAAKBc9zp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uN7RuPp/AABwcgE9KAIAAEiu3bj6fwAAAAAAAAAAAAAAAAAAAAAAAAAAgD8AAIA//v////////8AAAAAAAAAAAAAAAAAAAAAqs6HIE2XAAAAAAAAAAAAAAgAAAAAAAAA8P///wAAAABQQ6s2KAIAAOioGnMAAAAAAAAAAAAAAAAJAAAAAAAAACAAAAAAAAAADKgaczEAAABJqBpzMQAAALGnurj6fwAAUNgqS/p/AACJyLpKAAAAAPCc8TwAAIA/UNgqS/p/AAAMqBpzMQAAAAkAAAD6fwAAAAAAAAAAAAAAAAAAAAAAAAAAAAAAAAAAAF33Om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9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5lB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ECTQbv6fwAAAAAAAAAAAAAoEgAAAAAAAEAAAMD6fwAAIELMufp/AAAeo1NQ+n8AAAQAAAAAAAAAIELMufp/AAAJvxtzMQAAAAAAAAAAAAAAGtaGIE2XAAAwwBtzMQAAAEgAAAAoAgAAuKizUPp/AAAgo7xQ+n8AAODsilAAAAAAAQAAAAAAAACWxLNQ+n8AAAAAzLn6fwAAAAAAAAAAAAAAAAAAMQAAALGnurj6fwAAAMQbczEAAABwCwAAAAAAAFBDqzYoAgAAWMEbczEAAAAAAAAAAAAAAAAAAAAAAAAAAAAAAAAAAAAAAAAAAAAAALnAG3MxAAAAx3xTU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uN7RuPp/AAAgAAAAAAAAAEiu3bj6fwAAAAAAAAAAAAAAAAAAAAAAAFinGnMxAAAAAAAAAAAAAAAAAAAAAAAAAAAAAAAAAAAAis6HIE2XAACWEAotAAAAALzA75T/swAA8Pv2OigCAABQQ6s2KAIAALCoGnMAAAAAAAAAAAAAAAAHAAAAAAAAAKADLj0oAgAA7KcaczEAAAApqBpzMQAAALGnurj6fwAAAAAAACgCAABWU724AAAAAOzA75T/swAAAAAuPSgCAADspxpzMQAAAAcAAAD6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EAAAC43tG4+n8AAOhyAT0oAgAASK7duPp/AAAAAAAAAAAAAAAAAAAAAAAAPbvtl8oS1wECAAAAAAAAAAAAAAAAAAAAAAAAAAAAAAAKz4cgTZcAAKj6M0v6fwAAaP8zS/p/AADg////AAAAAFBDqzYoAgAASKgacwAAAAAAAAAAAAAAAAYAAAAAAAAAIAAAAAAAAABspxpzMQAAAKmnGnMxAAAAsae6uPp/AAAoay5L+n8AAAAAAAAAAAAAaP8zS/p/AACo+jNL+n8AAGynGnMxAAAABgAAACgCAAAAAAAAAAAAAAAAAAAAAAAAAAAAAAAAAACgXPc6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Lje0bj6fwAAcHIBPSgCAABIrt24+n8AAAAAAAAAAAAAAAAAAAAAAAAAAIA/AACAP/7/////////AAAAAAAAAAAAAAAAAAAAAKrOhyBNlwAAAAAAAAAAAAAIAAAAAAAAAPD///8AAAAAUEOrNigCAADoqBpzAAAAAAAAAAAAAAAACQAAAAAAAAAgAAAAAAAAAAyoGnMxAAAASagaczEAAACxp7q4+n8AAFDYKkv6fwAAici6SgAAAADwnPE8AACAP1DYKkv6fwAADKgaczEAAAAJAAAA+n8AAAAAAAAAAAAAAAAAAAAAAAAAAAAAAAAAAABd9zp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0PlfWKajzfuBMUVq2IRlo/0q/CtetBs7n0569h56hzA=</DigestValue>
    </Reference>
    <Reference Type="http://www.w3.org/2000/09/xmldsig#Object" URI="#idOfficeObject">
      <DigestMethod Algorithm="http://www.w3.org/2001/04/xmlenc#sha256"/>
      <DigestValue>QDA5OkDcUlShDvdGVeKSXtjyzwnccMM9NLSdwG4nMdY=</DigestValue>
    </Reference>
    <Reference Type="http://uri.etsi.org/01903#SignedProperties" URI="#idSignedProperties">
      <Transforms>
        <Transform Algorithm="http://www.w3.org/TR/2001/REC-xml-c14n-20010315"/>
      </Transforms>
      <DigestMethod Algorithm="http://www.w3.org/2001/04/xmlenc#sha256"/>
      <DigestValue>0tyCxE71cL0Bc5fgFlJ3fHFtq5w76SMmWtd+ZxhMLjE=</DigestValue>
    </Reference>
    <Reference Type="http://www.w3.org/2000/09/xmldsig#Object" URI="#idValidSigLnImg">
      <DigestMethod Algorithm="http://www.w3.org/2001/04/xmlenc#sha256"/>
      <DigestValue>7DsTVQq87lXv5Rp8qjJXWUUFGxRrZmXQLpubVYVOWvM=</DigestValue>
    </Reference>
    <Reference Type="http://www.w3.org/2000/09/xmldsig#Object" URI="#idInvalidSigLnImg">
      <DigestMethod Algorithm="http://www.w3.org/2001/04/xmlenc#sha256"/>
      <DigestValue>Q6KMCIsyM4/AoY6tvoveUYGdsjNxfeTlomJIpKuPwfE=</DigestValue>
    </Reference>
  </SignedInfo>
  <SignatureValue>J7XhHmFeSnEEVjz2EbdWw1lK+l3+vzr37qvih1hEfVPqzhgFAH5iXy1qLT3GfMpqlExJKOCyEBNp
+vS6FKdY0obJSjoBOR7icvB7msmJXc2+etMme2eSwpRnue3bt26jK7U2+eeiXsquxwUlrg3zHVfN
y9WWcgQiVC8A//YskhjuLHrAVjTn44hnNh7nV3+lIYuGVL48BSTsXvlH9KhvvmbrtuM5QAHj8i5d
URZVurK89r+hzfT40Z57lMa6zzY8lzKvIt8gMz3NUa8wq0xSGSS5ddqNbdARgcCeEA4255FEW+H4
XjLzniQPYVf1Ul6E1mUFoYAQ4Hft4TZe7HkPaw==</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2021-05-18T12:55:09Z</mdssi:Value>
        </mdssi:SignatureTime>
      </SignatureProperty>
    </SignatureProperties>
  </Object>
  <Object Id="idOfficeObject">
    <SignatureProperties>
      <SignatureProperty Id="idOfficeV1Details" Target="#idPackageSignature">
        <SignatureInfoV1 xmlns="http://schemas.microsoft.com/office/2006/digsig">
          <SetupID>{B277F15F-8CBA-48FE-BE86-0423F11272A1}</SetupID>
          <SignatureText>Gustavo Segovia</SignatureText>
          <SignatureImage/>
          <SignatureComments/>
          <WindowsVersion>10.0</WindowsVersion>
          <OfficeVersion>16.0.10374/14</OfficeVersion>
          <ApplicationVersion>16.0.10374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2021-05-18T12:55:09Z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QJNBu/p/AAAAAAAAAAAAACgSAAAAAAAAQAAAwPp/AAAgQsy5+n8AAB6jU1D6fwAABAAAAAAAAAAgQsy5+n8AAAm/G3MxAAAAAAAAAAAAAAAa1oYgTZcAADDAG3MxAAAASAAAACgCAAC4qLNQ+n8AACCjvFD6fwAA4OyKUAAAAAABAAAAAAAAAJbEs1D6fwAAAADMufp/AAAAAAAAAAAAAAAAAAAxAAAAsae6uPp/AAAAxBtzMQAAAHALAAAAAAAAUEOrNigCAABYwRtzMQAAAAAAAAAAAAAAAAAAAAAAAAAAAAAAAAAAAAAAAAAAAAAAucAbczEAAADHfFNQZHYACAAAAAAlAAAADAAAAAEAAAAYAAAADAAAAAAAAAASAAAADAAAAAEAAAAeAAAAGAAAAMMAAAAEAAAA9wAAABEAAAAlAAAADAAAAAEAAABUAAAAhAAAAMQAAAAEAAAA9QAAABAAAAABAAAA0XbJQasKyUHEAAAABAAAAAkAAABMAAAAAAAAAAAAAAAAAAAA//////////9gAAAAMQA4AC8ANQAvADIAMAAyADE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C43tG4+n8AACAAAAAAAAAASK7duPp/AAAAAAAAAAAAAAAAAAAAAAAAWKcaczEAAAAAAAAAAAAAAAAAAAAAAAAAAAAAAAAAAACKzocgTZcAAJYQCi0AAAAAvMDvlP+zAADw+/Y6KAIAAFBDqzYoAgAAsKgacwAAAAAAAAAAAAAAAAcAAAAAAAAAoAMuPSgCAADspxpzMQAAACmoGnMxAAAAsae6uPp/AAAAAAAAKAIAAFZTvbgAAAAA7MDvlP+zAAAAAC49KAIAAOynGnMxAAAABwAAAPp/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QAAALje0bj6fwAA6HIBPSgCAABIrt24+n8AAAAAAAAAAAAAAAAAAAAAAAA9u+2XyhLXAQIAAAAAAAAAAAAAAAAAAAAAAAAAAAAAAArPhyBNlwAAqPozS/p/AABo/zNL+n8AAOD///8AAAAAUEOrNigCAABIqBpzAAAAAAAAAAAAAAAABgAAAAAAAAAgAAAAAAAAAGynGnMxAAAAqacaczEAAACxp7q4+n8AAChrLkv6fwAAAAAAAAAAAABo/zNL+n8AAKj6M0v6fwAAbKcaczEAAAAGAAAAKAIAAAAAAAAAAAAAAAAAAAAAAAAAAAAAAAAAAKBc9zp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uN7RuPp/AABwcgE9KAIAAEiu3bj6fwAAAAAAAAAAAAAAAAAAAAAAAAAAgD8AAIA//v////////8AAAAAAAAAAAAAAAAAAAAAqs6HIE2XAAAAAAAAAAAAAAgAAAAAAAAA8P///wAAAABQQ6s2KAIAAOioGnMAAAAAAAAAAAAAAAAJAAAAAAAAACAAAAAAAAAADKgaczEAAABJqBpzMQAAALGnurj6fwAAUNgqS/p/AACJyLpKAAAAAPCc8TwAAIA/UNgqS/p/AAAMqBpzMQAAAAkAAAD6fwAAAAAAAAAAAAAAAAAAAAAAAAAAAAAAAAAAAF33Om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8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ECTQbv6fwAAAAAAAAAAAAAoEgAAAAAAAEAAAMD6fwAAIELMufp/AAAeo1NQ+n8AAAQAAAAAAAAAIELMufp/AAAJvxtzMQAAAAAAAAAAAAAAGtaGIE2XAAAwwBtzMQAAAEgAAAAoAgAAuKizUPp/AAAgo7xQ+n8AAODsilAAAAAAAQAAAAAAAACWxLNQ+n8AAAAAzLn6fwAAAAAAAAAAAAAAAAAAMQAAALGnurj6fwAAAMQbczEAAABwCwAAAAAAAFBDqzYoAgAAWMEbczEAAAAAAAAAAAAAAAAAAAAAAAAAAAAAAAAAAAAAAAAAAAAAALnAG3MxAAAAx3xTU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uN7RuPp/AAAgAAAAAAAAAEiu3bj6fwAAAAAAAAAAAAAAAAAAAAAAAFinGnMxAAAAAAAAAAAAAAAAAAAAAAAAAAAAAAAAAAAAis6HIE2XAACWEAotAAAAALzA75T/swAA8Pv2OigCAABQQ6s2KAIAALCoGnMAAAAAAAAAAAAAAAAHAAAAAAAAAKADLj0oAgAA7KcaczEAAAApqBpzMQAAALGnurj6fwAAAAAAACgCAABWU724AAAAAOzA75T/swAAAAAuPSgCAADspxpzMQAAAAcAAAD6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EAAAC43tG4+n8AAOhyAT0oAgAASK7duPp/AAAAAAAAAAAAAAAAAAAAAAAAPbvtl8oS1wECAAAAAAAAAAAAAAAAAAAAAAAAAAAAAAAKz4cgTZcAAKj6M0v6fwAAaP8zS/p/AADg////AAAAAFBDqzYoAgAASKgacwAAAAAAAAAAAAAAAAYAAAAAAAAAIAAAAAAAAABspxpzMQAAAKmnGnMxAAAAsae6uPp/AAAoay5L+n8AAAAAAAAAAAAAaP8zS/p/AACo+jNL+n8AAGynGnMxAAAABgAAACgCAAAAAAAAAAAAAAAAAAAAAAAAAAAAAAAAAACgXPc6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Lje0bj6fwAAcHIBPSgCAABIrt24+n8AAAAAAAAAAAAAAAAAAAAAAAAAAIA/AACAP/7/////////AAAAAAAAAAAAAAAAAAAAAKrOhyBNlwAAAAAAAAAAAAAIAAAAAAAAAPD///8AAAAAUEOrNigCAADoqBpzAAAAAAAAAAAAAAAACQAAAAAAAAAgAAAAAAAAAAyoGnMxAAAASagaczEAAACxp7q4+n8AAFDYKkv6fwAAici6SgAAAADwnPE8AACAP1DYKkv6fwAADKgaczEAAAAJAAAA+n8AAAAAAAAAAAAAAAAAAAAAAAAAAAAAAAAAAABd9zp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hVhrwbnaHtEUiBTDLwUraDGaOET+wrRicjuuwRASgs4=</DigestValue>
    </Reference>
    <Reference Type="http://www.w3.org/2000/09/xmldsig#Object" URI="#idOfficeObject">
      <DigestMethod Algorithm="http://www.w3.org/2001/04/xmlenc#sha256"/>
      <DigestValue>OsOnaLqIzFP8lpirb+DfQNv/pkspI9PE44KJzvdQw4g=</DigestValue>
    </Reference>
    <Reference Type="http://uri.etsi.org/01903#SignedProperties" URI="#idSignedProperties">
      <Transforms>
        <Transform Algorithm="http://www.w3.org/TR/2001/REC-xml-c14n-20010315"/>
      </Transforms>
      <DigestMethod Algorithm="http://www.w3.org/2001/04/xmlenc#sha256"/>
      <DigestValue>CZBkO8wSdaqavM25ifbXKFzKypgJ5dTQE3yeKENe0Rg=</DigestValue>
    </Reference>
    <Reference Type="http://www.w3.org/2000/09/xmldsig#Object" URI="#idValidSigLnImg">
      <DigestMethod Algorithm="http://www.w3.org/2001/04/xmlenc#sha256"/>
      <DigestValue>QSCDBiVR3ExDKSaDJR5Ywkaq5Gy1NFI5/VnJgSNcdo8=</DigestValue>
    </Reference>
    <Reference Type="http://www.w3.org/2000/09/xmldsig#Object" URI="#idInvalidSigLnImg">
      <DigestMethod Algorithm="http://www.w3.org/2001/04/xmlenc#sha256"/>
      <DigestValue>1IA4qKhm1G3ra8y9zam7u8/1qCqsT52vte19zFG1OeI=</DigestValue>
    </Reference>
  </SignedInfo>
  <SignatureValue>LiLYLnDjbM+6Hz4L9KE51+QBw/xzO9SnFIX1RJVWLHLtzteZmsOMxpbWb1YYgM/4B088rURHCnu1
GG5Ki7D+SnycwpmfQ6KzkHMajgbdz/q4hGrXW7colToXFsW/ck5bBpTCfOVc7b6xNl7Ym+HSth1K
Lh6vIdAqtkQE5W4Ey+RgLvXBEr9hBHPC9oYcDPT4pTstStS+ODid2nOFWkzhFB0KIMciMIqaJgTd
6ivqzNsMBahFYnTc94025YcRw0Pse4DFe76a91g+CzVzRM8Zr4QzSnS+fD8Y8XWb6MMNvbbSigsw
NaLYw3h+RsHfhWtM/BcbKEWhFfTvbOIfJ5OetA==</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2021-05-18T15:41:05Z</mdssi:Value>
        </mdssi:SignatureTime>
      </SignatureProperty>
    </SignatureProperties>
  </Object>
  <Object Id="idOfficeObject">
    <SignatureProperties>
      <SignatureProperty Id="idOfficeV1Details" Target="#idPackageSignature">
        <SignatureInfoV1 xmlns="http://schemas.microsoft.com/office/2006/digsig">
          <SetupID>{7286F0FF-362C-48AE-88EF-41755820017E}</SetupID>
          <SignatureText>Eduardo Laran</SignatureText>
          <SignatureImage/>
          <SignatureComments/>
          <WindowsVersion>10.0</WindowsVersion>
          <OfficeVersion>16.0.13929/22</OfficeVersion>
          <ApplicationVersion>16.0.13929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2021-05-18T15:41:05Z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m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YIUU+38AAABghRT7fwAAfFJpFPt/AAAAAPtd+38AAH232xP7fwAAMBb7Xft/AAB8UmkU+38AAJAWAAAAAAAAQAAAwPt/AAAAAPtd+38AAES62xP7fwAABAAAAAAAAAAwFvtd+38AAEC8dYRZAAAAfFJpFAAAAABIAAAAAAAAAHxSaRT7fwAAoGOFFPt/AADAVmkU+38AAAEAAAAAAAAA9ntpFPt/AAAAAPtd+38AAAAAAAAAAAAAAAAAALwBAAB4aaUH+38AANBrdbq8AQAAm6DTXft/AAAQvXWEWQAAAKm9dYRZAAAAAAAAAAAAAAAAAAAAZHYACAAAAAAlAAAADAAAAAEAAAAYAAAADAAAAAAAAAASAAAADAAAAAEAAAAeAAAAGAAAAPUAAAAFAAAAMgEAABYAAAAlAAAADAAAAAEAAABUAAAAhAAAAPYAAAAFAAAAMAEAABUAAAABAAAAVVWPQSa0j0H2AAAABQAAAAkAAABMAAAAAAAAAAAAAAAAAAAA//////////9gAAAAMQA4AC8ANQAvADIAMAAyADE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QAAAAAAAACY2HWEWQAAAAAAW7i8AQAAiK72Xft/AAAAAAAAAAAAAAkAAAAAAAAAAUpEyrwBAAC3udsT+38AAAAAAAAAAAAAAAAAAAAAAABkX/btQUYAABjadYRZAAAAKNl1hFkAAADQsI3IvAEAANBrdbq8AQAAQNt1hAAAAABww3a6vAEAAAcAAAAAAAAAAAAAAAAAAAB82nWEWQAAALnadYRZAAAAUbbPXft/AAAAAAAAAAAAAAAAAAAAAAAAAAAAAAAAAABw2CrGvAEAANBrdbq8AQAAm6DTXft/AAAg2nWEWQAAALnadYRZ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CQKHDdvAEAANixEQj7fwAAAAAAAPt/AACIrvZd+38AAAAAAAAAAAAAAAAAAAAAAAAAbV/fvAEAADCiEgj7fwAAAAAAAAAAAAAAAAAAAAAAAHTT9+1BRgAATMLuHvt/AAAAAAAAAAAAAOD///8AAAAA0Gt1urwBAABIX3SEAAAAAAAAAAAAAAAABgAAAAAAAAAAAAAAAAAAAGxedIRZAAAAqV50hFkAAABRts9d+38AAKD7lsy8AQAAAAAAAAAAAACg+5bMvAEAADAWKLq8AQAA0Gt1urwBAACboNNd+38AABBedIRZAAAAqV50hF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K8AAABWAAAAMAAAADsAAACAAAAAHAAAACEA8AAAAAAAAAAAAAAAgD8AAAAAAAAAAAAAgD8AAAAAAAAAAAAAAAAAAAAAAAAAAAAAAAAAAAAAAAAAACUAAAAMAAAAAAAAgCgAAAAMAAAABAAAAFIAAABwAQAABAAAAOz///8AAAAAAAAAAAAAAACQAQAAAAAAAQAAAABzAGUAZwBvAGUAIAB1AGkAAAAAAAAAAAAAAAAAAAAAAAAAAAAAAAAAAAAAAAAAAAAAAAAAAAAAAAAAAAAAAAAAAAAAAPBmdIRZAAAA8GZ0hFkAAAAACAAAAAAAAIiu9l37fwAAAAAAAAAAAAAAAAAAAAAAAJi//9e8AQAAoP3j4bwBAAAAAAAAAAAAAAAAAAAAAAAANNP37UFGAABIrxII+38AAAAAAAAIAAAA7P///wAAAADQa3W6vAEAAIhfdIQAAAAAAAAAAAAAAAAJAAAAAAAAAAAAAAAAAAAArF50hFkAAADpXnSEWQAAAFG2z137fwAA+OM0zLwBAAAAAAAAAAAAAPjjNMy8AQAAkK8SCPt/AADQa3W6vAEAAJug0137fwAAUF50hFkAAADpXnSEWQAAAAAAAAAAAAAAAAAAAGR2AAgAAAAAJQAAAAwAAAAEAAAAGAAAAAwAAAAAAAAAEgAAAAwAAAABAAAAHgAAABgAAAAwAAAAOwAAALAAAABXAAAAJQAAAAwAAAAEAAAAVAAAAJwAAAAxAAAAOwAAAK4AAABWAAAAAQAAAFVVj0EmtI9BMQAAADsAAAANAAAATAAAAAAAAAAAAAAAAAAAAP//////////aAAAAEUAZAB1AGEAcgBkAG8AIABMAGEAcgBhAG4AAAAKAAAADAAAAAsAAAAKAAAABwAAAAwAAAAMAAAABQAAAAkAAAAKAAAABwAAAAoAAAAL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GQAAABxAAAAAQAAAFVVj0EmtI9BDwAAAGEAAAANAAAATAAAAAAAAAAAAAAAAAAAAP//////////aAAAAEUAZAB1AGEAcgBkAG8AIABMAGEAcgBhAG4AAAAHAAAACAAAAAcAAAAHAAAABQAAAAgAAAAIAAAABAAAAAYAAAAHAAAABQAAAAc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dgAAAIYAAAABAAAAVVWPQSa0j0EPAAAAdgAAABAAAABMAAAAAAAAAAAAAAAAAAAA//////////9sAAAAQwBvAG4AdABhAGQAbwByACAARwBlAG4AZQByAGEAbAAIAAAACAAAAAcAAAAEAAAABwAAAAgAAAAIAAAABQAAAAQAAAAJAAAABwAAAAcAAAAHAAAABQAAAAcAAAADAAAASwAAAEAAAAAwAAAABQAAACAAAAABAAAAAQAAABAAAAAAAAAAAAAAAEABAACgAAAAAAAAAAAAAABAAQAAoAAAACUAAAAMAAAAAgAAACcAAAAYAAAABQAAAAAAAAD///8AAAAAACUAAAAMAAAABQAAAEwAAABkAAAADgAAAIsAAAAHAQAAmwAAAA4AAACLAAAA+gAAABEAAAAhAPAAAAAAAAAAAAAAAIA/AAAAAAAAAAAAAIA/AAAAAAAAAAAAAAAAAAAAAAAAAAAAAAAAAAAAAAAAAAAlAAAADAAAAAAAAIAoAAAADAAAAAUAAAAlAAAADAAAAAEAAAAYAAAADAAAAAAAAAASAAAADAAAAAEAAAAWAAAADAAAAAAAAABUAAAAJAEAAA8AAACLAAAABgEAAJsAAAABAAAAVVWPQSa0j0EPAAAAiwAAACQAAABMAAAABAAAAA4AAACLAAAACAEAAJwAAACUAAAARgBpAHIAbQBhAGQAbwAgAHAAbwByADoAIABKAE8AUwBFACAARQBEAFUAQQBSAEQATwAgAEwAQQBSAEEATgAgAEQASQBBAFoABgAAAAMAAAAFAAAACwAAAAcAAAAIAAAACAAAAAQAAAAIAAAACAAAAAUAAAADAAAABAAAAAUAAAAKAAAABwAAAAcAAAAEAAAABwAAAAkAAAAJAAAACAAAAAgAAAAJAAAACgAAAAQAAAAGAAAACAAAAAgAAAAIAAAACgAAAAQAAAAJAAAAAwAAAAgAAAAHAAAAFgAAAAwAAAAAAAAAJQAAAAwAAAACAAAADgAAABQAAAAAAAAAEAAAABQAAAA=</Object>
  <Object Id="idInvalidSigLnImg">AQAAAGwAAAAAAAAAAAAAAD8BAACfAAAAAAAAAAAAAABmFgAAOwsAACBFTUYAAAEAG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BghRT7fwAAAGCFFPt/AAB8UmkU+38AAAAA+137fwAAfbfbE/t/AAAwFvtd+38AAHxSaRT7fwAAkBYAAAAAAABAAADA+38AAAAA+137fwAARLrbE/t/AAAEAAAAAAAAADAW+137fwAAQLx1hFkAAAB8UmkUAAAAAEgAAAAAAAAAfFJpFPt/AACgY4UU+38AAMBWaRT7fwAAAQAAAAAAAAD2e2kU+38AAAAA+137fwAAAAAAAAAAAAAAAAAAvAEAAHhppQf7fwAA0Gt1urwBAACboNNd+38AABC9dYRZAAAAqb11hFkAAAAAAAAAAAAAAAAAAABkdgAIAAAAACUAAAAMAAAAAQAAABgAAAAMAAAA/wAAABIAAAAMAAAAAQAAAB4AAAAYAAAAMAAAAAUAAACLAAAAFgAAACUAAAAMAAAAAQAAAFQAAACoAAAAMQAAAAUAAACJAAAAFQAAAAEAAABVVY9BJrSPQTEAAAAFAAAADwAAAEwAAAAAAAAAAAAAAAAAAAD//////////2wAAABGAGkAcgBtAGEAIABuAG8AIAB2AOEAbABpAGQAYQDuHg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BAAAAAAAAAJjYdYRZAAAAAABbuLwBAACIrvZd+38AAAAAAAAAAAAACQAAAAAAAAABSkTKvAEAALe52xP7fwAAAAAAAAAAAAAAAAAAAAAAAGRf9u1BRgAAGNp1hFkAAAAo2XWEWQAAANCwjci8AQAA0Gt1urwBAABA23WEAAAAAHDDdrq8AQAABwAAAAAAAAAAAAAAAAAAAHzadYRZAAAAudp1hFkAAABRts9d+38AAAAAAAAAAAAAAAAAAAAAAAAAAAAAAAAAAHDYKsa8AQAA0Gt1urwBAACboNNd+38AACDadYRZAAAAudp1hFk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JAocN28AQAA2LERCPt/AAAAAAAA+38AAIiu9l37fwAAAAAAAAAAAAAAAAAAAAAAAABtX9+8AQAAMKISCPt/AAAAAAAAAAAAAAAAAAAAAAAAdNP37UFGAABMwu4e+38AAAAAAAAAAAAA4P///wAAAADQa3W6vAEAAEhfdIQAAAAAAAAAAAAAAAAGAAAAAAAAAAAAAAAAAAAAbF50hFkAAACpXnSEWQAAAFG2z137fwAAoPuWzLwBAAAAAAAAAAAAAKD7lsy8AQAAMBYourwBAADQa3W6vAEAAJug0137fwAAEF50hFkAAACpXnSEWQAAAAAAAAAAAAAAAAAAAGR2AAgAAAAAJQAAAAwAAAADAAAAGAAAAAwAAAAAAAAAEgAAAAwAAAABAAAAFgAAAAwAAAAIAAAAVAAAAFQAAAAMAAAANwAAACAAAABaAAAAAQAAAFVVj0EmtI9BDAAAAFsAAAABAAAATAAAAAQAAAALAAAANwAAACIAAABbAAAAUAAAAFgAI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rwAAAFYAAAAwAAAAOwAAAIAAAAAcAAAAIQDwAAAAAAAAAAAAAACAPwAAAAAAAAAAAACAPwAAAAAAAAAAAAAAAAAAAAAAAAAAAAAAAAAAAAAAAAAAJQAAAAwAAAAAAACAKAAAAAwAAAAEAAAAUgAAAHABAAAEAAAA7P///wAAAAAAAAAAAAAAAJABAAAAAAABAAAAAHMAZQBnAG8AZQAgAHUAaQAAAAAAAAAAAAAAAAAAAAAAAAAAAAAAAAAAAAAAAAAAAAAAAAAAAAAAAAAAAAAAAAAAAAAA8GZ0hFkAAADwZnSEWQAAAAAIAAAAAAAAiK72Xft/AAAAAAAAAAAAAAAAAAAAAAAAmL//17wBAACg/ePhvAEAAAAAAAAAAAAAAAAAAAAAAAA00/ftQUYAAEivEgj7fwAAAAAAAAgAAADs////AAAAANBrdbq8AQAAiF90hAAAAAAAAAAAAAAAAAkAAAAAAAAAAAAAAAAAAACsXnSEWQAAAOledIRZAAAAUbbPXft/AAD44zTMvAEAAAAAAAAAAAAA+OM0zLwBAACQrxII+38AANBrdbq8AQAAm6DTXft/AABQXnSEWQAAAOledIRZAAAAAAAAAAAAAAAAAAAAZHYACAAAAAAlAAAADAAAAAQAAAAYAAAADAAAAAAAAAASAAAADAAAAAEAAAAeAAAAGAAAADAAAAA7AAAAsAAAAFcAAAAlAAAADAAAAAQAAABUAAAAnAAAADEAAAA7AAAArgAAAFYAAAABAAAAVVWPQSa0j0ExAAAAOwAAAA0AAABMAAAAAAAAAAAAAAAAAAAA//////////9oAAAARQBkAHUAYQByAGQAbwAgAEwAYQByAGEAbgAAAAoAAAAMAAAACwAAAAoAAAAHAAAADAAAAAwAAAAFAAAACQAAAAoAAAAHAAAACgAAAAs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nAAAAA8AAABhAAAAZAAAAHEAAAABAAAAVVWPQSa0j0EPAAAAYQAAAA0AAABMAAAAAAAAAAAAAAAAAAAA//////////9oAAAARQBkAHUAYQByAGQAbwAgAEwAYQByAGEAbgBv/QcAAAAIAAAABwAAAAcAAAAFAAAACAAAAAgAAAAEAAAABgAAAAcAAAAFAAAABw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sAAAADwAAAHYAAAB2AAAAhgAAAAEAAABVVY9BJrSPQQ8AAAB2AAAAEAAAAEwAAAAAAAAAAAAAAAAAAAD//////////2wAAABDAG8AbgB0AGEAZABvAHIAIABHAGUAbgBlAHIAYQBsAAgAAAAIAAAABwAAAAQAAAAHAAAACAAAAAgAAAAFAAAABAAAAAkAAAAHAAAABwAAAAcAAAAFAAAABwAAAAMAAABLAAAAQAAAADAAAAAFAAAAIAAAAAEAAAABAAAAEAAAAAAAAAAAAAAAQAEAAKAAAAAAAAAAAAAAAEABAACgAAAAJQAAAAwAAAACAAAAJwAAABgAAAAFAAAAAAAAAP///wAAAAAAJQAAAAwAAAAFAAAATAAAAGQAAAAOAAAAiwAAAAcBAACbAAAADgAAAIsAAAD6AAAAEQAAACEA8AAAAAAAAAAAAAAAgD8AAAAAAAAAAAAAgD8AAAAAAAAAAAAAAAAAAAAAAAAAAAAAAAAAAAAAAAAAACUAAAAMAAAAAAAAgCgAAAAMAAAABQAAACUAAAAMAAAAAQAAABgAAAAMAAAAAAAAABIAAAAMAAAAAQAAABYAAAAMAAAAAAAAAFQAAAAkAQAADwAAAIsAAAAGAQAAmwAAAAEAAABVVY9BJrSPQQ8AAACLAAAAJAAAAEwAAAAEAAAADgAAAIsAAAAIAQAAnAAAAJQAAABGAGkAcgBtAGEAZABvACAAcABvAHIAOgAgAEoATwBTAEUAIABFAEQAVQBBAFIARABPACAATABBAFIAQQBOACAARABJAEEAWgAGAAAAAwAAAAUAAAALAAAABwAAAAgAAAAIAAAABAAAAAgAAAAIAAAABQAAAAMAAAAEAAAABQAAAAoAAAAHAAAABwAAAAQAAAAHAAAACQAAAAkAAAAIAAAACAAAAAkAAAAKAAAABAAAAAYAAAAIAAAACAAAAAgAAAAKAAAABAAAAAkAAAADAAAACAAAAAcAAAAWAAAADAAAAAAAAAAlAAAADAAAAAIAAAAOAAAAFAAAAAAAAAAQAAAAFA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ZYbnd4XWwG4+9Rlyiz7By12561jKYNiliLyF37D3mdU=</DigestValue>
    </Reference>
    <Reference Type="http://www.w3.org/2000/09/xmldsig#Object" URI="#idOfficeObject">
      <DigestMethod Algorithm="http://www.w3.org/2001/04/xmlenc#sha256"/>
      <DigestValue>D2l1Rcr5oASrMQ7r2CknZPuTn8VC3tBlca9mEXQYWb0=</DigestValue>
    </Reference>
    <Reference Type="http://uri.etsi.org/01903#SignedProperties" URI="#idSignedProperties">
      <Transforms>
        <Transform Algorithm="http://www.w3.org/TR/2001/REC-xml-c14n-20010315"/>
      </Transforms>
      <DigestMethod Algorithm="http://www.w3.org/2001/04/xmlenc#sha256"/>
      <DigestValue>rzQJvEWBI3l7f5vNgVk2kGof1l6c0PtAK0vuYfHqRis=</DigestValue>
    </Reference>
    <Reference Type="http://www.w3.org/2000/09/xmldsig#Object" URI="#idValidSigLnImg">
      <DigestMethod Algorithm="http://www.w3.org/2001/04/xmlenc#sha256"/>
      <DigestValue>QSCDBiVR3ExDKSaDJR5Ywkaq5Gy1NFI5/VnJgSNcdo8=</DigestValue>
    </Reference>
    <Reference Type="http://www.w3.org/2000/09/xmldsig#Object" URI="#idInvalidSigLnImg">
      <DigestMethod Algorithm="http://www.w3.org/2001/04/xmlenc#sha256"/>
      <DigestValue>GXGGaYTT5HWKzgxVGoXlOSC9Io0rbm2xrRfjANjrGKw=</DigestValue>
    </Reference>
  </SignedInfo>
  <SignatureValue>I8eFCUXm+ilFfkHw9RLqLB+ZB0ISPq+70UlP8LYsUGBhWpPro7NonOckH6+zIzpUw3CYnFq8/bpU
Sl03AS2uqobM4i8CnKELFOzkKqGMglLPp/AssSTcS46qMB5Cdjkyv9FePP1tM6ET/sceRo0RDzOq
28K/LmT0FsR0p8s/8xuivlxUg7GEMEV/PTae7JpOjLjO+19pBu+keDtSsVEsG71giA4vAo4WeQQR
g1ZmTsrA69s7/OO3UpBVp+4RjpLikspAQbMQ3eBqAu95LuvO0lWHnXN25NSB4woWtjX4MJbIK5br
fI6gC3wu3t6M2YZmBZ4h5/1w9hK6hbw9EG+DQQ==</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2021-05-18T15:41:33Z</mdssi:Value>
        </mdssi:SignatureTime>
      </SignatureProperty>
    </SignatureProperties>
  </Object>
  <Object Id="idOfficeObject">
    <SignatureProperties>
      <SignatureProperty Id="idOfficeV1Details" Target="#idPackageSignature">
        <SignatureInfoV1 xmlns="http://schemas.microsoft.com/office/2006/digsig">
          <SetupID>{016DE0C3-FB93-4FAF-AEB2-C415FA3BB8F8}</SetupID>
          <SignatureText>Eduardo Laran</SignatureText>
          <SignatureImage/>
          <SignatureComments/>
          <WindowsVersion>10.0</WindowsVersion>
          <OfficeVersion>16.0.13929/22</OfficeVersion>
          <ApplicationVersion>16.0.13929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2021-05-18T15:41:33Z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m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YIUU+38AAABghRT7fwAAfFJpFPt/AAAAAPtd+38AAH232xP7fwAAMBb7Xft/AAB8UmkU+38AAJAWAAAAAAAAQAAAwPt/AAAAAPtd+38AAES62xP7fwAABAAAAAAAAAAwFvtd+38AAEC8dYRZAAAAfFJpFAAAAABIAAAAAAAAAHxSaRT7fwAAoGOFFPt/AADAVmkU+38AAAEAAAAAAAAA9ntpFPt/AAAAAPtd+38AAAAAAAAAAAAAAAAAALwBAAB4aaUH+38AANBrdbq8AQAAm6DTXft/AAAQvXWEWQAAAKm9dYRZAAAAAAAAAAAAAAAAAAAAZHYACAAAAAAlAAAADAAAAAEAAAAYAAAADAAAAAAAAAASAAAADAAAAAEAAAAeAAAAGAAAAPUAAAAFAAAAMgEAABYAAAAlAAAADAAAAAEAAABUAAAAhAAAAPYAAAAFAAAAMAEAABUAAAABAAAAVVWPQSa0j0H2AAAABQAAAAkAAABMAAAAAAAAAAAAAAAAAAAA//////////9gAAAAMQA4AC8ANQAvADIAMAAyADE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QAAAAAAAACY2HWEWQAAAAAAW7i8AQAAiK72Xft/AAAAAAAAAAAAAAkAAAAAAAAAAUpEyrwBAAC3udsT+38AAAAAAAAAAAAAAAAAAAAAAABkX/btQUYAABjadYRZAAAAKNl1hFkAAADQsI3IvAEAANBrdbq8AQAAQNt1hAAAAABww3a6vAEAAAcAAAAAAAAAAAAAAAAAAAB82nWEWQAAALnadYRZAAAAUbbPXft/AAAAAAAAAAAAAAAAAAAAAAAAAAAAAAAAAABw2CrGvAEAANBrdbq8AQAAm6DTXft/AAAg2nWEWQAAALnadYRZ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CQKHDdvAEAANixEQj7fwAAAAAAAPt/AACIrvZd+38AAAAAAAAAAAAAAAAAAAAAAAAAbV/fvAEAADCiEgj7fwAAAAAAAAAAAAAAAAAAAAAAAHTT9+1BRgAATMLuHvt/AAAAAAAAAAAAAOD///8AAAAA0Gt1urwBAABIX3SEAAAAAAAAAAAAAAAABgAAAAAAAAAAAAAAAAAAAGxedIRZAAAAqV50hFkAAABRts9d+38AAKD7lsy8AQAAAAAAAAAAAACg+5bMvAEAADAWKLq8AQAA0Gt1urwBAACboNNd+38AABBedIRZAAAAqV50hF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K8AAABWAAAAMAAAADsAAACAAAAAHAAAACEA8AAAAAAAAAAAAAAAgD8AAAAAAAAAAAAAgD8AAAAAAAAAAAAAAAAAAAAAAAAAAAAAAAAAAAAAAAAAACUAAAAMAAAAAAAAgCgAAAAMAAAABAAAAFIAAABwAQAABAAAAOz///8AAAAAAAAAAAAAAACQAQAAAAAAAQAAAABzAGUAZwBvAGUAIAB1AGkAAAAAAAAAAAAAAAAAAAAAAAAAAAAAAAAAAAAAAAAAAAAAAAAAAAAAAAAAAAAAAAAAAAAAAPBmdIRZAAAA8GZ0hFkAAAAACAAAAAAAAIiu9l37fwAAAAAAAAAAAAAAAAAAAAAAAJi//9e8AQAAoP3j4bwBAAAAAAAAAAAAAAAAAAAAAAAANNP37UFGAABIrxII+38AAAAAAAAIAAAA7P///wAAAADQa3W6vAEAAIhfdIQAAAAAAAAAAAAAAAAJAAAAAAAAAAAAAAAAAAAArF50hFkAAADpXnSEWQAAAFG2z137fwAA+OM0zLwBAAAAAAAAAAAAAPjjNMy8AQAAkK8SCPt/AADQa3W6vAEAAJug0137fwAAUF50hFkAAADpXnSEWQAAAAAAAAAAAAAAAAAAAGR2AAgAAAAAJQAAAAwAAAAEAAAAGAAAAAwAAAAAAAAAEgAAAAwAAAABAAAAHgAAABgAAAAwAAAAOwAAALAAAABXAAAAJQAAAAwAAAAEAAAAVAAAAJwAAAAxAAAAOwAAAK4AAABWAAAAAQAAAFVVj0EmtI9BMQAAADsAAAANAAAATAAAAAAAAAAAAAAAAAAAAP//////////aAAAAEUAZAB1AGEAcgBkAG8AIABMAGEAcgBhAG4AAAAKAAAADAAAAAsAAAAKAAAABwAAAAwAAAAMAAAABQAAAAkAAAAKAAAABwAAAAoAAAAL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GQAAABxAAAAAQAAAFVVj0EmtI9BDwAAAGEAAAANAAAATAAAAAAAAAAAAAAAAAAAAP//////////aAAAAEUAZAB1AGEAcgBkAG8AIABMAGEAcgBhAG4AAAAHAAAACAAAAAcAAAAHAAAABQAAAAgAAAAIAAAABAAAAAYAAAAHAAAABQAAAAc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dgAAAIYAAAABAAAAVVWPQSa0j0EPAAAAdgAAABAAAABMAAAAAAAAAAAAAAAAAAAA//////////9sAAAAQwBvAG4AdABhAGQAbwByACAARwBlAG4AZQByAGEAbAAIAAAACAAAAAcAAAAEAAAABwAAAAgAAAAIAAAABQAAAAQAAAAJAAAABwAAAAcAAAAHAAAABQAAAAcAAAADAAAASwAAAEAAAAAwAAAABQAAACAAAAABAAAAAQAAABAAAAAAAAAAAAAAAEABAACgAAAAAAAAAAAAAABAAQAAoAAAACUAAAAMAAAAAgAAACcAAAAYAAAABQAAAAAAAAD///8AAAAAACUAAAAMAAAABQAAAEwAAABkAAAADgAAAIsAAAAHAQAAmwAAAA4AAACLAAAA+gAAABEAAAAhAPAAAAAAAAAAAAAAAIA/AAAAAAAAAAAAAIA/AAAAAAAAAAAAAAAAAAAAAAAAAAAAAAAAAAAAAAAAAAAlAAAADAAAAAAAAIAoAAAADAAAAAUAAAAlAAAADAAAAAEAAAAYAAAADAAAAAAAAAASAAAADAAAAAEAAAAWAAAADAAAAAAAAABUAAAAJAEAAA8AAACLAAAABgEAAJsAAAABAAAAVVWPQSa0j0EPAAAAiwAAACQAAABMAAAABAAAAA4AAACLAAAACAEAAJwAAACUAAAARgBpAHIAbQBhAGQAbwAgAHAAbwByADoAIABKAE8AUwBFACAARQBEAFUAQQBSAEQATwAgAEwAQQBSAEEATgAgAEQASQBBAFoABgAAAAMAAAAFAAAACwAAAAcAAAAIAAAACAAAAAQAAAAIAAAACAAAAAUAAAADAAAABAAAAAUAAAAKAAAABwAAAAcAAAAEAAAABwAAAAkAAAAJAAAACAAAAAgAAAAJAAAACgAAAAQAAAAGAAAACAAAAAgAAAAIAAAACgAAAAQAAAAJAAAAAwAAAAgAAAAHAAAAFgAAAAwAAAAAAAAAJQAAAAwAAAACAAAADgAAABQAAAAAAAAAEAAAABQAAAA=</Object>
  <Object Id="idInvalidSigLnImg">AQAAAGwAAAAAAAAAAAAAAD8BAACfAAAAAAAAAAAAAABmFgAAOwsAACBFTUYAAAEAG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BghRT7fwAAAGCFFPt/AAB8UmkU+38AAAAA+137fwAAfbfbE/t/AAAwFvtd+38AAHxSaRT7fwAAkBYAAAAAAABAAADA+38AAAAA+137fwAARLrbE/t/AAAEAAAAAAAAADAW+137fwAAQLx1hFkAAAB8UmkUAAAAAEgAAAAAAAAAfFJpFPt/AACgY4UU+38AAMBWaRT7fwAAAQAAAAAAAAD2e2kU+38AAAAA+137fwAAAAAAAAAAAAAAAAAAvAEAAHhppQf7fwAA0Gt1urwBAACboNNd+38AABC9dYRZAAAAqb11hFkAAAAAAAAAAAAAAAAAAABkdgAIAAAAACUAAAAMAAAAAQAAABgAAAAMAAAA/wAAABIAAAAMAAAAAQAAAB4AAAAYAAAAMAAAAAUAAACLAAAAFgAAACUAAAAMAAAAAQAAAFQAAACoAAAAMQAAAAUAAACJAAAAFQAAAAEAAABVVY9BJrSPQTEAAAAFAAAADwAAAEwAAAAAAAAAAAAAAAAAAAD//////////2wAAABGAGkAcgBtAGEAIABuAG8AIAB2AOEAbABpAGQAYQDuHg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BAAAAAAAAAJjYdYRZAAAAAABbuLwBAACIrvZd+38AAAAAAAAAAAAACQAAAAAAAAABSkTKvAEAALe52xP7fwAAAAAAAAAAAAAAAAAAAAAAAGRf9u1BRgAAGNp1hFkAAAAo2XWEWQAAANCwjci8AQAA0Gt1urwBAABA23WEAAAAAHDDdrq8AQAABwAAAAAAAAAAAAAAAAAAAHzadYRZAAAAudp1hFkAAABRts9d+38AAAAAAAAAAAAAAAAAAAAAAAAAAAAAAAAAAHDYKsa8AQAA0Gt1urwBAACboNNd+38AACDadYRZAAAAudp1hFk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JAocN28AQAA2LERCPt/AAAAAAAA+38AAIiu9l37fwAAAAAAAAAAAAAAAAAAAAAAAABtX9+8AQAAMKISCPt/AAAAAAAAAAAAAAAAAAAAAAAAdNP37UFGAABMwu4e+38AAAAAAAAAAAAA4P///wAAAADQa3W6vAEAAEhfdIQAAAAAAAAAAAAAAAAGAAAAAAAAAAAAAAAAAAAAbF50hFkAAACpXnSEWQAAAFG2z137fwAAoPuWzLwBAAAAAAAAAAAAAKD7lsy8AQAAMBYourwBAADQa3W6vAEAAJug0137fwAAEF50hFkAAACpXnSEWQAAAAAAAAAAAAAAAAAAAGR2AAgAAAAAJQAAAAwAAAADAAAAGAAAAAwAAAAAAAAAEgAAAAwAAAABAAAAFgAAAAwAAAAIAAAAVAAAAFQAAAAMAAAANwAAACAAAABaAAAAAQAAAFVVj0EmtI9BDAAAAFsAAAABAAAATAAAAAQAAAALAAAANwAAACIAAABbAAAAUAAAAFgAI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rwAAAFYAAAAwAAAAOwAAAIAAAAAcAAAAIQDwAAAAAAAAAAAAAACAPwAAAAAAAAAAAACAPwAAAAAAAAAAAAAAAAAAAAAAAAAAAAAAAAAAAAAAAAAAJQAAAAwAAAAAAACAKAAAAAwAAAAEAAAAUgAAAHABAAAEAAAA7P///wAAAAAAAAAAAAAAAJABAAAAAAABAAAAAHMAZQBnAG8AZQAgAHUAaQAAAAAAAAAAAAAAAAAAAAAAAAAAAAAAAAAAAAAAAAAAAAAAAAAAAAAAAAAAAAAAAAAAAAAA8GZ0hFkAAADwZnSEWQAAAAAIAAAAAAAAiK72Xft/AAAAAAAAAAAAAAAAAAAAAAAAmL//17wBAACg/ePhvAEAAAAAAAAAAAAAAAAAAAAAAAA00/ftQUYAAEivEgj7fwAAAAAAAAgAAADs////AAAAANBrdbq8AQAAiF90hAAAAAAAAAAAAAAAAAkAAAAAAAAAAAAAAAAAAACsXnSEWQAAAOledIRZAAAAUbbPXft/AAD44zTMvAEAAAAAAAAAAAAA+OM0zLwBAACQrxII+38AANBrdbq8AQAAm6DTXft/AABQXnSEWQAAAOledIRZAAAAAAAAAAAAAAAAAAAAZHYACAAAAAAlAAAADAAAAAQAAAAYAAAADAAAAAAAAAASAAAADAAAAAEAAAAeAAAAGAAAADAAAAA7AAAAsAAAAFcAAAAlAAAADAAAAAQAAABUAAAAnAAAADEAAAA7AAAArgAAAFYAAAABAAAAVVWPQSa0j0ExAAAAOwAAAA0AAABMAAAAAAAAAAAAAAAAAAAA//////////9oAAAARQBkAHUAYQByAGQAbwAgAEwAYQByAGEAbgAAAAoAAAAMAAAACwAAAAoAAAAHAAAADAAAAAwAAAAFAAAACQAAAAoAAAAHAAAACgAAAAs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nAAAAA8AAABhAAAAZAAAAHEAAAABAAAAVVWPQSa0j0EPAAAAYQAAAA0AAABMAAAAAAAAAAAAAAAAAAAA//////////9oAAAARQBkAHUAYQByAGQAbwAgAEwAYQByAGEAbgAAAAcAAAAIAAAABwAAAAcAAAAFAAAACAAAAAgAAAAEAAAABgAAAAcAAAAFAAAABw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sAAAADwAAAHYAAAB2AAAAhgAAAAEAAABVVY9BJrSPQQ8AAAB2AAAAEAAAAEwAAAAAAAAAAAAAAAAAAAD//////////2wAAABDAG8AbgB0AGEAZABvAHIAIABHAGUAbgBlAHIAYQBsAAgAAAAIAAAABwAAAAQAAAAHAAAACAAAAAgAAAAFAAAABAAAAAkAAAAHAAAABwAAAAcAAAAFAAAABwAAAAMAAABLAAAAQAAAADAAAAAFAAAAIAAAAAEAAAABAAAAEAAAAAAAAAAAAAAAQAEAAKAAAAAAAAAAAAAAAEABAACgAAAAJQAAAAwAAAACAAAAJwAAABgAAAAFAAAAAAAAAP///wAAAAAAJQAAAAwAAAAFAAAATAAAAGQAAAAOAAAAiwAAAAcBAACbAAAADgAAAIsAAAD6AAAAEQAAACEA8AAAAAAAAAAAAAAAgD8AAAAAAAAAAAAAgD8AAAAAAAAAAAAAAAAAAAAAAAAAAAAAAAAAAAAAAAAAACUAAAAMAAAAAAAAgCgAAAAMAAAABQAAACUAAAAMAAAAAQAAABgAAAAMAAAAAAAAABIAAAAMAAAAAQAAABYAAAAMAAAAAAAAAFQAAAAkAQAADwAAAIsAAAAGAQAAmwAAAAEAAABVVY9BJrSPQQ8AAACLAAAAJAAAAEwAAAAEAAAADgAAAIsAAAAIAQAAnAAAAJQAAABGAGkAcgBtAGEAZABvACAAcABvAHIAOgAgAEoATwBTAEUAIABFAEQAVQBBAFIARABPACAATABBAFIAQQBOACAARABJAEEAWgAGAAAAAwAAAAUAAAALAAAABwAAAAgAAAAIAAAABAAAAAgAAAAIAAAABQAAAAMAAAAEAAAABQAAAAoAAAAHAAAABwAAAAQAAAAHAAAACQAAAAkAAAAIAAAACAAAAAkAAAAKAAAABAAAAAYAAAAIAAAACAAAAAgAAAAKAAAABAAAAAkAAAADAAAACAAAAAcAAAAWAAAADAAAAAAAAAAlAAAADAAAAAIAAAAOAAAAFAAAAAAAAAAQAAAAFA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NEUH40L2ZZ7ZnsK0NrloyWIO6ysLZjjo9EySLFg6YGM=</DigestValue>
    </Reference>
    <Reference Type="http://www.w3.org/2000/09/xmldsig#Object" URI="#idOfficeObject">
      <DigestMethod Algorithm="http://www.w3.org/2001/04/xmlenc#sha256"/>
      <DigestValue>L5RFglh03GzKDnO8dvRFumutiKYuR+ET281WX9qF1Jk=</DigestValue>
    </Reference>
    <Reference Type="http://uri.etsi.org/01903#SignedProperties" URI="#idSignedProperties">
      <Transforms>
        <Transform Algorithm="http://www.w3.org/TR/2001/REC-xml-c14n-20010315"/>
      </Transforms>
      <DigestMethod Algorithm="http://www.w3.org/2001/04/xmlenc#sha256"/>
      <DigestValue>0j4hUn63gE9aDeyibV3ft0fwsrgy9yu03XlBBXKtyrw=</DigestValue>
    </Reference>
    <Reference Type="http://www.w3.org/2000/09/xmldsig#Object" URI="#idValidSigLnImg">
      <DigestMethod Algorithm="http://www.w3.org/2001/04/xmlenc#sha256"/>
      <DigestValue>QSCDBiVR3ExDKSaDJR5Ywkaq5Gy1NFI5/VnJgSNcdo8=</DigestValue>
    </Reference>
    <Reference Type="http://www.w3.org/2000/09/xmldsig#Object" URI="#idInvalidSigLnImg">
      <DigestMethod Algorithm="http://www.w3.org/2001/04/xmlenc#sha256"/>
      <DigestValue>D/XmobcINAXL4R2+eW4/rOEiraTUSm4+X1jKcf6QKvo=</DigestValue>
    </Reference>
  </SignedInfo>
  <SignatureValue>IOy5/PGkMFOOkfHA95+meuQcGoGSZeE41/UIq1ik7k99OZpnMrwnWIjXwhSJKDkGOG1tv375A/lS
y3UOY3RXai42ggI8VNCf7sfmUdL4n0S43xQpzfOC71YOAdbqndmVKqjIhAuTvtBnZxsKxBiddcLF
nOGvfGw3gMDpA9W1qFz4qCXeK0gJ+nIMn1mtWqmXp3w6DG5oDq+cji7+B3ehIdaxgVYhRqrguKzj
sxxkyBcNoR2/m4hRd11vEAF4oU9vJXZ9e65UWwXfUyjy5GXUP4X0Pi5rl7rgJQwckTxb/u5asFwZ
TYLc1Dl4nwVe+/jcpZm2WNwaqAmcUtL0tWY9aw==</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2021-05-18T15:41:43Z</mdssi:Value>
        </mdssi:SignatureTime>
      </SignatureProperty>
    </SignatureProperties>
  </Object>
  <Object Id="idOfficeObject">
    <SignatureProperties>
      <SignatureProperty Id="idOfficeV1Details" Target="#idPackageSignature">
        <SignatureInfoV1 xmlns="http://schemas.microsoft.com/office/2006/digsig">
          <SetupID>{2D69A192-0BFF-488B-9BC0-01FB2BA02BB6}</SetupID>
          <SignatureText>Eduardo Laran</SignatureText>
          <SignatureImage/>
          <SignatureComments/>
          <WindowsVersion>10.0</WindowsVersion>
          <OfficeVersion>16.0.13929/22</OfficeVersion>
          <ApplicationVersion>16.0.13929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2021-05-18T15:41:43Z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m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YIUU+38AAABghRT7fwAAfFJpFPt/AAAAAPtd+38AAH232xP7fwAAMBb7Xft/AAB8UmkU+38AAJAWAAAAAAAAQAAAwPt/AAAAAPtd+38AAES62xP7fwAABAAAAAAAAAAwFvtd+38AAEC8dYRZAAAAfFJpFAAAAABIAAAAAAAAAHxSaRT7fwAAoGOFFPt/AADAVmkU+38AAAEAAAAAAAAA9ntpFPt/AAAAAPtd+38AAAAAAAAAAAAAAAAAALwBAAB4aaUH+38AANBrdbq8AQAAm6DTXft/AAAQvXWEWQAAAKm9dYRZAAAAAAAAAAAAAAAAAAAAZHYACAAAAAAlAAAADAAAAAEAAAAYAAAADAAAAAAAAAASAAAADAAAAAEAAAAeAAAAGAAAAPUAAAAFAAAAMgEAABYAAAAlAAAADAAAAAEAAABUAAAAhAAAAPYAAAAFAAAAMAEAABUAAAABAAAAVVWPQSa0j0H2AAAABQAAAAkAAABMAAAAAAAAAAAAAAAAAAAA//////////9gAAAAMQA4AC8ANQAvADIAMAAyADE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QAAAAAAAACY2HWEWQAAAAAAW7i8AQAAiK72Xft/AAAAAAAAAAAAAAkAAAAAAAAAAUpEyrwBAAC3udsT+38AAAAAAAAAAAAAAAAAAAAAAABkX/btQUYAABjadYRZAAAAKNl1hFkAAADQsI3IvAEAANBrdbq8AQAAQNt1hAAAAABww3a6vAEAAAcAAAAAAAAAAAAAAAAAAAB82nWEWQAAALnadYRZAAAAUbbPXft/AAAAAAAAAAAAAAAAAAAAAAAAAAAAAAAAAABw2CrGvAEAANBrdbq8AQAAm6DTXft/AAAg2nWEWQAAALnadYRZ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CQKHDdvAEAANixEQj7fwAAAAAAAPt/AACIrvZd+38AAAAAAAAAAAAAAAAAAAAAAAAAbV/fvAEAADCiEgj7fwAAAAAAAAAAAAAAAAAAAAAAAHTT9+1BRgAATMLuHvt/AAAAAAAAAAAAAOD///8AAAAA0Gt1urwBAABIX3SEAAAAAAAAAAAAAAAABgAAAAAAAAAAAAAAAAAAAGxedIRZAAAAqV50hFkAAABRts9d+38AAKD7lsy8AQAAAAAAAAAAAACg+5bMvAEAADAWKLq8AQAA0Gt1urwBAACboNNd+38AABBedIRZAAAAqV50hF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K8AAABWAAAAMAAAADsAAACAAAAAHAAAACEA8AAAAAAAAAAAAAAAgD8AAAAAAAAAAAAAgD8AAAAAAAAAAAAAAAAAAAAAAAAAAAAAAAAAAAAAAAAAACUAAAAMAAAAAAAAgCgAAAAMAAAABAAAAFIAAABwAQAABAAAAOz///8AAAAAAAAAAAAAAACQAQAAAAAAAQAAAABzAGUAZwBvAGUAIAB1AGkAAAAAAAAAAAAAAAAAAAAAAAAAAAAAAAAAAAAAAAAAAAAAAAAAAAAAAAAAAAAAAAAAAAAAAPBmdIRZAAAA8GZ0hFkAAAAACAAAAAAAAIiu9l37fwAAAAAAAAAAAAAAAAAAAAAAAJi//9e8AQAAoP3j4bwBAAAAAAAAAAAAAAAAAAAAAAAANNP37UFGAABIrxII+38AAAAAAAAIAAAA7P///wAAAADQa3W6vAEAAIhfdIQAAAAAAAAAAAAAAAAJAAAAAAAAAAAAAAAAAAAArF50hFkAAADpXnSEWQAAAFG2z137fwAA+OM0zLwBAAAAAAAAAAAAAPjjNMy8AQAAkK8SCPt/AADQa3W6vAEAAJug0137fwAAUF50hFkAAADpXnSEWQAAAAAAAAAAAAAAAAAAAGR2AAgAAAAAJQAAAAwAAAAEAAAAGAAAAAwAAAAAAAAAEgAAAAwAAAABAAAAHgAAABgAAAAwAAAAOwAAALAAAABXAAAAJQAAAAwAAAAEAAAAVAAAAJwAAAAxAAAAOwAAAK4AAABWAAAAAQAAAFVVj0EmtI9BMQAAADsAAAANAAAATAAAAAAAAAAAAAAAAAAAAP//////////aAAAAEUAZAB1AGEAcgBkAG8AIABMAGEAcgBhAG4AAAAKAAAADAAAAAsAAAAKAAAABwAAAAwAAAAMAAAABQAAAAkAAAAKAAAABwAAAAoAAAAL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GQAAABxAAAAAQAAAFVVj0EmtI9BDwAAAGEAAAANAAAATAAAAAAAAAAAAAAAAAAAAP//////////aAAAAEUAZAB1AGEAcgBkAG8AIABMAGEAcgBhAG4AAAAHAAAACAAAAAcAAAAHAAAABQAAAAgAAAAIAAAABAAAAAYAAAAHAAAABQAAAAc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dgAAAIYAAAABAAAAVVWPQSa0j0EPAAAAdgAAABAAAABMAAAAAAAAAAAAAAAAAAAA//////////9sAAAAQwBvAG4AdABhAGQAbwByACAARwBlAG4AZQByAGEAbAAIAAAACAAAAAcAAAAEAAAABwAAAAgAAAAIAAAABQAAAAQAAAAJAAAABwAAAAcAAAAHAAAABQAAAAcAAAADAAAASwAAAEAAAAAwAAAABQAAACAAAAABAAAAAQAAABAAAAAAAAAAAAAAAEABAACgAAAAAAAAAAAAAABAAQAAoAAAACUAAAAMAAAAAgAAACcAAAAYAAAABQAAAAAAAAD///8AAAAAACUAAAAMAAAABQAAAEwAAABkAAAADgAAAIsAAAAHAQAAmwAAAA4AAACLAAAA+gAAABEAAAAhAPAAAAAAAAAAAAAAAIA/AAAAAAAAAAAAAIA/AAAAAAAAAAAAAAAAAAAAAAAAAAAAAAAAAAAAAAAAAAAlAAAADAAAAAAAAIAoAAAADAAAAAUAAAAlAAAADAAAAAEAAAAYAAAADAAAAAAAAAASAAAADAAAAAEAAAAWAAAADAAAAAAAAABUAAAAJAEAAA8AAACLAAAABgEAAJsAAAABAAAAVVWPQSa0j0EPAAAAiwAAACQAAABMAAAABAAAAA4AAACLAAAACAEAAJwAAACUAAAARgBpAHIAbQBhAGQAbwAgAHAAbwByADoAIABKAE8AUwBFACAARQBEAFUAQQBSAEQATwAgAEwAQQBSAEEATgAgAEQASQBBAFoABgAAAAMAAAAFAAAACwAAAAcAAAAIAAAACAAAAAQAAAAIAAAACAAAAAUAAAADAAAABAAAAAUAAAAKAAAABwAAAAcAAAAEAAAABwAAAAkAAAAJAAAACAAAAAgAAAAJAAAACgAAAAQAAAAGAAAACAAAAAgAAAAIAAAACgAAAAQAAAAJAAAAAwAAAAgAAAAHAAAAFgAAAAwAAAAAAAAAJQAAAAwAAAACAAAADgAAABQAAAAAAAAAEAAAABQAAAA=</Object>
  <Object Id="idInvalidSigLnImg">AQAAAGwAAAAAAAAAAAAAAD8BAACfAAAAAAAAAAAAAABmFgAAOwsAACBFTUYAAAEAG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BghRT7fwAAAGCFFPt/AAB8UmkU+38AAAAA+137fwAAfbfbE/t/AAAwFvtd+38AAHxSaRT7fwAAkBYAAAAAAABAAADA+38AAAAA+137fwAARLrbE/t/AAAEAAAAAAAAADAW+137fwAAQLx1hFkAAAB8UmkUAAAAAEgAAAAAAAAAfFJpFPt/AACgY4UU+38AAMBWaRT7fwAAAQAAAAAAAAD2e2kU+38AAAAA+137fwAAAAAAAAAAAAAAAAAAvAEAAHhppQf7fwAA0Gt1urwBAACboNNd+38AABC9dYRZAAAAqb11hFk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BAAAAAAAAAJjYdYRZAAAAAABbuLwBAACIrvZd+38AAAAAAAAAAAAACQAAAAAAAAABSkTKvAEAALe52xP7fwAAAAAAAAAAAAAAAAAAAAAAAGRf9u1BRgAAGNp1hFkAAAAo2XWEWQAAANCwjci8AQAA0Gt1urwBAABA23WEAAAAAHDDdrq8AQAABwAAAAAAAAAAAAAAAAAAAHzadYRZAAAAudp1hFkAAABRts9d+38AAAAAAAAAAAAAAAAAAAAAAAAAAAAAAAAAAHDYKsa8AQAA0Gt1urwBAACboNNd+38AACDadYRZAAAAudp1hFk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JAocN28AQAA2LERCPt/AAAAAAAA+38AAIiu9l37fwAAAAAAAAAAAAAAAAAAAAAAAABtX9+8AQAAMKISCPt/AAAAAAAAAAAAAAAAAAAAAAAAdNP37UFGAABMwu4e+38AAAAAAAAAAAAA4P///wAAAADQa3W6vAEAAEhfdIQAAAAAAAAAAAAAAAAGAAAAAAAAAAAAAAAAAAAAbF50hFkAAACpXnSEWQAAAFG2z137fwAAoPuWzLwBAAAAAAAAAAAAAKD7lsy8AQAAMBYourwBAADQa3W6vAEAAJug0137fwAAEF50hFkAAACpXnSEWQ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rwAAAFYAAAAwAAAAOwAAAIAAAAAcAAAAIQDwAAAAAAAAAAAAAACAPwAAAAAAAAAAAACAPwAAAAAAAAAAAAAAAAAAAAAAAAAAAAAAAAAAAAAAAAAAJQAAAAwAAAAAAACAKAAAAAwAAAAEAAAAUgAAAHABAAAEAAAA7P///wAAAAAAAAAAAAAAAJABAAAAAAABAAAAAHMAZQBnAG8AZQAgAHUAaQAAAAAAAAAAAAAAAAAAAAAAAAAAAAAAAAAAAAAAAAAAAAAAAAAAAAAAAAAAAAAAAAAAAAAA8GZ0hFkAAADwZnSEWQAAAAAIAAAAAAAAiK72Xft/AAAAAAAAAAAAAAAAAAAAAAAAmL//17wBAACg/ePhvAEAAAAAAAAAAAAAAAAAAAAAAAA00/ftQUYAAEivEgj7fwAAAAAAAAgAAADs////AAAAANBrdbq8AQAAiF90hAAAAAAAAAAAAAAAAAkAAAAAAAAAAAAAAAAAAACsXnSEWQAAAOledIRZAAAAUbbPXft/AAD44zTMvAEAAAAAAAAAAAAA+OM0zLwBAACQrxII+38AANBrdbq8AQAAm6DTXft/AABQXnSEWQAAAOledIRZAAAAAAAAAAAAAAAAAAAAZHYACAAAAAAlAAAADAAAAAQAAAAYAAAADAAAAAAAAAASAAAADAAAAAEAAAAeAAAAGAAAADAAAAA7AAAAsAAAAFcAAAAlAAAADAAAAAQAAABUAAAAnAAAADEAAAA7AAAArgAAAFYAAAABAAAAVVWPQSa0j0ExAAAAOwAAAA0AAABMAAAAAAAAAAAAAAAAAAAA//////////9oAAAARQBkAHUAYQByAGQAbwAgAEwAYQByAGEAbgAAAAoAAAAMAAAACwAAAAoAAAAHAAAADAAAAAwAAAAFAAAACQAAAAoAAAAHAAAACgAAAAs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nAAAAA8AAABhAAAAZAAAAHEAAAABAAAAVVWPQSa0j0EPAAAAYQAAAA0AAABMAAAAAAAAAAAAAAAAAAAA//////////9oAAAARQBkAHUAYQByAGQAbwAgAEwAYQByAGEAbgAAAAcAAAAIAAAABwAAAAcAAAAFAAAACAAAAAgAAAAEAAAABgAAAAcAAAAFAAAABw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sAAAADwAAAHYAAAB2AAAAhgAAAAEAAABVVY9BJrSPQQ8AAAB2AAAAEAAAAEwAAAAAAAAAAAAAAAAAAAD//////////2wAAABDAG8AbgB0AGEAZABvAHIAIABHAGUAbgBlAHIAYQBsAAgAAAAIAAAABwAAAAQAAAAHAAAACAAAAAgAAAAFAAAABAAAAAkAAAAHAAAABwAAAAcAAAAFAAAABwAAAAMAAABLAAAAQAAAADAAAAAFAAAAIAAAAAEAAAABAAAAEAAAAAAAAAAAAAAAQAEAAKAAAAAAAAAAAAAAAEABAACgAAAAJQAAAAwAAAACAAAAJwAAABgAAAAFAAAAAAAAAP///wAAAAAAJQAAAAwAAAAFAAAATAAAAGQAAAAOAAAAiwAAAAcBAACbAAAADgAAAIsAAAD6AAAAEQAAACEA8AAAAAAAAAAAAAAAgD8AAAAAAAAAAAAAgD8AAAAAAAAAAAAAAAAAAAAAAAAAAAAAAAAAAAAAAAAAACUAAAAMAAAAAAAAgCgAAAAMAAAABQAAACUAAAAMAAAAAQAAABgAAAAMAAAAAAAAABIAAAAMAAAAAQAAABYAAAAMAAAAAAAAAFQAAAAkAQAADwAAAIsAAAAGAQAAmwAAAAEAAABVVY9BJrSPQQ8AAACLAAAAJAAAAEwAAAAEAAAADgAAAIsAAAAIAQAAnAAAAJQAAABGAGkAcgBtAGEAZABvACAAcABvAHIAOgAgAEoATwBTAEUAIABFAEQAVQBBAFIARABPACAATABBAFIAQQBOACAARABJAEEAWgAGAAAAAwAAAAUAAAALAAAABwAAAAgAAAAIAAAABAAAAAgAAAAIAAAABQAAAAMAAAAEAAAABQAAAAoAAAAHAAAABwAAAAQAAAAHAAAACQAAAAkAAAAIAAAACAAAAAkAAAAKAAAABAAAAAYAAAAIAAAACAAAAAgAAAAKAAAABAAAAAkAAAADAAAACAAAAAcAAAAWAAAADAAAAAAAAAAlAAAADAAAAAIAAAAOAAAAFAAAAAAAAAAQAAAAFA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AxcntNJOuWGGuwh+XsjcKuZH0a0MKnzuf91wyGUuZgM=</DigestValue>
    </Reference>
    <Reference Type="http://www.w3.org/2000/09/xmldsig#Object" URI="#idOfficeObject">
      <DigestMethod Algorithm="http://www.w3.org/2001/04/xmlenc#sha256"/>
      <DigestValue>fnQ4zOQLtfkYotGIYOQadpvggLui9MQ6LjW4u/r6ZqI=</DigestValue>
    </Reference>
    <Reference Type="http://uri.etsi.org/01903#SignedProperties" URI="#idSignedProperties">
      <Transforms>
        <Transform Algorithm="http://www.w3.org/TR/2001/REC-xml-c14n-20010315"/>
      </Transforms>
      <DigestMethod Algorithm="http://www.w3.org/2001/04/xmlenc#sha256"/>
      <DigestValue>DKiCahlRGPgpSphYHzD15MzNXb3cC8cU1bS3nUZ6z28=</DigestValue>
    </Reference>
    <Reference Type="http://www.w3.org/2000/09/xmldsig#Object" URI="#idValidSigLnImg">
      <DigestMethod Algorithm="http://www.w3.org/2001/04/xmlenc#sha256"/>
      <DigestValue>QSCDBiVR3ExDKSaDJR5Ywkaq5Gy1NFI5/VnJgSNcdo8=</DigestValue>
    </Reference>
    <Reference Type="http://www.w3.org/2000/09/xmldsig#Object" URI="#idInvalidSigLnImg">
      <DigestMethod Algorithm="http://www.w3.org/2001/04/xmlenc#sha256"/>
      <DigestValue>GXGGaYTT5HWKzgxVGoXlOSC9Io0rbm2xrRfjANjrGKw=</DigestValue>
    </Reference>
  </SignedInfo>
  <SignatureValue>FdOgsB2HMB9+/Sx+13w12ZQP/57anXn4q4LQvxFDu39klGdqLx2ew0BGu/AgvISUt/1DnQisYZhH
TqxxktTq0RbMZfa6MclSkv6zRiC0QiLzXJ3UmQ/znah1v72y22KIhHH3OQ+hvUlD8g6e3DycjFGr
GqeonD3BBm6+kBcv7SKmFaOoX5TxN9UKHH4lHzJd4XZ+HxbwLoAWnPrw00w2OxmISoAeG0Xxx0RU
WRoN/rcmYzZpuMN72qVt0bicS6447XuISzwnes0OXx9OAsrEfrfI5NDVpoO3mf8/NaD5Au6DMwrX
VytKMWbU4VkYUeGO4skuWwpAkh9h6bVvkKRp5g==</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2021-05-18T15:41:52Z</mdssi:Value>
        </mdssi:SignatureTime>
      </SignatureProperty>
    </SignatureProperties>
  </Object>
  <Object Id="idOfficeObject">
    <SignatureProperties>
      <SignatureProperty Id="idOfficeV1Details" Target="#idPackageSignature">
        <SignatureInfoV1 xmlns="http://schemas.microsoft.com/office/2006/digsig">
          <SetupID>{46AAE720-7643-4F02-BD14-94240E5203EE}</SetupID>
          <SignatureText>Eduardo Laran</SignatureText>
          <SignatureImage/>
          <SignatureComments/>
          <WindowsVersion>10.0</WindowsVersion>
          <OfficeVersion>16.0.13929/22</OfficeVersion>
          <ApplicationVersion>16.0.13929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2021-05-18T15:41:52Z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m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YIUU+38AAABghRT7fwAAfFJpFPt/AAAAAPtd+38AAH232xP7fwAAMBb7Xft/AAB8UmkU+38AAJAWAAAAAAAAQAAAwPt/AAAAAPtd+38AAES62xP7fwAABAAAAAAAAAAwFvtd+38AAEC8dYRZAAAAfFJpFAAAAABIAAAAAAAAAHxSaRT7fwAAoGOFFPt/AADAVmkU+38AAAEAAAAAAAAA9ntpFPt/AAAAAPtd+38AAAAAAAAAAAAAAAAAALwBAAB4aaUH+38AANBrdbq8AQAAm6DTXft/AAAQvXWEWQAAAKm9dYRZAAAAAAAAAAAAAAAAAAAAZHYACAAAAAAlAAAADAAAAAEAAAAYAAAADAAAAAAAAAASAAAADAAAAAEAAAAeAAAAGAAAAPUAAAAFAAAAMgEAABYAAAAlAAAADAAAAAEAAABUAAAAhAAAAPYAAAAFAAAAMAEAABUAAAABAAAAVVWPQSa0j0H2AAAABQAAAAkAAABMAAAAAAAAAAAAAAAAAAAA//////////9gAAAAMQA4AC8ANQAvADIAMAAyADE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QAAAAAAAACY2HWEWQAAAAAAW7i8AQAAiK72Xft/AAAAAAAAAAAAAAkAAAAAAAAAAUpEyrwBAAC3udsT+38AAAAAAAAAAAAAAAAAAAAAAABkX/btQUYAABjadYRZAAAAKNl1hFkAAADQsI3IvAEAANBrdbq8AQAAQNt1hAAAAABww3a6vAEAAAcAAAAAAAAAAAAAAAAAAAB82nWEWQAAALnadYRZAAAAUbbPXft/AAAAAAAAAAAAAAAAAAAAAAAAAAAAAAAAAABw2CrGvAEAANBrdbq8AQAAm6DTXft/AAAg2nWEWQAAALnadYRZ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CQKHDdvAEAANixEQj7fwAAAAAAAPt/AACIrvZd+38AAAAAAAAAAAAAAAAAAAAAAAAAbV/fvAEAADCiEgj7fwAAAAAAAAAAAAAAAAAAAAAAAHTT9+1BRgAATMLuHvt/AAAAAAAAAAAAAOD///8AAAAA0Gt1urwBAABIX3SEAAAAAAAAAAAAAAAABgAAAAAAAAAAAAAAAAAAAGxedIRZAAAAqV50hFkAAABRts9d+38AAKD7lsy8AQAAAAAAAAAAAACg+5bMvAEAADAWKLq8AQAA0Gt1urwBAACboNNd+38AABBedIRZAAAAqV50hF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K8AAABWAAAAMAAAADsAAACAAAAAHAAAACEA8AAAAAAAAAAAAAAAgD8AAAAAAAAAAAAAgD8AAAAAAAAAAAAAAAAAAAAAAAAAAAAAAAAAAAAAAAAAACUAAAAMAAAAAAAAgCgAAAAMAAAABAAAAFIAAABwAQAABAAAAOz///8AAAAAAAAAAAAAAACQAQAAAAAAAQAAAABzAGUAZwBvAGUAIAB1AGkAAAAAAAAAAAAAAAAAAAAAAAAAAAAAAAAAAAAAAAAAAAAAAAAAAAAAAAAAAAAAAAAAAAAAAPBmdIRZAAAA8GZ0hFkAAAAACAAAAAAAAIiu9l37fwAAAAAAAAAAAAAAAAAAAAAAAJi//9e8AQAAoP3j4bwBAAAAAAAAAAAAAAAAAAAAAAAANNP37UFGAABIrxII+38AAAAAAAAIAAAA7P///wAAAADQa3W6vAEAAIhfdIQAAAAAAAAAAAAAAAAJAAAAAAAAAAAAAAAAAAAArF50hFkAAADpXnSEWQAAAFG2z137fwAA+OM0zLwBAAAAAAAAAAAAAPjjNMy8AQAAkK8SCPt/AADQa3W6vAEAAJug0137fwAAUF50hFkAAADpXnSEWQAAAAAAAAAAAAAAAAAAAGR2AAgAAAAAJQAAAAwAAAAEAAAAGAAAAAwAAAAAAAAAEgAAAAwAAAABAAAAHgAAABgAAAAwAAAAOwAAALAAAABXAAAAJQAAAAwAAAAEAAAAVAAAAJwAAAAxAAAAOwAAAK4AAABWAAAAAQAAAFVVj0EmtI9BMQAAADsAAAANAAAATAAAAAAAAAAAAAAAAAAAAP//////////aAAAAEUAZAB1AGEAcgBkAG8AIABMAGEAcgBhAG4AAAAKAAAADAAAAAsAAAAKAAAABwAAAAwAAAAMAAAABQAAAAkAAAAKAAAABwAAAAoAAAAL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GQAAABxAAAAAQAAAFVVj0EmtI9BDwAAAGEAAAANAAAATAAAAAAAAAAAAAAAAAAAAP//////////aAAAAEUAZAB1AGEAcgBkAG8AIABMAGEAcgBhAG4AAAAHAAAACAAAAAcAAAAHAAAABQAAAAgAAAAIAAAABAAAAAYAAAAHAAAABQAAAAc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dgAAAIYAAAABAAAAVVWPQSa0j0EPAAAAdgAAABAAAABMAAAAAAAAAAAAAAAAAAAA//////////9sAAAAQwBvAG4AdABhAGQAbwByACAARwBlAG4AZQByAGEAbAAIAAAACAAAAAcAAAAEAAAABwAAAAgAAAAIAAAABQAAAAQAAAAJAAAABwAAAAcAAAAHAAAABQAAAAcAAAADAAAASwAAAEAAAAAwAAAABQAAACAAAAABAAAAAQAAABAAAAAAAAAAAAAAAEABAACgAAAAAAAAAAAAAABAAQAAoAAAACUAAAAMAAAAAgAAACcAAAAYAAAABQAAAAAAAAD///8AAAAAACUAAAAMAAAABQAAAEwAAABkAAAADgAAAIsAAAAHAQAAmwAAAA4AAACLAAAA+gAAABEAAAAhAPAAAAAAAAAAAAAAAIA/AAAAAAAAAAAAAIA/AAAAAAAAAAAAAAAAAAAAAAAAAAAAAAAAAAAAAAAAAAAlAAAADAAAAAAAAIAoAAAADAAAAAUAAAAlAAAADAAAAAEAAAAYAAAADAAAAAAAAAASAAAADAAAAAEAAAAWAAAADAAAAAAAAABUAAAAJAEAAA8AAACLAAAABgEAAJsAAAABAAAAVVWPQSa0j0EPAAAAiwAAACQAAABMAAAABAAAAA4AAACLAAAACAEAAJwAAACUAAAARgBpAHIAbQBhAGQAbwAgAHAAbwByADoAIABKAE8AUwBFACAARQBEAFUAQQBSAEQATwAgAEwAQQBSAEEATgAgAEQASQBBAFoABgAAAAMAAAAFAAAACwAAAAcAAAAIAAAACAAAAAQAAAAIAAAACAAAAAUAAAADAAAABAAAAAUAAAAKAAAABwAAAAcAAAAEAAAABwAAAAkAAAAJAAAACAAAAAgAAAAJAAAACgAAAAQAAAAGAAAACAAAAAgAAAAIAAAACgAAAAQAAAAJAAAAAwAAAAgAAAAHAAAAFgAAAAwAAAAAAAAAJQAAAAwAAAACAAAADgAAABQAAAAAAAAAEAAAABQAAAA=</Object>
  <Object Id="idInvalidSigLnImg">AQAAAGwAAAAAAAAAAAAAAD8BAACfAAAAAAAAAAAAAABmFgAAOwsAACBFTUYAAAEAG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BghRT7fwAAAGCFFPt/AAB8UmkU+38AAAAA+137fwAAfbfbE/t/AAAwFvtd+38AAHxSaRT7fwAAkBYAAAAAAABAAADA+38AAAAA+137fwAARLrbE/t/AAAEAAAAAAAAADAW+137fwAAQLx1hFkAAAB8UmkUAAAAAEgAAAAAAAAAfFJpFPt/AACgY4UU+38AAMBWaRT7fwAAAQAAAAAAAAD2e2kU+38AAAAA+137fwAAAAAAAAAAAAAAAAAAvAEAAHhppQf7fwAA0Gt1urwBAACboNNd+38AABC9dYRZAAAAqb11hFkAAAAAAAAAAAAAAAAAAABkdgAIAAAAACUAAAAMAAAAAQAAABgAAAAMAAAA/wAAABIAAAAMAAAAAQAAAB4AAAAYAAAAMAAAAAUAAACLAAAAFgAAACUAAAAMAAAAAQAAAFQAAACoAAAAMQAAAAUAAACJAAAAFQAAAAEAAABVVY9BJrSPQTEAAAAFAAAADwAAAEwAAAAAAAAAAAAAAAAAAAD//////////2wAAABGAGkAcgBtAGEAIABuAG8AIAB2AOEAbABpAGQAYQDuHg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BAAAAAAAAAJjYdYRZAAAAAABbuLwBAACIrvZd+38AAAAAAAAAAAAACQAAAAAAAAABSkTKvAEAALe52xP7fwAAAAAAAAAAAAAAAAAAAAAAAGRf9u1BRgAAGNp1hFkAAAAo2XWEWQAAANCwjci8AQAA0Gt1urwBAABA23WEAAAAAHDDdrq8AQAABwAAAAAAAAAAAAAAAAAAAHzadYRZAAAAudp1hFkAAABRts9d+38AAAAAAAAAAAAAAAAAAAAAAAAAAAAAAAAAAHDYKsa8AQAA0Gt1urwBAACboNNd+38AACDadYRZAAAAudp1hFk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JAocN28AQAA2LERCPt/AAAAAAAA+38AAIiu9l37fwAAAAAAAAAAAAAAAAAAAAAAAABtX9+8AQAAMKISCPt/AAAAAAAAAAAAAAAAAAAAAAAAdNP37UFGAABMwu4e+38AAAAAAAAAAAAA4P///wAAAADQa3W6vAEAAEhfdIQAAAAAAAAAAAAAAAAGAAAAAAAAAAAAAAAAAAAAbF50hFkAAACpXnSEWQAAAFG2z137fwAAoPuWzLwBAAAAAAAAAAAAAKD7lsy8AQAAMBYourwBAADQa3W6vAEAAJug0137fwAAEF50hFkAAACpXnSEWQAAAAAAAAAAAAAAAAAAAGR2AAgAAAAAJQAAAAwAAAADAAAAGAAAAAwAAAAAAAAAEgAAAAwAAAABAAAAFgAAAAwAAAAIAAAAVAAAAFQAAAAMAAAANwAAACAAAABaAAAAAQAAAFVVj0EmtI9BDAAAAFsAAAABAAAATAAAAAQAAAALAAAANwAAACIAAABbAAAAUAAAAFgAI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rwAAAFYAAAAwAAAAOwAAAIAAAAAcAAAAIQDwAAAAAAAAAAAAAACAPwAAAAAAAAAAAACAPwAAAAAAAAAAAAAAAAAAAAAAAAAAAAAAAAAAAAAAAAAAJQAAAAwAAAAAAACAKAAAAAwAAAAEAAAAUgAAAHABAAAEAAAA7P///wAAAAAAAAAAAAAAAJABAAAAAAABAAAAAHMAZQBnAG8AZQAgAHUAaQAAAAAAAAAAAAAAAAAAAAAAAAAAAAAAAAAAAAAAAAAAAAAAAAAAAAAAAAAAAAAAAAAAAAAA8GZ0hFkAAADwZnSEWQAAAAAIAAAAAAAAiK72Xft/AAAAAAAAAAAAAAAAAAAAAAAAmL//17wBAACg/ePhvAEAAAAAAAAAAAAAAAAAAAAAAAA00/ftQUYAAEivEgj7fwAAAAAAAAgAAADs////AAAAANBrdbq8AQAAiF90hAAAAAAAAAAAAAAAAAkAAAAAAAAAAAAAAAAAAACsXnSEWQAAAOledIRZAAAAUbbPXft/AAD44zTMvAEAAAAAAAAAAAAA+OM0zLwBAACQrxII+38AANBrdbq8AQAAm6DTXft/AABQXnSEWQAAAOledIRZAAAAAAAAAAAAAAAAAAAAZHYACAAAAAAlAAAADAAAAAQAAAAYAAAADAAAAAAAAAASAAAADAAAAAEAAAAeAAAAGAAAADAAAAA7AAAAsAAAAFcAAAAlAAAADAAAAAQAAABUAAAAnAAAADEAAAA7AAAArgAAAFYAAAABAAAAVVWPQSa0j0ExAAAAOwAAAA0AAABMAAAAAAAAAAAAAAAAAAAA//////////9oAAAARQBkAHUAYQByAGQAbwAgAEwAYQByAGEAbgAAAAoAAAAMAAAACwAAAAoAAAAHAAAADAAAAAwAAAAFAAAACQAAAAoAAAAHAAAACgAAAAs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nAAAAA8AAABhAAAAZAAAAHEAAAABAAAAVVWPQSa0j0EPAAAAYQAAAA0AAABMAAAAAAAAAAAAAAAAAAAA//////////9oAAAARQBkAHUAYQByAGQAbwAgAEwAYQByAGEAbgAAAAcAAAAIAAAABwAAAAcAAAAFAAAACAAAAAgAAAAEAAAABgAAAAcAAAAFAAAABw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sAAAADwAAAHYAAAB2AAAAhgAAAAEAAABVVY9BJrSPQQ8AAAB2AAAAEAAAAEwAAAAAAAAAAAAAAAAAAAD//////////2wAAABDAG8AbgB0AGEAZABvAHIAIABHAGUAbgBlAHIAYQBsAAgAAAAIAAAABwAAAAQAAAAHAAAACAAAAAgAAAAFAAAABAAAAAkAAAAHAAAABwAAAAcAAAAFAAAABwAAAAMAAABLAAAAQAAAADAAAAAFAAAAIAAAAAEAAAABAAAAEAAAAAAAAAAAAAAAQAEAAKAAAAAAAAAAAAAAAEABAACgAAAAJQAAAAwAAAACAAAAJwAAABgAAAAFAAAAAAAAAP///wAAAAAAJQAAAAwAAAAFAAAATAAAAGQAAAAOAAAAiwAAAAcBAACbAAAADgAAAIsAAAD6AAAAEQAAACEA8AAAAAAAAAAAAAAAgD8AAAAAAAAAAAAAgD8AAAAAAAAAAAAAAAAAAAAAAAAAAAAAAAAAAAAAAAAAACUAAAAMAAAAAAAAgCgAAAAMAAAABQAAACUAAAAMAAAAAQAAABgAAAAMAAAAAAAAABIAAAAMAAAAAQAAABYAAAAMAAAAAAAAAFQAAAAkAQAADwAAAIsAAAAGAQAAmwAAAAEAAABVVY9BJrSPQQ8AAACLAAAAJAAAAEwAAAAEAAAADgAAAIsAAAAIAQAAnAAAAJQAAABGAGkAcgBtAGEAZABvACAAcABvAHIAOgAgAEoATwBTAEUAIABFAEQAVQBBAFIARABPACAATABBAFIAQQBOACAARABJAEEAWgAGAAAAAwAAAAUAAAALAAAABwAAAAgAAAAIAAAABAAAAAgAAAAIAAAABQAAAAMAAAAEAAAABQAAAAoAAAAHAAAABwAAAAQAAAAHAAAACQAAAAkAAAAIAAAACAAAAAkAAAAKAAAABAAAAAYAAAAIAAAACAAAAAgAAAAKAAAABAAAAAkAAAADAAAACAAAAAcAAAAWAAAADAAAAAAAAAAlAAAADAAAAAIAAAAOAAAAFAAAAAAAAAAQAAAAFA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tTAlTQ0y5HZc7dosOcCsHjIONzGk7XIHB2bHwuoDmGM=</DigestValue>
    </Reference>
    <Reference Type="http://www.w3.org/2000/09/xmldsig#Object" URI="#idOfficeObject">
      <DigestMethod Algorithm="http://www.w3.org/2001/04/xmlenc#sha256"/>
      <DigestValue>W87ATbU2S9S+/zLCrq8JPo9HkOZS2IeKzttwXuotpZI=</DigestValue>
    </Reference>
    <Reference Type="http://uri.etsi.org/01903#SignedProperties" URI="#idSignedProperties">
      <Transforms>
        <Transform Algorithm="http://www.w3.org/TR/2001/REC-xml-c14n-20010315"/>
      </Transforms>
      <DigestMethod Algorithm="http://www.w3.org/2001/04/xmlenc#sha256"/>
      <DigestValue>g6RPTJXK9GIf4zCPNhxlscujQ+RDhRlL4NpEwxqU1+E=</DigestValue>
    </Reference>
    <Reference Type="http://www.w3.org/2000/09/xmldsig#Object" URI="#idValidSigLnImg">
      <DigestMethod Algorithm="http://www.w3.org/2001/04/xmlenc#sha256"/>
      <DigestValue>QSCDBiVR3ExDKSaDJR5Ywkaq5Gy1NFI5/VnJgSNcdo8=</DigestValue>
    </Reference>
    <Reference Type="http://www.w3.org/2000/09/xmldsig#Object" URI="#idInvalidSigLnImg">
      <DigestMethod Algorithm="http://www.w3.org/2001/04/xmlenc#sha256"/>
      <DigestValue>D/XmobcINAXL4R2+eW4/rOEiraTUSm4+X1jKcf6QKvo=</DigestValue>
    </Reference>
  </SignedInfo>
  <SignatureValue>dTCgvmQRBbJnk74TM/HoXCRnlY+UV+UjVsxrKR+a9wPVsFwXpbDbWdh/jwq1dLyeULI3gWpHFzDa
I/8/3Unt0tYt7RUB3DUE9mx5ukrdCNcv6fVs3UKbrD28TcRli8P6AsR50yrWxFz/UEGgpiWw/soW
8La0O8x4I4XgPpFbQd0J2sqvrN0mwll21TzbK0yC2iZ6lwQcepRjsYySWym51FBBZ0fpSRzTc/6f
8MZ6iSTN35SMbqOGjBQ5IRD1Tk9piV3O5k3BLLPzb2kHM4az9JnRNYuC2wK5NgNtRdnhSQU9SwoW
U7/MB1MSnoyIznTVZclP/deDZQLWwUtgjjGVMQ==</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2021-05-18T15:42:07Z</mdssi:Value>
        </mdssi:SignatureTime>
      </SignatureProperty>
    </SignatureProperties>
  </Object>
  <Object Id="idOfficeObject">
    <SignatureProperties>
      <SignatureProperty Id="idOfficeV1Details" Target="#idPackageSignature">
        <SignatureInfoV1 xmlns="http://schemas.microsoft.com/office/2006/digsig">
          <SetupID>{2D6A3C12-0BC2-4985-B29D-8A823B5EC3A6}</SetupID>
          <SignatureText>Eduardo Laran</SignatureText>
          <SignatureImage/>
          <SignatureComments/>
          <WindowsVersion>10.0</WindowsVersion>
          <OfficeVersion>16.0.13929/22</OfficeVersion>
          <ApplicationVersion>16.0.13929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2021-05-18T15:42:07Z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m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YIUU+38AAABghRT7fwAAfFJpFPt/AAAAAPtd+38AAH232xP7fwAAMBb7Xft/AAB8UmkU+38AAJAWAAAAAAAAQAAAwPt/AAAAAPtd+38AAES62xP7fwAABAAAAAAAAAAwFvtd+38AAEC8dYRZAAAAfFJpFAAAAABIAAAAAAAAAHxSaRT7fwAAoGOFFPt/AADAVmkU+38AAAEAAAAAAAAA9ntpFPt/AAAAAPtd+38AAAAAAAAAAAAAAAAAALwBAAB4aaUH+38AANBrdbq8AQAAm6DTXft/AAAQvXWEWQAAAKm9dYRZAAAAAAAAAAAAAAAAAAAAZHYACAAAAAAlAAAADAAAAAEAAAAYAAAADAAAAAAAAAASAAAADAAAAAEAAAAeAAAAGAAAAPUAAAAFAAAAMgEAABYAAAAlAAAADAAAAAEAAABUAAAAhAAAAPYAAAAFAAAAMAEAABUAAAABAAAAVVWPQSa0j0H2AAAABQAAAAkAAABMAAAAAAAAAAAAAAAAAAAA//////////9gAAAAMQA4AC8ANQAvADIAMAAyADE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QAAAAAAAACY2HWEWQAAAAAAW7i8AQAAiK72Xft/AAAAAAAAAAAAAAkAAAAAAAAAAUpEyrwBAAC3udsT+38AAAAAAAAAAAAAAAAAAAAAAABkX/btQUYAABjadYRZAAAAKNl1hFkAAADQsI3IvAEAANBrdbq8AQAAQNt1hAAAAABww3a6vAEAAAcAAAAAAAAAAAAAAAAAAAB82nWEWQAAALnadYRZAAAAUbbPXft/AAAAAAAAAAAAAAAAAAAAAAAAAAAAAAAAAABw2CrGvAEAANBrdbq8AQAAm6DTXft/AAAg2nWEWQAAALnadYRZ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CQKHDdvAEAANixEQj7fwAAAAAAAPt/AACIrvZd+38AAAAAAAAAAAAAAAAAAAAAAAAAbV/fvAEAADCiEgj7fwAAAAAAAAAAAAAAAAAAAAAAAHTT9+1BRgAATMLuHvt/AAAAAAAAAAAAAOD///8AAAAA0Gt1urwBAABIX3SEAAAAAAAAAAAAAAAABgAAAAAAAAAAAAAAAAAAAGxedIRZAAAAqV50hFkAAABRts9d+38AAKD7lsy8AQAAAAAAAAAAAACg+5bMvAEAADAWKLq8AQAA0Gt1urwBAACboNNd+38AABBedIRZAAAAqV50hF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K8AAABWAAAAMAAAADsAAACAAAAAHAAAACEA8AAAAAAAAAAAAAAAgD8AAAAAAAAAAAAAgD8AAAAAAAAAAAAAAAAAAAAAAAAAAAAAAAAAAAAAAAAAACUAAAAMAAAAAAAAgCgAAAAMAAAABAAAAFIAAABwAQAABAAAAOz///8AAAAAAAAAAAAAAACQAQAAAAAAAQAAAABzAGUAZwBvAGUAIAB1AGkAAAAAAAAAAAAAAAAAAAAAAAAAAAAAAAAAAAAAAAAAAAAAAAAAAAAAAAAAAAAAAAAAAAAAAPBmdIRZAAAA8GZ0hFkAAAAACAAAAAAAAIiu9l37fwAAAAAAAAAAAAAAAAAAAAAAAJi//9e8AQAAoP3j4bwBAAAAAAAAAAAAAAAAAAAAAAAANNP37UFGAABIrxII+38AAAAAAAAIAAAA7P///wAAAADQa3W6vAEAAIhfdIQAAAAAAAAAAAAAAAAJAAAAAAAAAAAAAAAAAAAArF50hFkAAADpXnSEWQAAAFG2z137fwAA+OM0zLwBAAAAAAAAAAAAAPjjNMy8AQAAkK8SCPt/AADQa3W6vAEAAJug0137fwAAUF50hFkAAADpXnSEWQAAAAAAAAAAAAAAAAAAAGR2AAgAAAAAJQAAAAwAAAAEAAAAGAAAAAwAAAAAAAAAEgAAAAwAAAABAAAAHgAAABgAAAAwAAAAOwAAALAAAABXAAAAJQAAAAwAAAAEAAAAVAAAAJwAAAAxAAAAOwAAAK4AAABWAAAAAQAAAFVVj0EmtI9BMQAAADsAAAANAAAATAAAAAAAAAAAAAAAAAAAAP//////////aAAAAEUAZAB1AGEAcgBkAG8AIABMAGEAcgBhAG4AAAAKAAAADAAAAAsAAAAKAAAABwAAAAwAAAAMAAAABQAAAAkAAAAKAAAABwAAAAoAAAAL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GQAAABxAAAAAQAAAFVVj0EmtI9BDwAAAGEAAAANAAAATAAAAAAAAAAAAAAAAAAAAP//////////aAAAAEUAZAB1AGEAcgBkAG8AIABMAGEAcgBhAG4AAAAHAAAACAAAAAcAAAAHAAAABQAAAAgAAAAIAAAABAAAAAYAAAAHAAAABQAAAAc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dgAAAIYAAAABAAAAVVWPQSa0j0EPAAAAdgAAABAAAABMAAAAAAAAAAAAAAAAAAAA//////////9sAAAAQwBvAG4AdABhAGQAbwByACAARwBlAG4AZQByAGEAbAAIAAAACAAAAAcAAAAEAAAABwAAAAgAAAAIAAAABQAAAAQAAAAJAAAABwAAAAcAAAAHAAAABQAAAAcAAAADAAAASwAAAEAAAAAwAAAABQAAACAAAAABAAAAAQAAABAAAAAAAAAAAAAAAEABAACgAAAAAAAAAAAAAABAAQAAoAAAACUAAAAMAAAAAgAAACcAAAAYAAAABQAAAAAAAAD///8AAAAAACUAAAAMAAAABQAAAEwAAABkAAAADgAAAIsAAAAHAQAAmwAAAA4AAACLAAAA+gAAABEAAAAhAPAAAAAAAAAAAAAAAIA/AAAAAAAAAAAAAIA/AAAAAAAAAAAAAAAAAAAAAAAAAAAAAAAAAAAAAAAAAAAlAAAADAAAAAAAAIAoAAAADAAAAAUAAAAlAAAADAAAAAEAAAAYAAAADAAAAAAAAAASAAAADAAAAAEAAAAWAAAADAAAAAAAAABUAAAAJAEAAA8AAACLAAAABgEAAJsAAAABAAAAVVWPQSa0j0EPAAAAiwAAACQAAABMAAAABAAAAA4AAACLAAAACAEAAJwAAACUAAAARgBpAHIAbQBhAGQAbwAgAHAAbwByADoAIABKAE8AUwBFACAARQBEAFUAQQBSAEQATwAgAEwAQQBSAEEATgAgAEQASQBBAFoABgAAAAMAAAAFAAAACwAAAAcAAAAIAAAACAAAAAQAAAAIAAAACAAAAAUAAAADAAAABAAAAAUAAAAKAAAABwAAAAcAAAAEAAAABwAAAAkAAAAJAAAACAAAAAgAAAAJAAAACgAAAAQAAAAGAAAACAAAAAgAAAAIAAAACgAAAAQAAAAJAAAAAwAAAAgAAAAHAAAAFgAAAAwAAAAAAAAAJQAAAAwAAAACAAAADgAAABQAAAAAAAAAEAAAABQAAAA=</Object>
  <Object Id="idInvalidSigLnImg">AQAAAGwAAAAAAAAAAAAAAD8BAACfAAAAAAAAAAAAAABmFgAAOwsAACBFTUYAAAEAG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BghRT7fwAAAGCFFPt/AAB8UmkU+38AAAAA+137fwAAfbfbE/t/AAAwFvtd+38AAHxSaRT7fwAAkBYAAAAAAABAAADA+38AAAAA+137fwAARLrbE/t/AAAEAAAAAAAAADAW+137fwAAQLx1hFkAAAB8UmkUAAAAAEgAAAAAAAAAfFJpFPt/AACgY4UU+38AAMBWaRT7fwAAAQAAAAAAAAD2e2kU+38AAAAA+137fwAAAAAAAAAAAAAAAAAAvAEAAHhppQf7fwAA0Gt1urwBAACboNNd+38AABC9dYRZAAAAqb11hFk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BAAAAAAAAAJjYdYRZAAAAAABbuLwBAACIrvZd+38AAAAAAAAAAAAACQAAAAAAAAABSkTKvAEAALe52xP7fwAAAAAAAAAAAAAAAAAAAAAAAGRf9u1BRgAAGNp1hFkAAAAo2XWEWQAAANCwjci8AQAA0Gt1urwBAABA23WEAAAAAHDDdrq8AQAABwAAAAAAAAAAAAAAAAAAAHzadYRZAAAAudp1hFkAAABRts9d+38AAAAAAAAAAAAAAAAAAAAAAAAAAAAAAAAAAHDYKsa8AQAA0Gt1urwBAACboNNd+38AACDadYRZAAAAudp1hFk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JAocN28AQAA2LERCPt/AAAAAAAA+38AAIiu9l37fwAAAAAAAAAAAAAAAAAAAAAAAABtX9+8AQAAMKISCPt/AAAAAAAAAAAAAAAAAAAAAAAAdNP37UFGAABMwu4e+38AAAAAAAAAAAAA4P///wAAAADQa3W6vAEAAEhfdIQAAAAAAAAAAAAAAAAGAAAAAAAAAAAAAAAAAAAAbF50hFkAAACpXnSEWQAAAFG2z137fwAAoPuWzLwBAAAAAAAAAAAAAKD7lsy8AQAAMBYourwBAADQa3W6vAEAAJug0137fwAAEF50hFkAAACpXnSEWQ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rwAAAFYAAAAwAAAAOwAAAIAAAAAcAAAAIQDwAAAAAAAAAAAAAACAPwAAAAAAAAAAAACAPwAAAAAAAAAAAAAAAAAAAAAAAAAAAAAAAAAAAAAAAAAAJQAAAAwAAAAAAACAKAAAAAwAAAAEAAAAUgAAAHABAAAEAAAA7P///wAAAAAAAAAAAAAAAJABAAAAAAABAAAAAHMAZQBnAG8AZQAgAHUAaQAAAAAAAAAAAAAAAAAAAAAAAAAAAAAAAAAAAAAAAAAAAAAAAAAAAAAAAAAAAAAAAAAAAAAA8GZ0hFkAAADwZnSEWQAAAAAIAAAAAAAAiK72Xft/AAAAAAAAAAAAAAAAAAAAAAAAmL//17wBAACg/ePhvAEAAAAAAAAAAAAAAAAAAAAAAAA00/ftQUYAAEivEgj7fwAAAAAAAAgAAADs////AAAAANBrdbq8AQAAiF90hAAAAAAAAAAAAAAAAAkAAAAAAAAAAAAAAAAAAACsXnSEWQAAAOledIRZAAAAUbbPXft/AAD44zTMvAEAAAAAAAAAAAAA+OM0zLwBAACQrxII+38AANBrdbq8AQAAm6DTXft/AABQXnSEWQAAAOledIRZAAAAAAAAAAAAAAAAAAAAZHYACAAAAAAlAAAADAAAAAQAAAAYAAAADAAAAAAAAAASAAAADAAAAAEAAAAeAAAAGAAAADAAAAA7AAAAsAAAAFcAAAAlAAAADAAAAAQAAABUAAAAnAAAADEAAAA7AAAArgAAAFYAAAABAAAAVVWPQSa0j0ExAAAAOwAAAA0AAABMAAAAAAAAAAAAAAAAAAAA//////////9oAAAARQBkAHUAYQByAGQAbwAgAEwAYQByAGEAbgAAAAoAAAAMAAAACwAAAAoAAAAHAAAADAAAAAwAAAAFAAAACQAAAAoAAAAHAAAACgAAAAs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nAAAAA8AAABhAAAAZAAAAHEAAAABAAAAVVWPQSa0j0EPAAAAYQAAAA0AAABMAAAAAAAAAAAAAAAAAAAA//////////9oAAAARQBkAHUAYQByAGQAbwAgAEwAYQByAGEAbgAAAAcAAAAIAAAABwAAAAcAAAAFAAAACAAAAAgAAAAEAAAABgAAAAcAAAAFAAAABw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sAAAADwAAAHYAAAB2AAAAhgAAAAEAAABVVY9BJrSPQQ8AAAB2AAAAEAAAAEwAAAAAAAAAAAAAAAAAAAD//////////2wAAABDAG8AbgB0AGEAZABvAHIAIABHAGUAbgBlAHIAYQBsAAgAAAAIAAAABwAAAAQAAAAHAAAACAAAAAgAAAAFAAAABAAAAAkAAAAHAAAABwAAAAcAAAAFAAAABwAAAAMAAABLAAAAQAAAADAAAAAFAAAAIAAAAAEAAAABAAAAEAAAAAAAAAAAAAAAQAEAAKAAAAAAAAAAAAAAAEABAACgAAAAJQAAAAwAAAACAAAAJwAAABgAAAAFAAAAAAAAAP///wAAAAAAJQAAAAwAAAAFAAAATAAAAGQAAAAOAAAAiwAAAAcBAACbAAAADgAAAIsAAAD6AAAAEQAAACEA8AAAAAAAAAAAAAAAgD8AAAAAAAAAAAAAgD8AAAAAAAAAAAAAAAAAAAAAAAAAAAAAAAAAAAAAAAAAACUAAAAMAAAAAAAAgCgAAAAMAAAABQAAACUAAAAMAAAAAQAAABgAAAAMAAAAAAAAABIAAAAMAAAAAQAAABYAAAAMAAAAAAAAAFQAAAAkAQAADwAAAIsAAAAGAQAAmwAAAAEAAABVVY9BJrSPQQ8AAACLAAAAJAAAAEwAAAAEAAAADgAAAIsAAAAIAQAAnAAAAJQAAABGAGkAcgBtAGEAZABvACAAcABvAHIAOgAgAEoATwBTAEUAIABFAEQAVQBBAFIARABPACAATABBAFIAQQBOACAARABJAEEAWgAGAAAAAwAAAAUAAAALAAAABwAAAAgAAAAIAAAABAAAAAgAAAAIAAAABQAAAAMAAAAEAAAABQAAAAoAAAAHAAAABwAAAAQAAAAHAAAACQAAAAkAAAAIAAAACAAAAAkAAAAKAAAABAAAAAYAAAAIAAAACAAAAAgAAAAKAAAABAAAAAkAAAADAAAACAAAAAcAAAAWAAAADAAAAAAAAAAlAAAADAAAAAIAAAAOAAAAFAAAAAAAAAAQAAAAFA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DeOdOjOsJwrkRV8hVY1HwNX56/Lu4FVqnLJ/V0Ffy3A=</DigestValue>
    </Reference>
    <Reference Type="http://www.w3.org/2000/09/xmldsig#Object" URI="#idOfficeObject">
      <DigestMethod Algorithm="http://www.w3.org/2001/04/xmlenc#sha256"/>
      <DigestValue>jUA3iomRPYq1U14SuyXaYJMKfHTtHm2BItSLr6WbBcQ=</DigestValue>
    </Reference>
    <Reference Type="http://uri.etsi.org/01903#SignedProperties" URI="#idSignedProperties">
      <Transforms>
        <Transform Algorithm="http://www.w3.org/TR/2001/REC-xml-c14n-20010315"/>
      </Transforms>
      <DigestMethod Algorithm="http://www.w3.org/2001/04/xmlenc#sha256"/>
      <DigestValue>aYXeB7h5uoLJ+lnXD3XbrZi6rpiesw+w0rY9got96tA=</DigestValue>
    </Reference>
    <Reference Type="http://www.w3.org/2000/09/xmldsig#Object" URI="#idValidSigLnImg">
      <DigestMethod Algorithm="http://www.w3.org/2001/04/xmlenc#sha256"/>
      <DigestValue>QSCDBiVR3ExDKSaDJR5Ywkaq5Gy1NFI5/VnJgSNcdo8=</DigestValue>
    </Reference>
    <Reference Type="http://www.w3.org/2000/09/xmldsig#Object" URI="#idInvalidSigLnImg">
      <DigestMethod Algorithm="http://www.w3.org/2001/04/xmlenc#sha256"/>
      <DigestValue>GXGGaYTT5HWKzgxVGoXlOSC9Io0rbm2xrRfjANjrGKw=</DigestValue>
    </Reference>
  </SignedInfo>
  <SignatureValue>nLEsYkUz2zOjOKccQKaaSWbkMmPiSE5mawEieTwm2u2lZVCeRdwy81SUhDmOiHdHIg7QcF5sspVZ
bhnQJC+g/x97eq1ZLWlvlBjQEYxzWpKuoYlwGQ2Yol+HNJER/OGBESZnjK5KR/qbXLI8v6f/JvKa
5L/6W+KuxZxq/6BldYDdueP7yrXA+YQB2nlmMB4YkJwDxFm6IT3GEjLHXTJ+IVI4pucTVtU0yMrc
cvugkBGbcNWvGiXiVDAbCqswVmUC4LFr/M/j9pm8gT42oFBwrq3tMQwZSByxkkqgh2aKSnzcPrbK
fcDU3XLu6Xa/C9ahbjpzFg+QXOXFkq01bNUdjw==</SignatureValue>
  <KeyInfo>
    <X509Data>
      <X509Certificate>MIIH+TCCBeGgAwIBAgIIOV0lR5yqQJcwDQYJKoZIhvcNAQELBQAwWzEXMBUGA1UEBRMOUlVDIDgwMDUwMTcyLTExGjAYBgNVBAMTEUNBLURPQ1VNRU5UQSBTLkEuMRcwFQYDVQQKEw5ET0NVTUVOVEEgUy5BLjELMAkGA1UEBhMCUFkwHhcNMTkwODEzMTUwOTE1WhcNMjEwODEyMTUxOTE1WjCBmzELMAkGA1UEBhMCUFkxEzARBgNVBAQMCkxBUkFOIERJQVoxEjAQBgNVBAUTCUNJNDUxNDAxOTEVMBMGA1UEKgwMSk9TRSBFRFVBUkRPMRcwFQYDVQQKDA5QRVJTT05BIEZJU0lDQTERMA8GA1UECwwIRklSTUEgRjIxIDAeBgNVBAMMF0pPU0UgRURVQVJETyBMQVJBTiBESUFaMIIBIjANBgkqhkiG9w0BAQEFAAOCAQ8AMIIBCgKCAQEAsY0/zmKIH5wpw0/FI67SDpM/BkcAI7qdHnMnKSbEoyq70Kbpqxj3IjtDCDQuiSSrr/emtzu85qOkDrRJQIGfa6ZYRAOizSRali7R4Ktx4AMf4PIFRiwQUb0XIwE4Optp9JldnzdPtEG2V3f2b4ixcO2ckOoXpmzYHz1t7Y/STfDhfJgm+w7qE984ct9J3JpEZTmEg4mQD6Zw1r6EO49g2CIW3RSCr8pouyprhWlLv/rxUD2Q//RB+5PvAnie/HJP1eV863sYxB6jcS/YFWguXLFdP2BJGemExgvXZVmzf7wy2rSbrQ6rk2Lrdv9rcjO+aj40YkkL3CYuwmOag4I4YwIDAQABo4IDfjCCA3owDAYDVR0TAQH/BAIwADAOBgNVHQ8BAf8EBAMCBeAwKgYDVR0lAQH/BCAwHgYIKwYBBQUHAwEGCCsGAQUFBwMCBggrBgEFBQcDBDAdBgNVHQ4EFgQUR+ULIQZnZ8fYtXL4fMdNqfWCXDM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m9zZS5sYXJhb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NkLKlAlqTH03/8PeQYlVU1OJFr59TXxTfQwpUCfU+2OzigGVuAEJ3PcO0nO2sf/kemgXwLdQxa91S1JUThjgNnRUtARn8xL8RTX0gaYOv+fUELXMR35keC0P8l3wu7uNp5b56aSHLp6mDCFY0XAvf8IfyfafaysCMDLDfZZyH74R8rV8+o065as/vB/hlsRPe+5TxRLiE7akTJBil3Gs9pe6dPKjvoiPXPmQA9BMAZsUU5xDTMhSNxpRTDCulhgKBa3M92qxRdQv5bSaPU01hiMcvLrpj2R1gvH/C5z4HTNbQhkapF3fO8l3cRMLsl7SPF3Gr0LHftfVYfKkQRQeRvoSoeW9dDs11Nrh88sG+9yRhL+WEhOggNhk+oT6iEpcal1k8mp0aaJU+g6UGn9OkmZJWAJkn0Ox5U7jjvipJMyqrX7OT5SkQgmF2Kq5msyMQDv+IWlDgyNlJIADjC2JQ41ZEQkaietW8/AnKOuHzBHabq9GxtthZsJiBe6U9Lli4q/NB172SpWmFEHCT0IIzstqZkgmf/QxBj2ztnwE9o1sxBGnP3DsL4A0p7ZqJQs/DdfUM0ktlIWWZapxjdA/6velPjM5xEhob/i7xciz2LZKfbywaOfV0ITJkPccQLjYVoBCjgO3u8s5KjoQRSTY9urLoEHVSIwf4IfTvq7FGI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2021-05-18T15:42:27Z</mdssi:Value>
        </mdssi:SignatureTime>
      </SignatureProperty>
    </SignatureProperties>
  </Object>
  <Object Id="idOfficeObject">
    <SignatureProperties>
      <SignatureProperty Id="idOfficeV1Details" Target="#idPackageSignature">
        <SignatureInfoV1 xmlns="http://schemas.microsoft.com/office/2006/digsig">
          <SetupID>{E8C111A3-D250-4C51-BE04-D611D53C5594}</SetupID>
          <SignatureText>Eduardo Laran</SignatureText>
          <SignatureImage/>
          <SignatureComments/>
          <WindowsVersion>10.0</WindowsVersion>
          <OfficeVersion>16.0.13929/22</OfficeVersion>
          <ApplicationVersion>16.0.13929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2021-05-18T15:42:27Z</xd:SigningTime>
          <xd:SigningCertificate>
            <xd:Cert>
              <xd:CertDigest>
                <DigestMethod Algorithm="http://www.w3.org/2001/04/xmlenc#sha256"/>
                <DigestValue>kUjlJf763MEyYJHIXLn6Wv81QpDJkSNNxierpBjAAZw=</DigestValue>
              </xd:CertDigest>
              <xd:IssuerSerial>
                <X509IssuerName>C=PY, O=DOCUMENTA S.A., CN=CA-DOCUMENTA S.A., SERIALNUMBER=RUC 80050172-1</X509IssuerName>
                <X509SerialNumber>4133501022497292439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m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YIUU+38AAABghRT7fwAAfFJpFPt/AAAAAPtd+38AAH232xP7fwAAMBb7Xft/AAB8UmkU+38AAJAWAAAAAAAAQAAAwPt/AAAAAPtd+38AAES62xP7fwAABAAAAAAAAAAwFvtd+38AAEC8dYRZAAAAfFJpFAAAAABIAAAAAAAAAHxSaRT7fwAAoGOFFPt/AADAVmkU+38AAAEAAAAAAAAA9ntpFPt/AAAAAPtd+38AAAAAAAAAAAAAAAAAALwBAAB4aaUH+38AANBrdbq8AQAAm6DTXft/AAAQvXWEWQAAAKm9dYRZAAAAAAAAAAAAAAAAAAAAZHYACAAAAAAlAAAADAAAAAEAAAAYAAAADAAAAAAAAAASAAAADAAAAAEAAAAeAAAAGAAAAPUAAAAFAAAAMgEAABYAAAAlAAAADAAAAAEAAABUAAAAhAAAAPYAAAAFAAAAMAEAABUAAAABAAAAVVWPQSa0j0H2AAAABQAAAAkAAABMAAAAAAAAAAAAAAAAAAAA//////////9gAAAAMQA4AC8ANQAvADIAMAAyADE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QAAAAAAAACY2HWEWQAAAAAAW7i8AQAAiK72Xft/AAAAAAAAAAAAAAkAAAAAAAAAAUpEyrwBAAC3udsT+38AAAAAAAAAAAAAAAAAAAAAAABkX/btQUYAABjadYRZAAAAKNl1hFkAAADQsI3IvAEAANBrdbq8AQAAQNt1hAAAAABww3a6vAEAAAcAAAAAAAAAAAAAAAAAAAB82nWEWQAAALnadYRZAAAAUbbPXft/AAAAAAAAAAAAAAAAAAAAAAAAAAAAAAAAAABw2CrGvAEAANBrdbq8AQAAm6DTXft/AAAg2nWEWQAAALnadYRZ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CQKHDdvAEAANixEQj7fwAAAAAAAPt/AACIrvZd+38AAAAAAAAAAAAAAAAAAAAAAAAAbV/fvAEAADCiEgj7fwAAAAAAAAAAAAAAAAAAAAAAAHTT9+1BRgAATMLuHvt/AAAAAAAAAAAAAOD///8AAAAA0Gt1urwBAABIX3SEAAAAAAAAAAAAAAAABgAAAAAAAAAAAAAAAAAAAGxedIRZAAAAqV50hFkAAABRts9d+38AAKD7lsy8AQAAAAAAAAAAAACg+5bMvAEAADAWKLq8AQAA0Gt1urwBAACboNNd+38AABBedIRZAAAAqV50hF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K8AAABWAAAAMAAAADsAAACAAAAAHAAAACEA8AAAAAAAAAAAAAAAgD8AAAAAAAAAAAAAgD8AAAAAAAAAAAAAAAAAAAAAAAAAAAAAAAAAAAAAAAAAACUAAAAMAAAAAAAAgCgAAAAMAAAABAAAAFIAAABwAQAABAAAAOz///8AAAAAAAAAAAAAAACQAQAAAAAAAQAAAABzAGUAZwBvAGUAIAB1AGkAAAAAAAAAAAAAAAAAAAAAAAAAAAAAAAAAAAAAAAAAAAAAAAAAAAAAAAAAAAAAAAAAAAAAAPBmdIRZAAAA8GZ0hFkAAAAACAAAAAAAAIiu9l37fwAAAAAAAAAAAAAAAAAAAAAAAJi//9e8AQAAoP3j4bwBAAAAAAAAAAAAAAAAAAAAAAAANNP37UFGAABIrxII+38AAAAAAAAIAAAA7P///wAAAADQa3W6vAEAAIhfdIQAAAAAAAAAAAAAAAAJAAAAAAAAAAAAAAAAAAAArF50hFkAAADpXnSEWQAAAFG2z137fwAA+OM0zLwBAAAAAAAAAAAAAPjjNMy8AQAAkK8SCPt/AADQa3W6vAEAAJug0137fwAAUF50hFkAAADpXnSEWQAAAAAAAAAAAAAAAAAAAGR2AAgAAAAAJQAAAAwAAAAEAAAAGAAAAAwAAAAAAAAAEgAAAAwAAAABAAAAHgAAABgAAAAwAAAAOwAAALAAAABXAAAAJQAAAAwAAAAEAAAAVAAAAJwAAAAxAAAAOwAAAK4AAABWAAAAAQAAAFVVj0EmtI9BMQAAADsAAAANAAAATAAAAAAAAAAAAAAAAAAAAP//////////aAAAAEUAZAB1AGEAcgBkAG8AIABMAGEAcgBhAG4AAAAKAAAADAAAAAsAAAAKAAAABwAAAAwAAAAMAAAABQAAAAkAAAAKAAAABwAAAAoAAAAL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wAAAAPAAAAYQAAAGQAAABxAAAAAQAAAFVVj0EmtI9BDwAAAGEAAAANAAAATAAAAAAAAAAAAAAAAAAAAP//////////aAAAAEUAZAB1AGEAcgBkAG8AIABMAGEAcgBhAG4AAAAHAAAACAAAAAcAAAAHAAAABQAAAAgAAAAIAAAABAAAAAYAAAAHAAAABQAAAAc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dgAAAIYAAAABAAAAVVWPQSa0j0EPAAAAdgAAABAAAABMAAAAAAAAAAAAAAAAAAAA//////////9sAAAAQwBvAG4AdABhAGQAbwByACAARwBlAG4AZQByAGEAbAAIAAAACAAAAAcAAAAEAAAABwAAAAgAAAAIAAAABQAAAAQAAAAJAAAABwAAAAcAAAAHAAAABQAAAAcAAAADAAAASwAAAEAAAAAwAAAABQAAACAAAAABAAAAAQAAABAAAAAAAAAAAAAAAEABAACgAAAAAAAAAAAAAABAAQAAoAAAACUAAAAMAAAAAgAAACcAAAAYAAAABQAAAAAAAAD///8AAAAAACUAAAAMAAAABQAAAEwAAABkAAAADgAAAIsAAAAHAQAAmwAAAA4AAACLAAAA+gAAABEAAAAhAPAAAAAAAAAAAAAAAIA/AAAAAAAAAAAAAIA/AAAAAAAAAAAAAAAAAAAAAAAAAAAAAAAAAAAAAAAAAAAlAAAADAAAAAAAAIAoAAAADAAAAAUAAAAlAAAADAAAAAEAAAAYAAAADAAAAAAAAAASAAAADAAAAAEAAAAWAAAADAAAAAAAAABUAAAAJAEAAA8AAACLAAAABgEAAJsAAAABAAAAVVWPQSa0j0EPAAAAiwAAACQAAABMAAAABAAAAA4AAACLAAAACAEAAJwAAACUAAAARgBpAHIAbQBhAGQAbwAgAHAAbwByADoAIABKAE8AUwBFACAARQBEAFUAQQBSAEQATwAgAEwAQQBSAEEATgAgAEQASQBBAFoABgAAAAMAAAAFAAAACwAAAAcAAAAIAAAACAAAAAQAAAAIAAAACAAAAAUAAAADAAAABAAAAAUAAAAKAAAABwAAAAcAAAAEAAAABwAAAAkAAAAJAAAACAAAAAgAAAAJAAAACgAAAAQAAAAGAAAACAAAAAgAAAAIAAAACgAAAAQAAAAJAAAAAwAAAAgAAAAHAAAAFgAAAAwAAAAAAAAAJQAAAAwAAAACAAAADgAAABQAAAAAAAAAEAAAABQAAAA=</Object>
  <Object Id="idInvalidSigLnImg">AQAAAGwAAAAAAAAAAAAAAD8BAACfAAAAAAAAAAAAAABmFgAAOwsAACBFTUYAAAEAG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BghRT7fwAAAGCFFPt/AAB8UmkU+38AAAAA+137fwAAfbfbE/t/AAAwFvtd+38AAHxSaRT7fwAAkBYAAAAAAABAAADA+38AAAAA+137fwAARLrbE/t/AAAEAAAAAAAAADAW+137fwAAQLx1hFkAAAB8UmkUAAAAAEgAAAAAAAAAfFJpFPt/AACgY4UU+38AAMBWaRT7fwAAAQAAAAAAAAD2e2kU+38AAAAA+137fwAAAAAAAAAAAAAAAAAAvAEAAHhppQf7fwAA0Gt1urwBAACboNNd+38AABC9dYRZAAAAqb11hFkAAAAAAAAAAAAAAAAAAABkdgAIAAAAACUAAAAMAAAAAQAAABgAAAAMAAAA/wAAABIAAAAMAAAAAQAAAB4AAAAYAAAAMAAAAAUAAACLAAAAFgAAACUAAAAMAAAAAQAAAFQAAACoAAAAMQAAAAUAAACJAAAAFQAAAAEAAABVVY9BJrSPQTEAAAAFAAAADwAAAEwAAAAAAAAAAAAAAAAAAAD//////////2wAAABGAGkAcgBtAGEAIABuAG8AIAB2AOEAbABpAGQAYQDuHg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BAAAAAAAAAJjYdYRZAAAAAABbuLwBAACIrvZd+38AAAAAAAAAAAAACQAAAAAAAAABSkTKvAEAALe52xP7fwAAAAAAAAAAAAAAAAAAAAAAAGRf9u1BRgAAGNp1hFkAAAAo2XWEWQAAANCwjci8AQAA0Gt1urwBAABA23WEAAAAAHDDdrq8AQAABwAAAAAAAAAAAAAAAAAAAHzadYRZAAAAudp1hFkAAABRts9d+38AAAAAAAAAAAAAAAAAAAAAAAAAAAAAAAAAAHDYKsa8AQAA0Gt1urwBAACboNNd+38AACDadYRZAAAAudp1hFk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JAocN28AQAA2LERCPt/AAAAAAAA+38AAIiu9l37fwAAAAAAAAAAAAAAAAAAAAAAAABtX9+8AQAAMKISCPt/AAAAAAAAAAAAAAAAAAAAAAAAdNP37UFGAABMwu4e+38AAAAAAAAAAAAA4P///wAAAADQa3W6vAEAAEhfdIQAAAAAAAAAAAAAAAAGAAAAAAAAAAAAAAAAAAAAbF50hFkAAACpXnSEWQAAAFG2z137fwAAoPuWzLwBAAAAAAAAAAAAAKD7lsy8AQAAMBYourwBAADQa3W6vAEAAJug0137fwAAEF50hFkAAACpXnSEWQAAAAAAAAAAAAAAAAAAAGR2AAgAAAAAJQAAAAwAAAADAAAAGAAAAAwAAAAAAAAAEgAAAAwAAAABAAAAFgAAAAwAAAAIAAAAVAAAAFQAAAAMAAAANwAAACAAAABaAAAAAQAAAFVVj0EmtI9BDAAAAFsAAAABAAAATAAAAAQAAAALAAAANwAAACIAAABbAAAAUAAAAFgAI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rwAAAFYAAAAwAAAAOwAAAIAAAAAcAAAAIQDwAAAAAAAAAAAAAACAPwAAAAAAAAAAAACAPwAAAAAAAAAAAAAAAAAAAAAAAAAAAAAAAAAAAAAAAAAAJQAAAAwAAAAAAACAKAAAAAwAAAAEAAAAUgAAAHABAAAEAAAA7P///wAAAAAAAAAAAAAAAJABAAAAAAABAAAAAHMAZQBnAG8AZQAgAHUAaQAAAAAAAAAAAAAAAAAAAAAAAAAAAAAAAAAAAAAAAAAAAAAAAAAAAAAAAAAAAAAAAAAAAAAA8GZ0hFkAAADwZnSEWQAAAAAIAAAAAAAAiK72Xft/AAAAAAAAAAAAAAAAAAAAAAAAmL//17wBAACg/ePhvAEAAAAAAAAAAAAAAAAAAAAAAAA00/ftQUYAAEivEgj7fwAAAAAAAAgAAADs////AAAAANBrdbq8AQAAiF90hAAAAAAAAAAAAAAAAAkAAAAAAAAAAAAAAAAAAACsXnSEWQAAAOledIRZAAAAUbbPXft/AAD44zTMvAEAAAAAAAAAAAAA+OM0zLwBAACQrxII+38AANBrdbq8AQAAm6DTXft/AABQXnSEWQAAAOledIRZAAAAAAAAAAAAAAAAAAAAZHYACAAAAAAlAAAADAAAAAQAAAAYAAAADAAAAAAAAAASAAAADAAAAAEAAAAeAAAAGAAAADAAAAA7AAAAsAAAAFcAAAAlAAAADAAAAAQAAABUAAAAnAAAADEAAAA7AAAArgAAAFYAAAABAAAAVVWPQSa0j0ExAAAAOwAAAA0AAABMAAAAAAAAAAAAAAAAAAAA//////////9oAAAARQBkAHUAYQByAGQAbwAgAEwAYQByAGEAbgAAAAoAAAAMAAAACwAAAAoAAAAHAAAADAAAAAwAAAAFAAAACQAAAAoAAAAHAAAACgAAAAs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nAAAAA8AAABhAAAAZAAAAHEAAAABAAAAVVWPQSa0j0EPAAAAYQAAAA0AAABMAAAAAAAAAAAAAAAAAAAA//////////9oAAAARQBkAHUAYQByAGQAbwAgAEwAYQByAGEAbgAAAAcAAAAIAAAABwAAAAcAAAAFAAAACAAAAAgAAAAEAAAABgAAAAcAAAAFAAAABwAAAAc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sAAAADwAAAHYAAAB2AAAAhgAAAAEAAABVVY9BJrSPQQ8AAAB2AAAAEAAAAEwAAAAAAAAAAAAAAAAAAAD//////////2wAAABDAG8AbgB0AGEAZABvAHIAIABHAGUAbgBlAHIAYQBsAAgAAAAIAAAABwAAAAQAAAAHAAAACAAAAAgAAAAFAAAABAAAAAkAAAAHAAAABwAAAAcAAAAFAAAABwAAAAMAAABLAAAAQAAAADAAAAAFAAAAIAAAAAEAAAABAAAAEAAAAAAAAAAAAAAAQAEAAKAAAAAAAAAAAAAAAEABAACgAAAAJQAAAAwAAAACAAAAJwAAABgAAAAFAAAAAAAAAP///wAAAAAAJQAAAAwAAAAFAAAATAAAAGQAAAAOAAAAiwAAAAcBAACbAAAADgAAAIsAAAD6AAAAEQAAACEA8AAAAAAAAAAAAAAAgD8AAAAAAAAAAAAAgD8AAAAAAAAAAAAAAAAAAAAAAAAAAAAAAAAAAAAAAAAAACUAAAAMAAAAAAAAgCgAAAAMAAAABQAAACUAAAAMAAAAAQAAABgAAAAMAAAAAAAAABIAAAAMAAAAAQAAABYAAAAMAAAAAAAAAFQAAAAkAQAADwAAAIsAAAAGAQAAmwAAAAEAAABVVY9BJrSPQQ8AAACLAAAAJAAAAEwAAAAEAAAADgAAAIsAAAAIAQAAnAAAAJQAAABGAGkAcgBtAGEAZABvACAAcABvAHIAOgAgAEoATwBTAEUAIABFAEQAVQBBAFIARABPACAATABBAFIAQQBOACAARABJAEEAWgAGAAAAAwAAAAUAAAALAAAABwAAAAgAAAAIAAAABAAAAAgAAAAIAAAABQAAAAMAAAAEAAAABQAAAAoAAAAHAAAABwAAAAQAAAAHAAAACQAAAAkAAAAIAAAACAAAAAkAAAAKAAAABAAAAAYAAAAIAAAACAAAAAgAAAAKAAAABAAAAAkAAAADAAAACAAAAAc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wrla8//P9qFuRiiIPn+KOU+8FT0SQC1rJBpcOSIoBkQ=</DigestValue>
    </Reference>
    <Reference Type="http://www.w3.org/2000/09/xmldsig#Object" URI="#idOfficeObject">
      <DigestMethod Algorithm="http://www.w3.org/2001/04/xmlenc#sha256"/>
      <DigestValue>v3BbvLRbUCK7lrkWS+Y3yQ9ySuuQnfAXCt+pd4wNqVQ=</DigestValue>
    </Reference>
    <Reference Type="http://uri.etsi.org/01903#SignedProperties" URI="#idSignedProperties">
      <Transforms>
        <Transform Algorithm="http://www.w3.org/TR/2001/REC-xml-c14n-20010315"/>
      </Transforms>
      <DigestMethod Algorithm="http://www.w3.org/2001/04/xmlenc#sha256"/>
      <DigestValue>fc+C5jnFUdMlqusWzuONmXGf+cieM8xvlpqdtB76J+0=</DigestValue>
    </Reference>
    <Reference Type="http://www.w3.org/2000/09/xmldsig#Object" URI="#idValidSigLnImg">
      <DigestMethod Algorithm="http://www.w3.org/2001/04/xmlenc#sha256"/>
      <DigestValue>Ux2c9JWwU9UsuqqON4HKZFV3xcyyUYZAVuqRCL5nrCQ=</DigestValue>
    </Reference>
    <Reference Type="http://www.w3.org/2000/09/xmldsig#Object" URI="#idInvalidSigLnImg">
      <DigestMethod Algorithm="http://www.w3.org/2001/04/xmlenc#sha256"/>
      <DigestValue>brLqymR2R5M64G0qC0YDr2gd+YkQ++9A2d8FzcUyARM=</DigestValue>
    </Reference>
  </SignedInfo>
  <SignatureValue>bpd0WL50G5/jF19Hz/CopbQ+bqvie84kdStkxD3DihHyRri8R/ad+2fcwoQutz//5nZH4cRoW2ry
z4yFboBI6hj7ZHlmWX4/RjixMSALCtLvHZmraPXB3/SKKlql5nZQwJcv9akH/wpOLfVhx3cE+9PX
Hqw3Ws9P3JbdMSBgGoXZKCSZdud+q16QaV2w/yuPTE4Dq/hPE6Uf+myBYj5MGxifnkDN6pw8Rvw8
a/RtpKszBw44DDvCSjrJA30JYt6ryfODBe9rD8VeWLkKPkVhnED/TsbBckQod7kIXsB4WrA7ORv4
JKDDalgaDnVTMvPprcbJIeOjaX+HaGNGY1KFkg==</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2021-05-17T21:25:21Z</mdssi:Value>
        </mdssi:SignatureTime>
      </SignatureProperty>
    </SignatureProperties>
  </Object>
  <Object Id="idOfficeObject">
    <SignatureProperties>
      <SignatureProperty Id="idOfficeV1Details" Target="#idPackageSignature">
        <SignatureInfoV1 xmlns="http://schemas.microsoft.com/office/2006/digsig">
          <SetupID>{F6704D60-A7B8-406A-AB02-0AE152148A68}</SetupID>
          <SignatureText>Eduardo Apud</SignatureText>
          <SignatureImage/>
          <SignatureComments/>
          <WindowsVersion>10.0</WindowsVersion>
          <OfficeVersion>16.0.10373/14</OfficeVersion>
          <ApplicationVersion>16.0.10373</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2021-05-17T21:25:21Z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q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DJ8fh/AAAAAAAAAAAAACgSAAAAAAAAQAAAwPh/AAAwFrvw+H8AAB6jUHf4fwAABAAAAAAAAAAwFrvw+H8AAAm4Dy1RAAAAAAAAAAAAAACyP9VDe1sAABoAAABRAAAASAAAAAAAAAC4qLB3+H8AACCjuXf4fwAA4OyHdwAAAAABAAAAAAAAAJbEsHf4fwAAAAC78Ph/AAAAAAAAAAAAAAAAAABRAAAAwUJ+7/h/AAAAAAAAAAAAABAdAAAAAAAA4J1kpksCAABYug8tUQAAAOCdZKZLAgAAi+iC7/h/AAAguQ8tUQAAALm5Dy1RAAAAAAAAAAAAAAAAAAAAZHYACAAAAAAlAAAADAAAAAEAAAAYAAAADAAAAAAAAAASAAAADAAAAAEAAAAeAAAAGAAAAPgAAAAFAAAANQEAABYAAAAlAAAADAAAAAEAAABUAAAAhAAAAPkAAAAFAAAAMwEAABUAAAABAAAAVVWPQSa0j0H5AAAABQAAAAkAAABMAAAAAAAAAAAAAAAAAAAA//////////9gAAAAMQA3AC8ANQAvADIAMAAyADE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DLIOLVEAAAAJAAAAAAAAAP////9LAgAAiL6l7/h/AAAAAAAAAAAAAAAAAAAAAAAAsLEOLVEAAAB4sQ4tUQAAAAAAAAAAAAAAAAAAAAAAAAAiJtRDe1sAAIhsMdn4fwAAEQAAAAAAAACADXCmSwIAAOCdZKZLAgAA0LIOLQAAAAAAAAAAAAAAAAcAAAAAAAAAIKynq0sCAAAMsg4tUQAAAEmyDi1RAAAAwUJ+7/h/AACwsQ4tUQAAAJY1g+8AAAAAmr7m4Oi4AAARAAAAAAAAAOCdZKZLAgAAi+iC7/h/AACwsQ4tUQAAAEmyDi1R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soA4tUQAAANAWSLRLAgAAAAAAAAAAAACIvqXv+H8AAAAAAAAAAAAAQHj8s0sCAABPBzenFEjXAQIAAAAAAAAAAAAAAAAAAAAAAAAAAAAAAEIU1EN7WwAAqPrhdvh/AABo/+F2+H8AAOD///8AAAAA4J1kpksCAABIoQ4tAAAAAAAAAAAAAAAABgAAAAAAAAAgAAAAAAAAAGygDi1RAAAAqaAOLVEAAADBQn7v+H8AAAAAAAAAAAAAAAAAAAAAAAB4dD60SwIAAAAAAAAAAAAA4J1kpksCAACL6ILv+H8AABCgDi1RAAAAqaAOLVE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yhDi1RAAAAAAAAAAAAAAAIAAAAAAAAAIi+pe/4fwAAAAAAAAAAAAAcPAB2AACgPwAAoD8AAKA//v////////8AAAAAAAAAAAAAAAAAAAAAIhfUQ3tbAAAAAAAAAAAAAAgAAAAAAAAA7P///wAAAADgnWSmSwIAAOihDi0AAAAAAAAAAAAAAAAJAAAAAAAAACAAAAAAAAAADKEOLVEAAABJoQ4tUQAAAMFCfu/4fwAAAAAAAAAAAACJyGh2AAAAACh0PrRLAgAAAAAAAAAAAADgnWSmSwIAAIvogu/4fwAAsKAOLVEAAABJoQ4tU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DJ8fh/AAAAAAAAAAAAACgSAAAAAAAAQAAAwPh/AAAwFrvw+H8AAB6jUHf4fwAABAAAAAAAAAAwFrvw+H8AAAm4Dy1RAAAAAAAAAAAAAACyP9VDe1sAABoAAABRAAAASAAAAAAAAAC4qLB3+H8AACCjuXf4fwAA4OyHdwAAAAABAAAAAAAAAJbEsHf4fwAAAAC78Ph/AAAAAAAAAAAAAAAAAABRAAAAwUJ+7/h/AAAAAAAAAAAAABAdAAAAAAAA4J1kpksCAABYug8tUQAAAOCdZKZLAgAAi+iC7/h/AAAguQ8tUQAAALm5Dy1R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DLIOLVEAAAAJAAAAAAAAAP////9LAgAAiL6l7/h/AAAAAAAAAAAAAAAAAAAAAAAAsLEOLVEAAAB4sQ4tUQAAAAAAAAAAAAAAAAAAAAAAAAAiJtRDe1sAAIhsMdn4fwAAEQAAAAAAAACADXCmSwIAAOCdZKZLAgAA0LIOLQAAAAAAAAAAAAAAAAcAAAAAAAAAIKynq0sCAAAMsg4tUQAAAEmyDi1RAAAAwUJ+7/h/AACwsQ4tUQAAAJY1g+8AAAAAmr7m4Oi4AAARAAAAAAAAAOCdZKZLAgAAi+iC7/h/AACwsQ4tUQAAAEmyDi1R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soA4tUQAAANAWSLRLAgAAAAAAAAAAAACIvqXv+H8AAAAAAAAAAAAAQHj8s0sCAABPBzenFEjXAQIAAAAAAAAAAAAAAAAAAAAAAAAAAAAAAEIU1EN7WwAAqPrhdvh/AABo/+F2+H8AAOD///8AAAAA4J1kpksCAABIoQ4tAAAAAAAAAAAAAAAABgAAAAAAAAAgAAAAAAAAAGygDi1RAAAAqaAOLVEAAADBQn7v+H8AAAAAAAAAAAAAAAAAAAAAAAB4dD60SwIAAAAAAAAAAAAA4J1kpksCAACL6ILv+H8AABCgDi1RAAAAqaAOLVE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yhDi1RAAAAAAAAAAAAAAAIAAAAAAAAAIi+pe/4fwAAAAAAAAAAAAAcPAB2AACgPwAAoD8AAKA//v////////8AAAAAAAAAAAAAAAAAAAAAIhfUQ3tbAAAAAAAAAAAAAAgAAAAAAAAA7P///wAAAADgnWSmSwIAAOihDi0AAAAAAAAAAAAAAAAJAAAAAAAAACAAAAAAAAAADKEOLVEAAABJoQ4tUQAAAMFCfu/4fwAAAAAAAAAAAACJyGh2AAAAACh0PrRLAgAAAAAAAAAAAADgnWSmSwIAAIvogu/4fwAAsKAOLVEAAABJoQ4tU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LFS9yhduh+vROkVn2UnNTZhFsT6rxiDCmevUmBP3dY8=</DigestValue>
    </Reference>
    <Reference Type="http://www.w3.org/2000/09/xmldsig#Object" URI="#idOfficeObject">
      <DigestMethod Algorithm="http://www.w3.org/2001/04/xmlenc#sha256"/>
      <DigestValue>YvWP8r+j929YXKke62ibHc6gQpEHHf64dgGE6SLSX2I=</DigestValue>
    </Reference>
    <Reference Type="http://uri.etsi.org/01903#SignedProperties" URI="#idSignedProperties">
      <Transforms>
        <Transform Algorithm="http://www.w3.org/TR/2001/REC-xml-c14n-20010315"/>
      </Transforms>
      <DigestMethod Algorithm="http://www.w3.org/2001/04/xmlenc#sha256"/>
      <DigestValue>31caIzWTF/+e6AZX5cfxlKiSlSaybB1eEx6zTE/WIfs=</DigestValue>
    </Reference>
    <Reference Type="http://www.w3.org/2000/09/xmldsig#Object" URI="#idValidSigLnImg">
      <DigestMethod Algorithm="http://www.w3.org/2001/04/xmlenc#sha256"/>
      <DigestValue>Kkv60N+zh6OzzFV0I3RVxMEOPbe2zjIu1Z/Ma58fBDM=</DigestValue>
    </Reference>
    <Reference Type="http://www.w3.org/2000/09/xmldsig#Object" URI="#idInvalidSigLnImg">
      <DigestMethod Algorithm="http://www.w3.org/2001/04/xmlenc#sha256"/>
      <DigestValue>9+IBlm/U1xx4gOpYSsPHHtH579kz9HouXWee0WWMeVo=</DigestValue>
    </Reference>
  </SignedInfo>
  <SignatureValue>KYAqIwknfDlpeG0/fF9aGtgX5bsdjfIXBzfRjhbwL3lW6QBZhWz/DlrO8sRZFgy2bUJGTgRQv82z
pLThVSlyQvsEJY/Fu6mDi6ayimDmKF/3ppoHyQhDb3ZNBq7z+hAR+70vg9awfuzivisAX21pjVAX
wO/5okJ7/tFwAeA6ww3dKZK3NnwV9iUXjI2S4PX/YXonPkQMikcACAKbOBQJYQSCom83jYjp082W
8eLYnSe1nVIkzuLt1Z0PpHFaphu4SrhZxGWI0r+j/lUOZGMbk8Wjcal8f7wwh6uazSY4N5Z6OKYD
kmNvgWKwKUMsbFs9mY7a4SLZjy87fLUgC15s+A==</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2021-05-17T21:21:37Z</mdssi:Value>
        </mdssi:SignatureTime>
      </SignatureProperty>
    </SignatureProperties>
  </Object>
  <Object Id="idOfficeObject">
    <SignatureProperties>
      <SignatureProperty Id="idOfficeV1Details" Target="#idPackageSignature">
        <SignatureInfoV1 xmlns="http://schemas.microsoft.com/office/2006/digsig">
          <SetupID>{CF2A7794-9CB2-4B4F-BF58-6034DEF2C247}</SetupID>
          <SignatureText>Eduardo Apud</SignatureText>
          <SignatureImage/>
          <SignatureComments/>
          <WindowsVersion>10.0</WindowsVersion>
          <OfficeVersion>16.0.10373/14</OfficeVersion>
          <ApplicationVersion>16.0.10373</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2021-05-17T21:21:37Z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q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DJ8fh/AAAAAAAAAAAAACgSAAAAAAAAQAAAwPh/AAAwFrvw+H8AAB6jUHf4fwAABAAAAAAAAAAwFrvw+H8AAGm9nFRJAAAAAAAAAAAAAABY/IITKl8AABcAAABJAAAASAAAAAAAAAC4qLB3+H8AACCjuXf4fwAA4OyHdwAAAAABAAAAAAAAAJbEsHf4fwAAAAC78Ph/AAAAAAAAAAAAAAAAAABJAAAAwUJ+7/h/AAAAAAAAAAAAABAdAAAAAAAAQNmwcGEBAAC4v5xUSQAAAEDZsHBhAQAAi+iC7/h/AACAvpxUSQAAABm/nFRJAAAAAAAAAAAAAAAAAAAAZHYACAAAAAAlAAAADAAAAAEAAAAYAAAADAAAAAAAAAASAAAADAAAAAEAAAAeAAAAGAAAAPgAAAAFAAAANQEAABYAAAAlAAAADAAAAAEAAABUAAAAhAAAAPkAAAAFAAAAMwEAABUAAAABAAAAVVWPQSa0j0H5AAAABQAAAAkAAABMAAAAAAAAAAAAAAAAAAAA//////////9gAAAAMQA3AC8ANQAvADIAMAAyADE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nOebVEkAAAAJAAAAAAAAAP////9hAQAAiL6l7/h/AAAAAAAAAAAAAAAAAAAAAAAAQOebVEkAAAAI55tUSQAAAAAAAAAAAAAAAAAAAAAAAAAYo4UTKl8AAIhsMdn4fwAAEQAAAAAAAADAbMl1YQEAAEDZsHBhAQAAYOibVAAAAAAAAAAAAAAAAAcAAAAAAAAA0By0cGEBAACc55tUSQAAANnnm1RJAAAAwUJ+7/h/AABA55tUSQAAAJY1g+8AAAAA+Q2tbSDvAAARAAAAAAAAAEDZsHBhAQAAi+iC7/h/AABA55tUSQAAANnnm1R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CsyptUSQAAAIBH9QhhAQAAAAAAAAAAAACIvqXv+H8AAAAAAAAAAAAA4BXtCGEBAABB+07JDkjXAQIAAAAAAAAAAAAAAAAAAAAAAAAAAAAAAAiAhRMqXwAAqPrhdvh/AABo/+F2+H8AAOD///8AAAAAQNmwcGEBAACIy5tUAAAAAAAAAAAAAAAABgAAAAAAAAAgAAAAAAAAAKzKm1RJAAAA6cqbVEkAAADBQn7v+H8AAAAAAAAAAAAAAAAAAAAAAADwSV9+YQEAAAAAAAAAAAAAQNmwcGEBAACL6ILv+H8AAFDKm1RJAAAA6cqbVE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EzLm1RJAAAAAAAAAAAAAAAIAAAAAAAAAIi+pe/4fwAAAAAAAAAAAAAcPAB2AACgPwAAoD8AAKA//v////////8AAAAAAAAAAAAAAAAAAAAA6I+FEypfAAAAAAAAAAAAAAgAAAAAAAAA7P///wAAAABA2bBwYQEAACjMm1QAAAAAAAAAAAAAAAAJAAAAAAAAACAAAAAAAAAATMubVEkAAACJy5tUSQAAAMFCfu/4fwAAAAAAAAAAAACJyGh2AAAAAKBJX35hAQAAAAAAAAAAAABA2bBwYQEAAIvogu/4fwAA8MqbVEkAAACJy5tUS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DJ8fh/AAAAAAAAAAAAACgSAAAAAAAAQAAAwPh/AAAwFrvw+H8AAB6jUHf4fwAABAAAAAAAAAAwFrvw+H8AAGm9nFRJAAAAAAAAAAAAAABY/IITKl8AABcAAABJAAAASAAAAAAAAAC4qLB3+H8AACCjuXf4fwAA4OyHdwAAAAABAAAAAAAAAJbEsHf4fwAAAAC78Ph/AAAAAAAAAAAAAAAAAABJAAAAwUJ+7/h/AAAAAAAAAAAAABAdAAAAAAAAQNmwcGEBAAC4v5xUSQAAAEDZsHBhAQAAi+iC7/h/AACAvpxUSQAAABm/nFRJ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nOebVEkAAAAJAAAAAAAAAP////9hAQAAiL6l7/h/AAAAAAAAAAAAAAAAAAAAAAAAQOebVEkAAAAI55tUSQAAAAAAAAAAAAAAAAAAAAAAAAAYo4UTKl8AAIhsMdn4fwAAEQAAAAAAAADAbMl1YQEAAEDZsHBhAQAAYOibVAAAAAAAAAAAAAAAAAcAAAAAAAAA0By0cGEBAACc55tUSQAAANnnm1RJAAAAwUJ+7/h/AABA55tUSQAAAJY1g+8AAAAA+Q2tbSDvAAARAAAAAAAAAEDZsHBhAQAAi+iC7/h/AABA55tUSQAAANnnm1R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CsyptUSQAAAIBH9QhhAQAAAAAAAAAAAACIvqXv+H8AAAAAAAAAAAAA4BXtCGEBAABB+07JDkjXAQIAAAAAAAAAAAAAAAAAAAAAAAAAAAAAAAiAhRMqXwAAqPrhdvh/AABo/+F2+H8AAOD///8AAAAAQNmwcGEBAACIy5tUAAAAAAAAAAAAAAAABgAAAAAAAAAgAAAAAAAAAKzKm1RJAAAA6cqbVEkAAADBQn7v+H8AAAAAAAAAAAAAAAAAAAAAAADwSV9+YQEAAAAAAAAAAAAAQNmwcGEBAACL6ILv+H8AAFDKm1RJAAAA6cqbVE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EzLm1RJAAAAAAAAAAAAAAAIAAAAAAAAAIi+pe/4fwAAAAAAAAAAAAAcPAB2AACgPwAAoD8AAKA//v////////8AAAAAAAAAAAAAAAAAAAAA6I+FEypfAAAAAAAAAAAAAAgAAAAAAAAA7P///wAAAABA2bBwYQEAACjMm1QAAAAAAAAAAAAAAAAJAAAAAAAAACAAAAAAAAAATMubVEkAAACJy5tUSQAAAMFCfu/4fwAAAAAAAAAAAACJyGh2AAAAAKBJX35hAQAAAAAAAAAAAABA2bBwYQEAAIvogu/4fwAA8MqbVEkAAACJy5tUS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p8zOAPRzYsx9XITfUPx/fAIJHOndMT5d70Uu8EaO2ts=</DigestValue>
    </Reference>
    <Reference Type="http://www.w3.org/2000/09/xmldsig#Object" URI="#idOfficeObject">
      <DigestMethod Algorithm="http://www.w3.org/2001/04/xmlenc#sha256"/>
      <DigestValue>A3JyvFeRiQiscRe4XZgJGG1eG6IivUe1EQ6w0KyAoOY=</DigestValue>
    </Reference>
    <Reference Type="http://uri.etsi.org/01903#SignedProperties" URI="#idSignedProperties">
      <Transforms>
        <Transform Algorithm="http://www.w3.org/TR/2001/REC-xml-c14n-20010315"/>
      </Transforms>
      <DigestMethod Algorithm="http://www.w3.org/2001/04/xmlenc#sha256"/>
      <DigestValue>vquzCVyURRcG1d4qqq2Ey1Kc1/RzAMzShDy3yFfXkD0=</DigestValue>
    </Reference>
    <Reference Type="http://www.w3.org/2000/09/xmldsig#Object" URI="#idValidSigLnImg">
      <DigestMethod Algorithm="http://www.w3.org/2001/04/xmlenc#sha256"/>
      <DigestValue>Kkv60N+zh6OzzFV0I3RVxMEOPbe2zjIu1Z/Ma58fBDM=</DigestValue>
    </Reference>
    <Reference Type="http://www.w3.org/2000/09/xmldsig#Object" URI="#idInvalidSigLnImg">
      <DigestMethod Algorithm="http://www.w3.org/2001/04/xmlenc#sha256"/>
      <DigestValue>9+IBlm/U1xx4gOpYSsPHHtH579kz9HouXWee0WWMeVo=</DigestValue>
    </Reference>
  </SignedInfo>
  <SignatureValue>wCcte+bTj/aZjMCQCWXvejSIu0DjTCXPkkcv81n3jOm1XkZzQGFeOvCmxzH3nM2Hb073ihpTDGph
LX3pqeIjSXHW+Y3UWP7kbIhQjioFXMlFiY9VIOmjV9drlDK/CQXsYDxwJdUSThtFSmPF8fKHy+Bn
Fw/+//hOAB3og+C3uTD7zlZlk0lkfeUu96T0BpWYFFlVZvCFmDbxI7oio6uJVON/n1eK6+joaRbn
lDPvVkXH+4SjD3ZMd5u69FX9QS9IcjJiSdGtNVPkCkjOPGry0BYw82E34zRvhSf0DDltjh0p6izL
PTC/XiUeE5ffw6vN1IZXcV4xpYqyC1ldy7Vfqg==</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2021-05-17T21:22:13Z</mdssi:Value>
        </mdssi:SignatureTime>
      </SignatureProperty>
    </SignatureProperties>
  </Object>
  <Object Id="idOfficeObject">
    <SignatureProperties>
      <SignatureProperty Id="idOfficeV1Details" Target="#idPackageSignature">
        <SignatureInfoV1 xmlns="http://schemas.microsoft.com/office/2006/digsig">
          <SetupID>{D61EA595-0BF0-45F2-9704-3A9D404C9A29}</SetupID>
          <SignatureText>Eduardo Apud</SignatureText>
          <SignatureImage/>
          <SignatureComments/>
          <WindowsVersion>10.0</WindowsVersion>
          <OfficeVersion>16.0.10373/14</OfficeVersion>
          <ApplicationVersion>16.0.10373</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2021-05-17T21:22:13Z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q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DJ8fh/AAAAAAAAAAAAACgSAAAAAAAAQAAAwPh/AAAwFrvw+H8AAB6jUHf4fwAABAAAAAAAAAAwFrvw+H8AAGm9nFRJAAAAAAAAAAAAAABY/IITKl8AABcAAABJAAAASAAAAAAAAAC4qLB3+H8AACCjuXf4fwAA4OyHdwAAAAABAAAAAAAAAJbEsHf4fwAAAAC78Ph/AAAAAAAAAAAAAAAAAABJAAAAwUJ+7/h/AAAAAAAAAAAAABAdAAAAAAAAQNmwcGEBAAC4v5xUSQAAAEDZsHBhAQAAi+iC7/h/AACAvpxUSQAAABm/nFRJAAAAAAAAAAAAAAAAAAAAZHYACAAAAAAlAAAADAAAAAEAAAAYAAAADAAAAAAAAAASAAAADAAAAAEAAAAeAAAAGAAAAPgAAAAFAAAANQEAABYAAAAlAAAADAAAAAEAAABUAAAAhAAAAPkAAAAFAAAAMwEAABUAAAABAAAAVVWPQSa0j0H5AAAABQAAAAkAAABMAAAAAAAAAAAAAAAAAAAA//////////9gAAAAMQA3AC8ANQAvADIAMAAyADE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nOebVEkAAAAJAAAAAAAAAP////9hAQAAiL6l7/h/AAAAAAAAAAAAAAAAAAAAAAAAQOebVEkAAAAI55tUSQAAAAAAAAAAAAAAAAAAAAAAAAAYo4UTKl8AAIhsMdn4fwAAEQAAAAAAAADAbMl1YQEAAEDZsHBhAQAAYOibVAAAAAAAAAAAAAAAAAcAAAAAAAAA0By0cGEBAACc55tUSQAAANnnm1RJAAAAwUJ+7/h/AABA55tUSQAAAJY1g+8AAAAA+Q2tbSDvAAARAAAAAAAAAEDZsHBhAQAAi+iC7/h/AABA55tUSQAAANnnm1R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CsyptUSQAAAIBH9QhhAQAAAAAAAAAAAACIvqXv+H8AAAAAAAAAAAAA4BXtCGEBAABB+07JDkjXAQIAAAAAAAAAAAAAAAAAAAAAAAAAAAAAAAiAhRMqXwAAqPrhdvh/AABo/+F2+H8AAOD///8AAAAAQNmwcGEBAACIy5tUAAAAAAAAAAAAAAAABgAAAAAAAAAgAAAAAAAAAKzKm1RJAAAA6cqbVEkAAADBQn7v+H8AAAAAAAAAAAAAAAAAAAAAAADwSV9+YQEAAAAAAAAAAAAAQNmwcGEBAACL6ILv+H8AAFDKm1RJAAAA6cqbVE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EzLm1RJAAAAAAAAAAAAAAAIAAAAAAAAAIi+pe/4fwAAAAAAAAAAAAAcPAB2AACgPwAAoD8AAKA//v////////8AAAAAAAAAAAAAAAAAAAAA6I+FEypfAAAAAAAAAAAAAAgAAAAAAAAA7P///wAAAABA2bBwYQEAACjMm1QAAAAAAAAAAAAAAAAJAAAAAAAAACAAAAAAAAAATMubVEkAAACJy5tUSQAAAMFCfu/4fwAAAAAAAAAAAACJyGh2AAAAAKBJX35hAQAAAAAAAAAAAABA2bBwYQEAAIvogu/4fwAA8MqbVEkAAACJy5tUS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DJ8fh/AAAAAAAAAAAAACgSAAAAAAAAQAAAwPh/AAAwFrvw+H8AAB6jUHf4fwAABAAAAAAAAAAwFrvw+H8AAGm9nFRJAAAAAAAAAAAAAABY/IITKl8AABcAAABJAAAASAAAAAAAAAC4qLB3+H8AACCjuXf4fwAA4OyHdwAAAAABAAAAAAAAAJbEsHf4fwAAAAC78Ph/AAAAAAAAAAAAAAAAAABJAAAAwUJ+7/h/AAAAAAAAAAAAABAdAAAAAAAAQNmwcGEBAAC4v5xUSQAAAEDZsHBhAQAAi+iC7/h/AACAvpxUSQAAABm/nFRJ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nOebVEkAAAAJAAAAAAAAAP////9hAQAAiL6l7/h/AAAAAAAAAAAAAAAAAAAAAAAAQOebVEkAAAAI55tUSQAAAAAAAAAAAAAAAAAAAAAAAAAYo4UTKl8AAIhsMdn4fwAAEQAAAAAAAADAbMl1YQEAAEDZsHBhAQAAYOibVAAAAAAAAAAAAAAAAAcAAAAAAAAA0By0cGEBAACc55tUSQAAANnnm1RJAAAAwUJ+7/h/AABA55tUSQAAAJY1g+8AAAAA+Q2tbSDvAAARAAAAAAAAAEDZsHBhAQAAi+iC7/h/AABA55tUSQAAANnnm1R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CsyptUSQAAAIBH9QhhAQAAAAAAAAAAAACIvqXv+H8AAAAAAAAAAAAA4BXtCGEBAABB+07JDkjXAQIAAAAAAAAAAAAAAAAAAAAAAAAAAAAAAAiAhRMqXwAAqPrhdvh/AABo/+F2+H8AAOD///8AAAAAQNmwcGEBAACIy5tUAAAAAAAAAAAAAAAABgAAAAAAAAAgAAAAAAAAAKzKm1RJAAAA6cqbVEkAAADBQn7v+H8AAAAAAAAAAAAAAAAAAAAAAADwSV9+YQEAAAAAAAAAAAAAQNmwcGEBAACL6ILv+H8AAFDKm1RJAAAA6cqbVE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EzLm1RJAAAAAAAAAAAAAAAIAAAAAAAAAIi+pe/4fwAAAAAAAAAAAAAcPAB2AACgPwAAoD8AAKA//v////////8AAAAAAAAAAAAAAAAAAAAA6I+FEypfAAAAAAAAAAAAAAgAAAAAAAAA7P///wAAAABA2bBwYQEAACjMm1QAAAAAAAAAAAAAAAAJAAAAAAAAACAAAAAAAAAATMubVEkAAACJy5tUSQAAAMFCfu/4fwAAAAAAAAAAAACJyGh2AAAAAKBJX35hAQAAAAAAAAAAAABA2bBwYQEAAIvogu/4fwAA8MqbVEkAAACJy5tUS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asKtJJDWGF1Oxj/I7QW8o2AjkUQpCEn8alVChWHSAuM=</DigestValue>
    </Reference>
    <Reference Type="http://www.w3.org/2000/09/xmldsig#Object" URI="#idOfficeObject">
      <DigestMethod Algorithm="http://www.w3.org/2001/04/xmlenc#sha256"/>
      <DigestValue>6aK0AuWk6BtCaj5iDo8LZG97hwXk/Ep4Q/yGx6LRWaM=</DigestValue>
    </Reference>
    <Reference Type="http://uri.etsi.org/01903#SignedProperties" URI="#idSignedProperties">
      <Transforms>
        <Transform Algorithm="http://www.w3.org/TR/2001/REC-xml-c14n-20010315"/>
      </Transforms>
      <DigestMethod Algorithm="http://www.w3.org/2001/04/xmlenc#sha256"/>
      <DigestValue>6HhKESn9K50kuBhKktqkDWhM+ET/UJVbR7PLYB1rysg=</DigestValue>
    </Reference>
    <Reference Type="http://www.w3.org/2000/09/xmldsig#Object" URI="#idValidSigLnImg">
      <DigestMethod Algorithm="http://www.w3.org/2001/04/xmlenc#sha256"/>
      <DigestValue>Ux2c9JWwU9UsuqqON4HKZFV3xcyyUYZAVuqRCL5nrCQ=</DigestValue>
    </Reference>
    <Reference Type="http://www.w3.org/2000/09/xmldsig#Object" URI="#idInvalidSigLnImg">
      <DigestMethod Algorithm="http://www.w3.org/2001/04/xmlenc#sha256"/>
      <DigestValue>brLqymR2R5M64G0qC0YDr2gd+YkQ++9A2d8FzcUyARM=</DigestValue>
    </Reference>
  </SignedInfo>
  <SignatureValue>t0UBxii9/65EoEtsSBrXBg8WLyLMisZBW74OHKZiFRX3iW4fe+RtuPXQRu70y84xv/XHf1kIYOQV
g6XRgP3E2efO+mujzF2BHFtigQasr0kIX/+i7Ofazg0Tn0xzDD0lHI55DNa83gDsFDiLGfaVUQJf
kg6W8a8SPuOwDEnlvIxfF+RS8d5OJRck7OduuenGevkQtuxliV1CpAeuA8SVxxwpANkfe8PKFtch
inc5mBP2rGXrl1BbnFDzu/Oqd+4GtFDj5XbupcPszUfQ+rBa/YICbrOU0Nt2tVBVzX5CIO7YdSQE
N2O/nO+x1ArYgtQ2m9S0sm/uvi7kqdcjBe3pzw==</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2021-05-17T21:25:32Z</mdssi:Value>
        </mdssi:SignatureTime>
      </SignatureProperty>
    </SignatureProperties>
  </Object>
  <Object Id="idOfficeObject">
    <SignatureProperties>
      <SignatureProperty Id="idOfficeV1Details" Target="#idPackageSignature">
        <SignatureInfoV1 xmlns="http://schemas.microsoft.com/office/2006/digsig">
          <SetupID>{293CC028-E920-43E7-AA1C-30E20B08E326}</SetupID>
          <SignatureText>Eduardo Apud</SignatureText>
          <SignatureImage/>
          <SignatureComments/>
          <WindowsVersion>10.0</WindowsVersion>
          <OfficeVersion>16.0.10373/14</OfficeVersion>
          <ApplicationVersion>16.0.10373</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2021-05-17T21:25:32Z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q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DJ8fh/AAAAAAAAAAAAACgSAAAAAAAAQAAAwPh/AAAwFrvw+H8AAB6jUHf4fwAABAAAAAAAAAAwFrvw+H8AAAm4Dy1RAAAAAAAAAAAAAACyP9VDe1sAABoAAABRAAAASAAAAAAAAAC4qLB3+H8AACCjuXf4fwAA4OyHdwAAAAABAAAAAAAAAJbEsHf4fwAAAAC78Ph/AAAAAAAAAAAAAAAAAABRAAAAwUJ+7/h/AAAAAAAAAAAAABAdAAAAAAAA4J1kpksCAABYug8tUQAAAOCdZKZLAgAAi+iC7/h/AAAguQ8tUQAAALm5Dy1RAAAAAAAAAAAAAAAAAAAAZHYACAAAAAAlAAAADAAAAAEAAAAYAAAADAAAAAAAAAASAAAADAAAAAEAAAAeAAAAGAAAAPgAAAAFAAAANQEAABYAAAAlAAAADAAAAAEAAABUAAAAhAAAAPkAAAAFAAAAMwEAABUAAAABAAAAVVWPQSa0j0H5AAAABQAAAAkAAABMAAAAAAAAAAAAAAAAAAAA//////////9gAAAAMQA3AC8ANQAvADIAMAAyADE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DLIOLVEAAAAJAAAAAAAAAP////9LAgAAiL6l7/h/AAAAAAAAAAAAAAAAAAAAAAAAsLEOLVEAAAB4sQ4tUQAAAAAAAAAAAAAAAAAAAAAAAAAiJtRDe1sAAIhsMdn4fwAAEQAAAAAAAACADXCmSwIAAOCdZKZLAgAA0LIOLQAAAAAAAAAAAAAAAAcAAAAAAAAAIKynq0sCAAAMsg4tUQAAAEmyDi1RAAAAwUJ+7/h/AACwsQ4tUQAAAJY1g+8AAAAAmr7m4Oi4AAARAAAAAAAAAOCdZKZLAgAAi+iC7/h/AACwsQ4tUQAAAEmyDi1R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soA4tUQAAANAWSLRLAgAAAAAAAAAAAACIvqXv+H8AAAAAAAAAAAAAQHj8s0sCAABPBzenFEjXAQIAAAAAAAAAAAAAAAAAAAAAAAAAAAAAAEIU1EN7WwAAqPrhdvh/AABo/+F2+H8AAOD///8AAAAA4J1kpksCAABIoQ4tAAAAAAAAAAAAAAAABgAAAAAAAAAgAAAAAAAAAGygDi1RAAAAqaAOLVEAAADBQn7v+H8AAAAAAAAAAAAAAAAAAAAAAAB4dD60SwIAAAAAAAAAAAAA4J1kpksCAACL6ILv+H8AABCgDi1RAAAAqaAOLVE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yhDi1RAAAAAAAAAAAAAAAIAAAAAAAAAIi+pe/4fwAAAAAAAAAAAAAcPAB2AACgPwAAoD8AAKA//v////////8AAAAAAAAAAAAAAAAAAAAAIhfUQ3tbAAAAAAAAAAAAAAgAAAAAAAAA7P///wAAAADgnWSmSwIAAOihDi0AAAAAAAAAAAAAAAAJAAAAAAAAACAAAAAAAAAADKEOLVEAAABJoQ4tUQAAAMFCfu/4fwAAAAAAAAAAAACJyGh2AAAAACh0PrRLAgAAAAAAAAAAAADgnWSmSwIAAIvogu/4fwAAsKAOLVEAAABJoQ4tU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DJ8fh/AAAAAAAAAAAAACgSAAAAAAAAQAAAwPh/AAAwFrvw+H8AAB6jUHf4fwAABAAAAAAAAAAwFrvw+H8AAAm4Dy1RAAAAAAAAAAAAAACyP9VDe1sAABoAAABRAAAASAAAAAAAAAC4qLB3+H8AACCjuXf4fwAA4OyHdwAAAAABAAAAAAAAAJbEsHf4fwAAAAC78Ph/AAAAAAAAAAAAAAAAAABRAAAAwUJ+7/h/AAAAAAAAAAAAABAdAAAAAAAA4J1kpksCAABYug8tUQAAAOCdZKZLAgAAi+iC7/h/AAAguQ8tUQAAALm5Dy1R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DLIOLVEAAAAJAAAAAAAAAP////9LAgAAiL6l7/h/AAAAAAAAAAAAAAAAAAAAAAAAsLEOLVEAAAB4sQ4tUQAAAAAAAAAAAAAAAAAAAAAAAAAiJtRDe1sAAIhsMdn4fwAAEQAAAAAAAACADXCmSwIAAOCdZKZLAgAA0LIOLQAAAAAAAAAAAAAAAAcAAAAAAAAAIKynq0sCAAAMsg4tUQAAAEmyDi1RAAAAwUJ+7/h/AACwsQ4tUQAAAJY1g+8AAAAAmr7m4Oi4AAARAAAAAAAAAOCdZKZLAgAAi+iC7/h/AACwsQ4tUQAAAEmyDi1R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soA4tUQAAANAWSLRLAgAAAAAAAAAAAACIvqXv+H8AAAAAAAAAAAAAQHj8s0sCAABPBzenFEjXAQIAAAAAAAAAAAAAAAAAAAAAAAAAAAAAAEIU1EN7WwAAqPrhdvh/AABo/+F2+H8AAOD///8AAAAA4J1kpksCAABIoQ4tAAAAAAAAAAAAAAAABgAAAAAAAAAgAAAAAAAAAGygDi1RAAAAqaAOLVEAAADBQn7v+H8AAAAAAAAAAAAAAAAAAAAAAAB4dD60SwIAAAAAAAAAAAAA4J1kpksCAACL6ILv+H8AABCgDi1RAAAAqaAOLVE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yhDi1RAAAAAAAAAAAAAAAIAAAAAAAAAIi+pe/4fwAAAAAAAAAAAAAcPAB2AACgPwAAoD8AAKA//v////////8AAAAAAAAAAAAAAAAAAAAAIhfUQ3tbAAAAAAAAAAAAAAgAAAAAAAAA7P///wAAAADgnWSmSwIAAOihDi0AAAAAAAAAAAAAAAAJAAAAAAAAACAAAAAAAAAADKEOLVEAAABJoQ4tUQAAAMFCfu/4fwAAAAAAAAAAAACJyGh2AAAAACh0PrRLAgAAAAAAAAAAAADgnWSmSwIAAIvogu/4fwAAsKAOLVEAAABJoQ4tU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wmrAoRhga1KUbUwQVNj9FJDPqNoAZ2JOQG1pL/OoYbc=</DigestValue>
    </Reference>
    <Reference Type="http://www.w3.org/2000/09/xmldsig#Object" URI="#idOfficeObject">
      <DigestMethod Algorithm="http://www.w3.org/2001/04/xmlenc#sha256"/>
      <DigestValue>FWwDv3d8KBiJ2WkC3R7fP0y0yynPoC0xTzjyYN9wzIk=</DigestValue>
    </Reference>
    <Reference Type="http://uri.etsi.org/01903#SignedProperties" URI="#idSignedProperties">
      <Transforms>
        <Transform Algorithm="http://www.w3.org/TR/2001/REC-xml-c14n-20010315"/>
      </Transforms>
      <DigestMethod Algorithm="http://www.w3.org/2001/04/xmlenc#sha256"/>
      <DigestValue>mXWSJKiS84FnUFXo/bAA03WGkWFr4/tvBYvYrY+4aVs=</DigestValue>
    </Reference>
    <Reference Type="http://www.w3.org/2000/09/xmldsig#Object" URI="#idValidSigLnImg">
      <DigestMethod Algorithm="http://www.w3.org/2001/04/xmlenc#sha256"/>
      <DigestValue>Ux2c9JWwU9UsuqqON4HKZFV3xcyyUYZAVuqRCL5nrCQ=</DigestValue>
    </Reference>
    <Reference Type="http://www.w3.org/2000/09/xmldsig#Object" URI="#idInvalidSigLnImg">
      <DigestMethod Algorithm="http://www.w3.org/2001/04/xmlenc#sha256"/>
      <DigestValue>brLqymR2R5M64G0qC0YDr2gd+YkQ++9A2d8FzcUyARM=</DigestValue>
    </Reference>
  </SignedInfo>
  <SignatureValue>rkLCo1E3gdMbPQYcy+/+EPtr4wcim3tSbTEXMAdnYYdfWHv/L6Hl4XGAMxu9IIL29svA3Jgmyz3K
rDgbGM1UUbScEqYHAB39KBhFVJ/0Xsz29YpDlgFTfjB5YI/+lU4fn1fmqUn13vlB0lVvNLZKWD0i
2IJwjCN9EyUXkOhiDMQS595o895O+Gtp2q5uGWbuBZ8G0aDLe9P/voxanE42ntQiLl0TqUXv6Opy
sRaxhhmOP1LJS4U+0mbjaUFKJRUlqRsF5TT3e7aXdLaPPOsUFlAg4Q8Q4p8jJO6ifY1ZUvz3RbxE
0BRAjubly5X9+8Y5P1AsR5SxBkhcfhIovWb7dA==</SignatureValue>
  <KeyInfo>
    <X509Data>
      <X509Certificate>MIIH/jCCBeagAwIBAgIIc/jSjyh8N9swDQYJKoZIhvcNAQELBQAwWzEXMBUGA1UEBRMOUlVDIDgwMDUwMTcyLTExGjAYBgNVBAMTEUNBLURPQ1VNRU5UQSBTLkEuMRcwFQYDVQQKEw5ET0NVTUVOVEEgUy5BLjELMAkGA1UEBhMCUFkwHhcNMTkwODE0MTkzMzU1WhcNMjEwODEzMTk0MzU1WjCBpzELMAkGA1UEBhMCUFkxFjAUBgNVBAQMDUFQVUQgTUFSVElORVoxEjAQBgNVBAUTCUNJMTc2NjIyOTEYMBYGA1UEKgwPRURVQVJETyBBTEZSRURPMRcwFQYDVQQKDA5QRVJTT05BIEZJU0lDQTERMA8GA1UECwwIRklSTUEgRjIxJjAkBgNVBAMMHUVEVUFSRE8gQUxGUkVETyBBUFVEIE1BUlRJTkVaMIIBIjANBgkqhkiG9w0BAQEFAAOCAQ8AMIIBCgKCAQEAxyidqqeL/JEfR7sdZs5ElmOAZAm1FYMWqAK/mmZbLccLllZNQuRMuFtmyNs+5Sq1db4ZYr8TzbKgutelccR3IzSG5fQW2M6qegD0uXRek1TmRxfcZHiBYFR0sVmwnl4MPrgHAEnlUab9c8VxXv1wpPc2ykFe8kI9tXC+b7C2CSqPTDMs+tm6pix6Lt83jx78qTkA6jx0a80q4nGf18XQ8bZprn27pf6Ve0bGlsRZZ23L//BmHEgPqajvu3A/QuDvwOz9ElfPIjmoJbAo/WTChSKVoMMrIPtcwc6OWBOlM2iUh9Qm3zv1x7v5aMIsOZoAWVbFXhbRG3/bXvsUOZJoVwIDAQABo4IDdzCCA3MwDAYDVR0TAQH/BAIwADAOBgNVHQ8BAf8EBAMCBeAwKgYDVR0lAQH/BCAwHgYIKwYBBQUHAwEGCCsGAQUFBwMCBggrBgEFBQcDBDAdBgNVHQ4EFgQUhDiMfofHBoy4YA9za8mBHL2srZk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AYDVR0RBBUwE4ERZWR1YXB1ZE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5H+DVL/K+k1bbaB2bEgGfqighS6w4ZMW0wXodtcEIqJdDR4cb+PxfiRbF1tRh0m8sVGwu0WR+Y7VawmMz33dDHhU2QGUq/9pI0Lw6dw9l1dPGKpe9S0fJgxrMLDBjFdE0TQIN+I4j7gl8nnnMlnWFv0e2ncmSq5nyA3pDOO5TTwKnpQ7D6oGa83yns2Fwd8SoHtgUptV4Sp0f1El7NZotq6K92usDfjccxtd9DsoGn2F71UHcl8HrH06wfFdXExUedDXzoB7nKxlWCrWCxajkd4oyM0qCSTfQMTWDvrC0ypo+ShJ1wrmZprmo7CtgI9CyTvFpJ1P1cBpVcgpp/dPQHAXExqGBGRqMC7IZRPeN6+uPpsiydqFTzBrgSz3DiN6iPKV8mgclbE+33nxy7taEg7dscgmgpu4NfOCqfdl3KqQe8GFUd6ZAQxcg4ldXvQhc08m4utTz8/31IilKlIS4uD4nT4j54z+Evz0sMN7n5tsW1CrL3DvIVXbyS1hDHEidBWuoai67FtDxvlcbAbMT/Ljm6WdndgaUFGMYyrxSQT2qKsICUa6YJi9398nTMaHyLJkfWWJPVROCqCvuscBpLeB9aFLJIkynL1Q8p5QrvwuRW/SAZenSe1rf8ZI+XT6/yW9mufmtPDn9/ODmXZb0mbYscvcn4tdGZpiEY8xL1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2021-05-17T21:25:54Z</mdssi:Value>
        </mdssi:SignatureTime>
      </SignatureProperty>
    </SignatureProperties>
  </Object>
  <Object Id="idOfficeObject">
    <SignatureProperties>
      <SignatureProperty Id="idOfficeV1Details" Target="#idPackageSignature">
        <SignatureInfoV1 xmlns="http://schemas.microsoft.com/office/2006/digsig">
          <SetupID>{6457F7F3-3BC8-4F48-A405-E8266B4BCE91}</SetupID>
          <SignatureText>Eduardo Apud</SignatureText>
          <SignatureImage/>
          <SignatureComments/>
          <WindowsVersion>10.0</WindowsVersion>
          <OfficeVersion>16.0.10373/14</OfficeVersion>
          <ApplicationVersion>16.0.10373</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2021-05-17T21:25:54Z</xd:SigningTime>
          <xd:SigningCertificate>
            <xd:Cert>
              <xd:CertDigest>
                <DigestMethod Algorithm="http://www.w3.org/2001/04/xmlenc#sha256"/>
                <DigestValue>y2h5CliJMVRljTh1ta/qDteQFtsnmKm3jxTexYUtap8=</DigestValue>
              </xd:CertDigest>
              <xd:IssuerSerial>
                <X509IssuerName>C=PY, O=DOCUMENTA S.A., CN=CA-DOCUMENTA S.A., SERIALNUMBER=RUC 80050172-1</X509IssuerName>
                <X509SerialNumber>8356660620887341019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q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DJ8fh/AAAAAAAAAAAAACgSAAAAAAAAQAAAwPh/AAAwFrvw+H8AAB6jUHf4fwAABAAAAAAAAAAwFrvw+H8AAAm4Dy1RAAAAAAAAAAAAAACyP9VDe1sAABoAAABRAAAASAAAAAAAAAC4qLB3+H8AACCjuXf4fwAA4OyHdwAAAAABAAAAAAAAAJbEsHf4fwAAAAC78Ph/AAAAAAAAAAAAAAAAAABRAAAAwUJ+7/h/AAAAAAAAAAAAABAdAAAAAAAA4J1kpksCAABYug8tUQAAAOCdZKZLAgAAi+iC7/h/AAAguQ8tUQAAALm5Dy1RAAAAAAAAAAAAAAAAAAAAZHYACAAAAAAlAAAADAAAAAEAAAAYAAAADAAAAAAAAAASAAAADAAAAAEAAAAeAAAAGAAAAPgAAAAFAAAANQEAABYAAAAlAAAADAAAAAEAAABUAAAAhAAAAPkAAAAFAAAAMwEAABUAAAABAAAAVVWPQSa0j0H5AAAABQAAAAkAAABMAAAAAAAAAAAAAAAAAAAA//////////9gAAAAMQA3AC8ANQAvADIAMAAyADE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DLIOLVEAAAAJAAAAAAAAAP////9LAgAAiL6l7/h/AAAAAAAAAAAAAAAAAAAAAAAAsLEOLVEAAAB4sQ4tUQAAAAAAAAAAAAAAAAAAAAAAAAAiJtRDe1sAAIhsMdn4fwAAEQAAAAAAAACADXCmSwIAAOCdZKZLAgAA0LIOLQAAAAAAAAAAAAAAAAcAAAAAAAAAIKynq0sCAAAMsg4tUQAAAEmyDi1RAAAAwUJ+7/h/AACwsQ4tUQAAAJY1g+8AAAAAmr7m4Oi4AAARAAAAAAAAAOCdZKZLAgAAi+iC7/h/AACwsQ4tUQAAAEmyDi1R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soA4tUQAAANAWSLRLAgAAAAAAAAAAAACIvqXv+H8AAAAAAAAAAAAAQHj8s0sCAABPBzenFEjXAQIAAAAAAAAAAAAAAAAAAAAAAAAAAAAAAEIU1EN7WwAAqPrhdvh/AABo/+F2+H8AAOD///8AAAAA4J1kpksCAABIoQ4tAAAAAAAAAAAAAAAABgAAAAAAAAAgAAAAAAAAAGygDi1RAAAAqaAOLVEAAADBQn7v+H8AAAAAAAAAAAAAAAAAAAAAAAB4dD60SwIAAAAAAAAAAAAA4J1kpksCAACL6ILv+H8AABCgDi1RAAAAqaAOLVE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yhDi1RAAAAAAAAAAAAAAAIAAAAAAAAAIi+pe/4fwAAAAAAAAAAAAAcPAB2AACgPwAAoD8AAKA//v////////8AAAAAAAAAAAAAAAAAAAAAIhfUQ3tbAAAAAAAAAAAAAAgAAAAAAAAA7P///wAAAADgnWSmSwIAAOihDi0AAAAAAAAAAAAAAAAJAAAAAAAAACAAAAAAAAAADKEOLVEAAABJoQ4tUQAAAMFCfu/4fwAAAAAAAAAAAACJyGh2AAAAACh0PrRLAgAAAAAAAAAAAADgnWSmSwIAAIvogu/4fwAAsKAOLVEAAABJoQ4tU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4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DJ8fh/AAAAAAAAAAAAACgSAAAAAAAAQAAAwPh/AAAwFrvw+H8AAB6jUHf4fwAABAAAAAAAAAAwFrvw+H8AAAm4Dy1RAAAAAAAAAAAAAACyP9VDe1sAABoAAABRAAAASAAAAAAAAAC4qLB3+H8AACCjuXf4fwAA4OyHdwAAAAABAAAAAAAAAJbEsHf4fwAAAAC78Ph/AAAAAAAAAAAAAAAAAABRAAAAwUJ+7/h/AAAAAAAAAAAAABAdAAAAAAAA4J1kpksCAABYug8tUQAAAOCdZKZLAgAAi+iC7/h/AAAguQ8tUQAAALm5Dy1R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DLIOLVEAAAAJAAAAAAAAAP////9LAgAAiL6l7/h/AAAAAAAAAAAAAAAAAAAAAAAAsLEOLVEAAAB4sQ4tUQAAAAAAAAAAAAAAAAAAAAAAAAAiJtRDe1sAAIhsMdn4fwAAEQAAAAAAAACADXCmSwIAAOCdZKZLAgAA0LIOLQAAAAAAAAAAAAAAAAcAAAAAAAAAIKynq0sCAAAMsg4tUQAAAEmyDi1RAAAAwUJ+7/h/AACwsQ4tUQAAAJY1g+8AAAAAmr7m4Oi4AAARAAAAAAAAAOCdZKZLAgAAi+iC7/h/AACwsQ4tUQAAAEmyDi1R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soA4tUQAAANAWSLRLAgAAAAAAAAAAAACIvqXv+H8AAAAAAAAAAAAAQHj8s0sCAABPBzenFEjXAQIAAAAAAAAAAAAAAAAAAAAAAAAAAAAAAEIU1EN7WwAAqPrhdvh/AABo/+F2+H8AAOD///8AAAAA4J1kpksCAABIoQ4tAAAAAAAAAAAAAAAABgAAAAAAAAAgAAAAAAAAAGygDi1RAAAAqaAOLVEAAADBQn7v+H8AAAAAAAAAAAAAAAAAAAAAAAB4dD60SwIAAAAAAAAAAAAA4J1kpksCAACL6ILv+H8AABCgDi1RAAAAqaAOLVE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yhDi1RAAAAAAAAAAAAAAAIAAAAAAAAAIi+pe/4fwAAAAAAAAAAAAAcPAB2AACgPwAAoD8AAKA//v////////8AAAAAAAAAAAAAAAAAAAAAIhfUQ3tbAAAAAAAAAAAAAAgAAAAAAAAA7P///wAAAADgnWSmSwIAAOihDi0AAAAAAAAAAAAAAAAJAAAAAAAAACAAAAAAAAAADKEOLVEAAABJoQ4tUQAAAMFCfu/4fwAAAAAAAAAAAACJyGh2AAAAACh0PrRLAgAAAAAAAAAAAADgnWSmSwIAAIvogu/4fwAAsKAOLVEAAABJoQ4tU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CoAAAADAAAAHYAAABdAAAAhgAAAAEAAABVVY9BJrSPQQwAAAB2AAAADwAAAEwAAAAAAAAAAAAAAAAAAAD//////////2wAAABTAGkAbgBkAGkAYwBvACAAVABpAHQAdQBsAGEAcgAAAAcAAAADAAAABwAAAAgAAAADAAAABgAAAAgAAAAEAAAABwAAAAMAAAAEAAAABwAAAAMAAAAHAAAABQ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jlHyj2LO4oadYBXKPfdqDhODpzlNn/rP8ik4iBSVGfk=</DigestValue>
    </Reference>
    <Reference Type="http://www.w3.org/2000/09/xmldsig#Object" URI="#idOfficeObject">
      <DigestMethod Algorithm="http://www.w3.org/2001/04/xmlenc#sha256"/>
      <DigestValue>xn9Pg0yfCDlEvCIdElI3Cyb+iWWCoDtlOgZPFeWabCg=</DigestValue>
    </Reference>
    <Reference Type="http://uri.etsi.org/01903#SignedProperties" URI="#idSignedProperties">
      <Transforms>
        <Transform Algorithm="http://www.w3.org/TR/2001/REC-xml-c14n-20010315"/>
      </Transforms>
      <DigestMethod Algorithm="http://www.w3.org/2001/04/xmlenc#sha256"/>
      <DigestValue>dkrPZUL1Um+0CWRRUMVMIRzYd1WA/4PpmHrjqdoF6B0=</DigestValue>
    </Reference>
    <Reference Type="http://www.w3.org/2000/09/xmldsig#Object" URI="#idValidSigLnImg">
      <DigestMethod Algorithm="http://www.w3.org/2001/04/xmlenc#sha256"/>
      <DigestValue>7DsTVQq87lXv5Rp8qjJXWUUFGxRrZmXQLpubVYVOWvM=</DigestValue>
    </Reference>
    <Reference Type="http://www.w3.org/2000/09/xmldsig#Object" URI="#idInvalidSigLnImg">
      <DigestMethod Algorithm="http://www.w3.org/2001/04/xmlenc#sha256"/>
      <DigestValue>JiR3QSXVxQedcEwFx4A1yvtlnzG9WbaKgKBEgMU5TDo=</DigestValue>
    </Reference>
  </SignedInfo>
  <SignatureValue>T75HX6gGRBQppJhLH1X4WjH0h2KGBUzGuIzqDFCZL3nNEi5ThwDzSwMHry0r+jOSWfaT/1KuSzf7
HBcUEY8JXBjbJryqMo6feH7SAiDlAokHnnNixtIe44vujHO4qLqrAYZj4ElAIMe6gKxa3dsKxP69
crPBmlIC8cQk/eQfwsAWBsIFxR9VE20qUoRAkNdmGRDOmnhQGjRNvfIKW0hN0Lq32G96ledTBFeA
fRFAygmfJMw2v64hUL8ElMJqPt3z1oz2JG3f1SIsthSwQYAhgn02F9rCar6ZPmClYrqsfSsHY/WC
Cfdhv2WxUXlxwq1guuFZUXwsjGiSRodnkhMXkQ==</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2021-05-18T12:53:12Z</mdssi:Value>
        </mdssi:SignatureTime>
      </SignatureProperty>
    </SignatureProperties>
  </Object>
  <Object Id="idOfficeObject">
    <SignatureProperties>
      <SignatureProperty Id="idOfficeV1Details" Target="#idPackageSignature">
        <SignatureInfoV1 xmlns="http://schemas.microsoft.com/office/2006/digsig">
          <SetupID>{37EB7E43-7643-44A7-96ED-109CEDCB3C68}</SetupID>
          <SignatureText>Gustavo Segovia</SignatureText>
          <SignatureImage/>
          <SignatureComments/>
          <WindowsVersion>10.0</WindowsVersion>
          <OfficeVersion>16.0.10374/14</OfficeVersion>
          <ApplicationVersion>16.0.10374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2021-05-18T12:53:12Z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QJNBu/p/AAAAAAAAAAAAACgSAAAAAAAAQAAAwPp/AAAgQsy5+n8AAB6jU1D6fwAABAAAAAAAAAAgQsy5+n8AAAm/G3MxAAAAAAAAAAAAAAAa1oYgTZcAADDAG3MxAAAASAAAACgCAAC4qLNQ+n8AACCjvFD6fwAA4OyKUAAAAAABAAAAAAAAAJbEs1D6fwAAAADMufp/AAAAAAAAAAAAAAAAAAAxAAAAsae6uPp/AAAAxBtzMQAAAHALAAAAAAAAUEOrNigCAABYwRtzMQAAAAAAAAAAAAAAAAAAAAAAAAAAAAAAAAAAAAAAAAAAAAAAucAbczEAAADHfFNQZHYACAAAAAAlAAAADAAAAAEAAAAYAAAADAAAAAAAAAASAAAADAAAAAEAAAAeAAAAGAAAAMMAAAAEAAAA9wAAABEAAAAlAAAADAAAAAEAAABUAAAAhAAAAMQAAAAEAAAA9QAAABAAAAABAAAA0XbJQasKyUHEAAAABAAAAAkAAABMAAAAAAAAAAAAAAAAAAAA//////////9gAAAAMQA4AC8ANQAvADIAMAAyADE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C43tG4+n8AACAAAAAAAAAASK7duPp/AAAAAAAAAAAAAAAAAAAAAAAAWKcaczEAAAAAAAAAAAAAAAAAAAAAAAAAAAAAAAAAAACKzocgTZcAAJYQCi0AAAAAvMDvlP+zAADw+/Y6KAIAAFBDqzYoAgAAsKgacwAAAAAAAAAAAAAAAAcAAAAAAAAAoAMuPSgCAADspxpzMQAAACmoGnMxAAAAsae6uPp/AAAAAAAAKAIAAFZTvbgAAAAA7MDvlP+zAAAAAC49KAIAAOynGnMxAAAABwAAAPp/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QAAALje0bj6fwAA6HIBPSgCAABIrt24+n8AAAAAAAAAAAAAAAAAAAAAAAA9u+2XyhLXAQIAAAAAAAAAAAAAAAAAAAAAAAAAAAAAAArPhyBNlwAAqPozS/p/AABo/zNL+n8AAOD///8AAAAAUEOrNigCAABIqBpzAAAAAAAAAAAAAAAABgAAAAAAAAAgAAAAAAAAAGynGnMxAAAAqacaczEAAACxp7q4+n8AAChrLkv6fwAAAAAAAAAAAABo/zNL+n8AAKj6M0v6fwAAbKcaczEAAAAGAAAAKAIAAAAAAAAAAAAAAAAAAAAAAAAAAAAAAAAAAKBc9zp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uN7RuPp/AABwcgE9KAIAAEiu3bj6fwAAAAAAAAAAAAAAAAAAAAAAAAAAgD8AAIA//v////////8AAAAAAAAAAAAAAAAAAAAAqs6HIE2XAAAAAAAAAAAAAAgAAAAAAAAA8P///wAAAABQQ6s2KAIAAOioGnMAAAAAAAAAAAAAAAAJAAAAAAAAACAAAAAAAAAADKgaczEAAABJqBpzMQAAALGnurj6fwAAUNgqS/p/AACJyLpKAAAAAPCc8TwAAIA/UNgqS/p/AAAMqBpzMQAAAAkAAAD6fwAAAAAAAAAAAAAAAAAAAAAAAAAAAAAAAAAAAF33Om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E1w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ECTQbv6fwAAAAAAAAAAAAAoEgAAAAAAAEAAAMD6fwAAIELMufp/AAAeo1NQ+n8AAAQAAAAAAAAAIELMufp/AAAJvxtzMQAAAAAAAAAAAAAAGtaGIE2XAAAwwBtzMQAAAEgAAAAoAgAAuKizUPp/AAAgo7xQ+n8AAODsilAAAAAAAQAAAAAAAACWxLNQ+n8AAAAAzLn6fwAAAAAAAAAAAAAAAAAAMQAAALGnurj6fwAAAMQbczEAAABwCwAAAAAAAFBDqzYoAgAAWMEbczEAAAAAAAAAAAAAAAAAAAAAAAAAAAAAAAAAAAAAAAAAAAAAALnAG3MxAAAAx3xTU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uN7RuPp/AAAgAAAAAAAAAEiu3bj6fwAAAAAAAAAAAAAAAAAAAAAAAFinGnMxAAAAAAAAAAAAAAAAAAAAAAAAAAAAAAAAAAAAis6HIE2XAACWEAotAAAAALzA75T/swAA8Pv2OigCAABQQ6s2KAIAALCoGnMAAAAAAAAAAAAAAAAHAAAAAAAAAKADLj0oAgAA7KcaczEAAAApqBpzMQAAALGnurj6fwAAAAAAACgCAABWU724AAAAAOzA75T/swAAAAAuPSgCAADspxpzMQAAAAcAAAD6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EAAAC43tG4+n8AAOhyAT0oAgAASK7duPp/AAAAAAAAAAAAAAAAAAAAAAAAPbvtl8oS1wECAAAAAAAAAAAAAAAAAAAAAAAAAAAAAAAKz4cgTZcAAKj6M0v6fwAAaP8zS/p/AADg////AAAAAFBDqzYoAgAASKgacwAAAAAAAAAAAAAAAAYAAAAAAAAAIAAAAAAAAABspxpzMQAAAKmnGnMxAAAAsae6uPp/AAAoay5L+n8AAAAAAAAAAAAAaP8zS/p/AACo+jNL+n8AAGynGnMxAAAABgAAACgCAAAAAAAAAAAAAAAAAAAAAAAAAAAAAAAAAACgXPc6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Lje0bj6fwAAcHIBPSgCAABIrt24+n8AAAAAAAAAAAAAAAAAAAAAAAAAAIA/AACAP/7/////////AAAAAAAAAAAAAAAAAAAAAKrOhyBNlwAAAAAAAAAAAAAIAAAAAAAAAPD///8AAAAAUEOrNigCAADoqBpzAAAAAAAAAAAAAAAACQAAAAAAAAAgAAAAAAAAAAyoGnMxAAAASagaczEAAACxp7q4+n8AAFDYKkv6fwAAici6SgAAAADwnPE8AACAP1DYKkv6fwAADKgaczEAAAAJAAAA+n8AAAAAAAAAAAAAAAAAAAAAAAAAAAAAAAAAAABd9zp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yiicFsWxjN8tggQC/aAL89D9TdanqS9bzUADY9oGqvQ=</DigestValue>
    </Reference>
    <Reference Type="http://www.w3.org/2000/09/xmldsig#Object" URI="#idOfficeObject">
      <DigestMethod Algorithm="http://www.w3.org/2001/04/xmlenc#sha256"/>
      <DigestValue>ELXAOGyinL4dkYIQq1qdLNNcjDvjQZyB1FPvaN3NM40=</DigestValue>
    </Reference>
    <Reference Type="http://uri.etsi.org/01903#SignedProperties" URI="#idSignedProperties">
      <Transforms>
        <Transform Algorithm="http://www.w3.org/TR/2001/REC-xml-c14n-20010315"/>
      </Transforms>
      <DigestMethod Algorithm="http://www.w3.org/2001/04/xmlenc#sha256"/>
      <DigestValue>aR5SlgepgKQtjisVxv9X0OHmPisqfeMB+qRDlONNSIc=</DigestValue>
    </Reference>
    <Reference Type="http://www.w3.org/2000/09/xmldsig#Object" URI="#idValidSigLnImg">
      <DigestMethod Algorithm="http://www.w3.org/2001/04/xmlenc#sha256"/>
      <DigestValue>7DsTVQq87lXv5Rp8qjJXWUUFGxRrZmXQLpubVYVOWvM=</DigestValue>
    </Reference>
    <Reference Type="http://www.w3.org/2000/09/xmldsig#Object" URI="#idInvalidSigLnImg">
      <DigestMethod Algorithm="http://www.w3.org/2001/04/xmlenc#sha256"/>
      <DigestValue>G9VidPjRZ6n2QUUMTIvCg9BTLxguzBOv0Sk71GlY/4Q=</DigestValue>
    </Reference>
  </SignedInfo>
  <SignatureValue>X/bipae81OKjtqP8CsTrlBGkFvRU4yuqPvFHL+c4+68hJOv3D6C5k3ay98dygpmocsIIiYuv+dWK
yHWi+KrLMRP3nAme9kK0vXHBEeJN10zyVie/NHR2sTvyt17A85WrSodHOHQsgLjwsn3gCWpZ9fUm
ouVFjghQtnQbuxsk21bPEajgeNlI0GnGhYfq9x0zTsyKCArkxXshDNiaFu8tjF8bT6H1X8tywyN1
A6gjvN7QfA0v4UEohpSVYX547okkN/1tu5/QSaJblD/cf2Ow7rubPl8rBPZ0qNSdI/WlllPIz5x9
zpZMCQDiDHhpJBAIW2fThV1TKQkYqsZjZ42n/w==</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2021-05-18T12:53:40Z</mdssi:Value>
        </mdssi:SignatureTime>
      </SignatureProperty>
    </SignatureProperties>
  </Object>
  <Object Id="idOfficeObject">
    <SignatureProperties>
      <SignatureProperty Id="idOfficeV1Details" Target="#idPackageSignature">
        <SignatureInfoV1 xmlns="http://schemas.microsoft.com/office/2006/digsig">
          <SetupID>{DD37BE19-3FFC-4E87-BDD9-3408AF05AF1D}</SetupID>
          <SignatureText>Gustavo Segovia</SignatureText>
          <SignatureImage/>
          <SignatureComments/>
          <WindowsVersion>10.0</WindowsVersion>
          <OfficeVersion>16.0.10374/14</OfficeVersion>
          <ApplicationVersion>16.0.10374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2021-05-18T12:53:40Z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QJNBu/p/AAAAAAAAAAAAACgSAAAAAAAAQAAAwPp/AAAgQsy5+n8AAB6jU1D6fwAABAAAAAAAAAAgQsy5+n8AAAm/G3MxAAAAAAAAAAAAAAAa1oYgTZcAADDAG3MxAAAASAAAACgCAAC4qLNQ+n8AACCjvFD6fwAA4OyKUAAAAAABAAAAAAAAAJbEs1D6fwAAAADMufp/AAAAAAAAAAAAAAAAAAAxAAAAsae6uPp/AAAAxBtzMQAAAHALAAAAAAAAUEOrNigCAABYwRtzMQAAAAAAAAAAAAAAAAAAAAAAAAAAAAAAAAAAAAAAAAAAAAAAucAbczEAAADHfFNQZHYACAAAAAAlAAAADAAAAAEAAAAYAAAADAAAAAAAAAASAAAADAAAAAEAAAAeAAAAGAAAAMMAAAAEAAAA9wAAABEAAAAlAAAADAAAAAEAAABUAAAAhAAAAMQAAAAEAAAA9QAAABAAAAABAAAA0XbJQasKyUHEAAAABAAAAAkAAABMAAAAAAAAAAAAAAAAAAAA//////////9gAAAAMQA4AC8ANQAvADIAMAAyADE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C43tG4+n8AACAAAAAAAAAASK7duPp/AAAAAAAAAAAAAAAAAAAAAAAAWKcaczEAAAAAAAAAAAAAAAAAAAAAAAAAAAAAAAAAAACKzocgTZcAAJYQCi0AAAAAvMDvlP+zAADw+/Y6KAIAAFBDqzYoAgAAsKgacwAAAAAAAAAAAAAAAAcAAAAAAAAAoAMuPSgCAADspxpzMQAAACmoGnMxAAAAsae6uPp/AAAAAAAAKAIAAFZTvbgAAAAA7MDvlP+zAAAAAC49KAIAAOynGnMxAAAABwAAAPp/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QAAALje0bj6fwAA6HIBPSgCAABIrt24+n8AAAAAAAAAAAAAAAAAAAAAAAA9u+2XyhLXAQIAAAAAAAAAAAAAAAAAAAAAAAAAAAAAAArPhyBNlwAAqPozS/p/AABo/zNL+n8AAOD///8AAAAAUEOrNigCAABIqBpzAAAAAAAAAAAAAAAABgAAAAAAAAAgAAAAAAAAAGynGnMxAAAAqacaczEAAACxp7q4+n8AAChrLkv6fwAAAAAAAAAAAABo/zNL+n8AAKj6M0v6fwAAbKcaczEAAAAGAAAAKAIAAAAAAAAAAAAAAAAAAAAAAAAAAAAAAAAAAKBc9zp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uN7RuPp/AABwcgE9KAIAAEiu3bj6fwAAAAAAAAAAAAAAAAAAAAAAAAAAgD8AAIA//v////////8AAAAAAAAAAAAAAAAAAAAAqs6HIE2XAAAAAAAAAAAAAAgAAAAAAAAA8P///wAAAABQQ6s2KAIAAOioGnMAAAAAAAAAAAAAAAAJAAAAAAAAACAAAAAAAAAADKgaczEAAABJqBpzMQAAALGnurj6fwAAUNgqS/p/AACJyLpKAAAAAPCc8TwAAIA/UNgqS/p/AAAMqBpzMQAAAAkAAAD6fwAAAAAAAAAAAAAAAAAAAAAAAAAAAAAAAAAAAF33Om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ECTQbv6fwAAAAAAAAAAAAAoEgAAAAAAAEAAAMD6fwAAIELMufp/AAAeo1NQ+n8AAAQAAAAAAAAAIELMufp/AAAJvxtzMQAAAAAAAAAAAAAAGtaGIE2XAAAwwBtzMQAAAEgAAAAoAgAAuKizUPp/AAAgo7xQ+n8AAODsilAAAAAAAQAAAAAAAACWxLNQ+n8AAAAAzLn6fwAAAAAAAAAAAAAAAAAAMQAAALGnurj6fwAAAMQbczEAAABwCwAAAAAAAFBDqzYoAgAAWMEbczEAAAAAAAAAAAAAAAAAAAAAAAAAAAAAAAAAAAAAAAAAAAAAALnAG3MxAAAAx3xTU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uN7RuPp/AAAgAAAAAAAAAEiu3bj6fwAAAAAAAAAAAAAAAAAAAAAAAFinGnMxAAAAAAAAAAAAAAAAAAAAAAAAAAAAAAAAAAAAis6HIE2XAACWEAotAAAAALzA75T/swAA8Pv2OigCAABQQ6s2KAIAALCoGnMAAAAAAAAAAAAAAAAHAAAAAAAAAKADLj0oAgAA7KcaczEAAAApqBpzMQAAALGnurj6fwAAAAAAACgCAABWU724AAAAAOzA75T/swAAAAAuPSgCAADspxpzMQAAAAcAAAD6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EAAAC43tG4+n8AAOhyAT0oAgAASK7duPp/AAAAAAAAAAAAAAAAAAAAAAAAPbvtl8oS1wECAAAAAAAAAAAAAAAAAAAAAAAAAAAAAAAKz4cgTZcAAKj6M0v6fwAAaP8zS/p/AADg////AAAAAFBDqzYoAgAASKgacwAAAAAAAAAAAAAAAAYAAAAAAAAAIAAAAAAAAABspxpzMQAAAKmnGnMxAAAAsae6uPp/AAAoay5L+n8AAAAAAAAAAAAAaP8zS/p/AACo+jNL+n8AAGynGnMxAAAABgAAACgCAAAAAAAAAAAAAAAAAAAAAAAAAAAAAAAAAACgXPc6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Lje0bj6fwAAcHIBPSgCAABIrt24+n8AAAAAAAAAAAAAAAAAAAAAAAAAAIA/AACAP/7/////////AAAAAAAAAAAAAAAAAAAAAKrOhyBNlwAAAAAAAAAAAAAIAAAAAAAAAPD///8AAAAAUEOrNigCAADoqBpzAAAAAAAAAAAAAAAACQAAAAAAAAAgAAAAAAAAAAyoGnMxAAAASagaczEAAACxp7q4+n8AAFDYKkv6fwAAici6SgAAAADwnPE8AACAP1DYKkv6fwAADKgaczEAAAAJAAAA+n8AAAAAAAAAAAAAAAAAAAAAAAAAAAAAAAAAAABd9zp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oXDFIqJJQQStghkpLUuiGm3q6I6FgCHx4dZfJrVi6oE=</DigestValue>
    </Reference>
    <Reference Type="http://www.w3.org/2000/09/xmldsig#Object" URI="#idOfficeObject">
      <DigestMethod Algorithm="http://www.w3.org/2001/04/xmlenc#sha256"/>
      <DigestValue>3Levpip1I4iKrTSnaha80oQvJDVaTan/ZQBlR6EKLNg=</DigestValue>
    </Reference>
    <Reference Type="http://uri.etsi.org/01903#SignedProperties" URI="#idSignedProperties">
      <Transforms>
        <Transform Algorithm="http://www.w3.org/TR/2001/REC-xml-c14n-20010315"/>
      </Transforms>
      <DigestMethod Algorithm="http://www.w3.org/2001/04/xmlenc#sha256"/>
      <DigestValue>oCIUS8aifGNJdabK96xK+2oIq4ydfTtgO3CLA7WLxPM=</DigestValue>
    </Reference>
    <Reference Type="http://www.w3.org/2000/09/xmldsig#Object" URI="#idValidSigLnImg">
      <DigestMethod Algorithm="http://www.w3.org/2001/04/xmlenc#sha256"/>
      <DigestValue>7DsTVQq87lXv5Rp8qjJXWUUFGxRrZmXQLpubVYVOWvM=</DigestValue>
    </Reference>
    <Reference Type="http://www.w3.org/2000/09/xmldsig#Object" URI="#idInvalidSigLnImg">
      <DigestMethod Algorithm="http://www.w3.org/2001/04/xmlenc#sha256"/>
      <DigestValue>4UemAsxC+tx+8QGJyzt+txc/xdj9fPCrbF3KgstzSus=</DigestValue>
    </Reference>
  </SignedInfo>
  <SignatureValue>T+vrlE+bjnnYtfmoDZZfL9ERQjE4S4m5hyhmhPSkb54XbRElHsLQl34LXlb8BaRqRL3ldpQUEl0O
ZhvBxtF7IYXx98VG7fV2QbNzszOwDrmrTakKH1VX5yH+AFHRDqkfaKjnDOMBdGCtTXjsUZ8/tmC2
6xGMpBtG2F7LgymFm01Jp45z2YpOQPX0uNPU/6pMS3zDsK0in09toDCEyYXDHyXI50ypbWTePE8v
73CXvd5e5hozASCEzfm0pkoHYmw0W9A2g7ZourkG0lGqxX+LAe0QZy/3wKMngnx8Ytcl9hGMlcmD
M9v9gjK21hTsIrUVQxI21lCAJD5mPZYBAn4fjA==</SignatureValue>
  <KeyInfo>
    <X509Data>
      <X509Certificate>MIIICDCCBfCgAwIBAgIIQpSEuVXVyvAwDQYJKoZIhvcNAQELBQAwWzEXMBUGA1UEBRMOUlVDIDgwMDUwMTcyLTExGjAYBgNVBAMTEUNBLURPQ1VNRU5UQSBTLkEuMRcwFQYDVQQKEw5ET0NVTUVOVEEgUy5BLjELMAkGA1UEBhMCUFkwHhcNMTkwODEzMTQwODAzWhcNMjEwODEyMTQxODAzWjCBpTELMAkGA1UEBhMCUFkxFTATBgNVBAQMDFNFR09WSUEgVkVSQTESMBAGA1UEBRMJQ0kxMjg4ODg4MRgwFgYDVQQqDA9HVVNUQVZPIExPUkVOWk8xFzAVBgNVBAoMDlBFUlNPTkEgRklTSUNBMREwDwYDVQQLDAhGSVJNQSBGMjElMCMGA1UEAwwcR1VTVEFWTyBMT1JFTlpPIFNFR09WSUEgVkVSQTCCASIwDQYJKoZIhvcNAQEBBQADggEPADCCAQoCggEBALDjxsV0+QRILYutJT/VOl56jdgfe5iOteMkNH9WB+NLrmaHLYPNAvQFFN+GCDI6RNFVOVwVM7TPTH1kANzGUkt8TwSrmh6YD7+IZSkLabMhhSeAO366SMAb42Yl4eY8zOo1F2nX9ij4qtPre+YUmgTtnHXAh/vmzwaXZZ/6B3pa0o9tVMmq9DZQmlqTfa77uhXKqhkq0qkxL2f+wf6v3PgZRTLEswH/wEz+qbCZop4okbesh3oGO4YGLr7ApoWnx+NZ0l9nX/sl/2YcqKPkg//VmUxN74rXOnsaeLbbQZZx1dQJa110bdJqQrh1HCWqkmkG3UnBL8G1iU969lAeu10CAwEAAaOCA4MwggN/MAwGA1UdEwEB/wQCMAAwDgYDVR0PAQH/BAQDAgXgMCoGA1UdJQEB/wQgMB4GCCsGAQUFBwMBBggrBgEFBQcDAgYIKwYBBQUHAwQwHQYDVR0OBBYEFAD6vHcdvAzpiz7Vl929hGlgT/TQ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d1c3Rhdm8uc2Vnb3ZpYU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VgW7j01O3WmDeULO7lgR6qkQXr4koHeWcBNp9nUgXxBZCFIM7aCyYHOT4HIqIcmtShxRjgAqorqyH3H7lqhAJdVdcmHdiz/7/rP/9v0Adk3vFtGauBhBYexIeipl2VzwGUQ3syMkkNWqhy8Tk8g7SkFsOMp6f0TN8vWIVW+hxg5v8ODukHmfXFyDLrkGFxGc+2LT64jPBfEnUgrSrMwwTT2H7OLJzNDQbTAa2l5Tn6rLCsnw+DwvaosIDMsdVxZ1ngVP8kb/uU/71dEhx7qqzmZweO3OS5q2cW2bPznopoqUWaSpMNYhkh5WNAiXbfcdKYV47WRtA7rBUqPlFCpJ9khvA/R4iC8Qgo6Uywgbu72Vr0PQdBbrAfzVfTo+umY+B127ZcXXcM/Dn9vHrVvK819QOrDN4+nZeqQbVqUncw4ZMtbziDsNAHeK5hPE47PbncjD5nHEIZtsI8hoqXb8tiPstduYkyvt6HBKRtaDm5abUFRA3bFojXB7yvvEUXSZgAOfVw67UBCEnPKyrnUEuUb4v2aTXAzA6Mbbirl8+oS24qbRFls6dkrQuqACB56WlzOGihc9axzHb9oeTKwAlta2sIjS2q3n3zXEPA6HPqxJqbrFZtL73MX7mVjR6SpmWHIOceNbhJrQfBcrDGcdy0vyESJzRRE8eZcUIRmrFy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Wx2NF07mo04fm5wwar6T7X83uR+FSXe3hVc9ERAYyuU=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YhU1wxMmVn0dj4hBqaMIHeh7rlGEa5lLKi4ybE2Mm68=</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yYAcX9m/AR7nXFraJljBxjcAaACWFAZzgKZmmEhYujs=</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ZgXb3uTiem0Px2vLCmLLHIQ3lBbDqCUR70+IhvUlYe0=</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J2/MD1/qvKxOQASVG7VJh4vMj73zf0MFxnvwtw3Q50Y=</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J2/MD1/qvKxOQASVG7VJh4vMj73zf0MFxnvwtw3Q50Y=</DigestValue>
      </Reference>
      <Reference URI="/xl/drawings/drawing1.xml?ContentType=application/vnd.openxmlformats-officedocument.drawing+xml">
        <DigestMethod Algorithm="http://www.w3.org/2001/04/xmlenc#sha256"/>
        <DigestValue>F7zxBGYd78avOn2/GuHgeE/zf5lzXp/3sOVlLqvYhyA=</DigestValue>
      </Reference>
      <Reference URI="/xl/drawings/drawing2.xml?ContentType=application/vnd.openxmlformats-officedocument.drawing+xml">
        <DigestMethod Algorithm="http://www.w3.org/2001/04/xmlenc#sha256"/>
        <DigestValue>ZixeCnw9EDuJ841IGdfMa/xC7nP4mvADI8gmQzPu8eQ=</DigestValue>
      </Reference>
      <Reference URI="/xl/drawings/vmlDrawing1.vml?ContentType=application/vnd.openxmlformats-officedocument.vmlDrawing">
        <DigestMethod Algorithm="http://www.w3.org/2001/04/xmlenc#sha256"/>
        <DigestValue>08D7wEqXYvksSLhyLLfm/ei5/vRwG/m3lTW6+jmr/Yk=</DigestValue>
      </Reference>
      <Reference URI="/xl/drawings/vmlDrawing2.vml?ContentType=application/vnd.openxmlformats-officedocument.vmlDrawing">
        <DigestMethod Algorithm="http://www.w3.org/2001/04/xmlenc#sha256"/>
        <DigestValue>UYNjl2qBlomCJmPUzAWwN+yrS8G2kk+U6lkVzxJpDp4=</DigestValue>
      </Reference>
      <Reference URI="/xl/drawings/vmlDrawing3.vml?ContentType=application/vnd.openxmlformats-officedocument.vmlDrawing">
        <DigestMethod Algorithm="http://www.w3.org/2001/04/xmlenc#sha256"/>
        <DigestValue>ER4i0aKXL+gs29Pm+X/r5x/CNh3asc7W935BOHcm5E8=</DigestValue>
      </Reference>
      <Reference URI="/xl/drawings/vmlDrawing4.vml?ContentType=application/vnd.openxmlformats-officedocument.vmlDrawing">
        <DigestMethod Algorithm="http://www.w3.org/2001/04/xmlenc#sha256"/>
        <DigestValue>aB+/nvmqL4HbpgpBaesBe9rsgqAIP47IJvD8c82cVTg=</DigestValue>
      </Reference>
      <Reference URI="/xl/drawings/vmlDrawing5.vml?ContentType=application/vnd.openxmlformats-officedocument.vmlDrawing">
        <DigestMethod Algorithm="http://www.w3.org/2001/04/xmlenc#sha256"/>
        <DigestValue>CncaO00eQ2Su6oOLlwzk4/TctPc5UilPLkwsjs5iEQg=</DigestValue>
      </Reference>
      <Reference URI="/xl/drawings/vmlDrawing6.vml?ContentType=application/vnd.openxmlformats-officedocument.vmlDrawing">
        <DigestMethod Algorithm="http://www.w3.org/2001/04/xmlenc#sha256"/>
        <DigestValue>yNZeYaN0MsjH+UarQluwFhWAF/BKxpvsyHqA3i6wPQM=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AQ20q2pA1rDHbYfvc2y77Qbl8Eb9g99SVtezejJiS/Y=</DigestValue>
      </Reference>
      <Reference URI="/xl/media/image1.emf?ContentType=image/x-emf">
        <DigestMethod Algorithm="http://www.w3.org/2001/04/xmlenc#sha256"/>
        <DigestValue>DjAgy04PAF7xycZyYzbue/LJjRWGzDLyD/IlwnybHzM=</DigestValue>
      </Reference>
      <Reference URI="/xl/media/image2.emf?ContentType=image/x-emf">
        <DigestMethod Algorithm="http://www.w3.org/2001/04/xmlenc#sha256"/>
        <DigestValue>S5E3vFiXCsCTP1WE2TZDg8F3rKkM/sGLC+7wxfcMLuE=</DigestValue>
      </Reference>
      <Reference URI="/xl/media/image3.emf?ContentType=image/x-emf">
        <DigestMethod Algorithm="http://www.w3.org/2001/04/xmlenc#sha256"/>
        <DigestValue>+ONKOpVO2S5XvmzPxx2Ra7kVH1Ob23GER81UlEyInCI=</DigestValue>
      </Reference>
      <Reference URI="/xl/media/image4.emf?ContentType=image/x-emf">
        <DigestMethod Algorithm="http://www.w3.org/2001/04/xmlenc#sha256"/>
        <DigestValue>wDA0mRc5VKWv+EpRUjGDxFDhrs1CuBOvMPo3F+Q5QTA=</DigestValue>
      </Reference>
      <Reference URI="/xl/media/image5.emf?ContentType=image/x-emf">
        <DigestMethod Algorithm="http://www.w3.org/2001/04/xmlenc#sha256"/>
        <DigestValue>9tELWDh0wHFbyo2JHH7nfPAgUKIUhqjHsd1FxmiKPw0=</DigestValue>
      </Reference>
      <Reference URI="/xl/media/image6.emf?ContentType=image/x-emf">
        <DigestMethod Algorithm="http://www.w3.org/2001/04/xmlenc#sha256"/>
        <DigestValue>vRkKgmrqcrIi4llmRzd5KW4d0XRr37WoVj94CPgZSZc=</DigestValue>
      </Reference>
      <Reference URI="/xl/media/image7.emf?ContentType=image/x-emf">
        <DigestMethod Algorithm="http://www.w3.org/2001/04/xmlenc#sha256"/>
        <DigestValue>KNoTVTe1rLhjq7HHBaUc9WbwViZL78sCPGvbqqIxZrw=</DigestValue>
      </Reference>
      <Reference URI="/xl/media/image8.emf?ContentType=image/x-emf">
        <DigestMethod Algorithm="http://www.w3.org/2001/04/xmlenc#sha256"/>
        <DigestValue>/MRiPWDEt+WKaKjyE4zoCCEtKu//IR8uohofdi6c87Q=</DigestValue>
      </Reference>
      <Reference URI="/xl/printerSettings/printerSettings1.bin?ContentType=application/vnd.openxmlformats-officedocument.spreadsheetml.printerSettings">
        <DigestMethod Algorithm="http://www.w3.org/2001/04/xmlenc#sha256"/>
        <DigestValue>AyypHhrQCTUyhJnUk/9GkCU4+sBwWggRUNYBvIih5no=</DigestValue>
      </Reference>
      <Reference URI="/xl/printerSettings/printerSettings2.bin?ContentType=application/vnd.openxmlformats-officedocument.spreadsheetml.printerSettings">
        <DigestMethod Algorithm="http://www.w3.org/2001/04/xmlenc#sha256"/>
        <DigestValue>YmlNx0fbwwNBEGF0RvxQdFOj8ICfW2aC5ya0H7vEQfw=</DigestValue>
      </Reference>
      <Reference URI="/xl/printerSettings/printerSettings3.bin?ContentType=application/vnd.openxmlformats-officedocument.spreadsheetml.printerSettings">
        <DigestMethod Algorithm="http://www.w3.org/2001/04/xmlenc#sha256"/>
        <DigestValue>YmlNx0fbwwNBEGF0RvxQdFOj8ICfW2aC5ya0H7vEQfw=</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8dq9D3+wycTd/6Z99wFMEMlVKFUQWTr4wt6E7nw1/Y0=</DigestValue>
      </Reference>
      <Reference URI="/xl/printerSettings/printerSettings6.bin?ContentType=application/vnd.openxmlformats-officedocument.spreadsheetml.printerSettings">
        <DigestMethod Algorithm="http://www.w3.org/2001/04/xmlenc#sha256"/>
        <DigestValue>NVMzoXCjk+fJ1QWKoqCkWtIYlB/RgRprxH8ivpkChrc=</DigestValue>
      </Reference>
      <Reference URI="/xl/sharedStrings.xml?ContentType=application/vnd.openxmlformats-officedocument.spreadsheetml.sharedStrings+xml">
        <DigestMethod Algorithm="http://www.w3.org/2001/04/xmlenc#sha256"/>
        <DigestValue>7lc7VT3VXRgQnDhW5MYwwVgFWW8ZUwOZK4/X8pAXg7Y=</DigestValue>
      </Reference>
      <Reference URI="/xl/styles.xml?ContentType=application/vnd.openxmlformats-officedocument.spreadsheetml.styles+xml">
        <DigestMethod Algorithm="http://www.w3.org/2001/04/xmlenc#sha256"/>
        <DigestValue>4OBay8IjXISe0bk99iTPG9FLeezqX1htjxFx1ptibOk=</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RmbFLBa4teaA0ceSNtk+QQfTBUTdkBrsTSBDFf4874E=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NuEm4UtW4t5bN65tUV/PpxuGY9cFOJ4b4wTVzZju9KQ=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3n96+GagaX0YWUO/gxTgwV/7jNgeuUN9mja5M66+JDQ=</DigestValue>
      </Reference>
      <Reference URI="/xl/worksheets/sheet1.xml?ContentType=application/vnd.openxmlformats-officedocument.spreadsheetml.worksheet+xml">
        <DigestMethod Algorithm="http://www.w3.org/2001/04/xmlenc#sha256"/>
        <DigestValue>5fAv3tnqqzx5gRX+OlEYDmY+d+L1MRUGiN9Lu0rXLVA=</DigestValue>
      </Reference>
      <Reference URI="/xl/worksheets/sheet2.xml?ContentType=application/vnd.openxmlformats-officedocument.spreadsheetml.worksheet+xml">
        <DigestMethod Algorithm="http://www.w3.org/2001/04/xmlenc#sha256"/>
        <DigestValue>m743xrpvnpQ7T/jXYwdN/ml/1v6j35MvwEky9GKZfwg=</DigestValue>
      </Reference>
      <Reference URI="/xl/worksheets/sheet3.xml?ContentType=application/vnd.openxmlformats-officedocument.spreadsheetml.worksheet+xml">
        <DigestMethod Algorithm="http://www.w3.org/2001/04/xmlenc#sha256"/>
        <DigestValue>p+wFtvrVVHY5gmvmxmClHcp7Ss0MK11o24CBBVJJ+rw=</DigestValue>
      </Reference>
      <Reference URI="/xl/worksheets/sheet4.xml?ContentType=application/vnd.openxmlformats-officedocument.spreadsheetml.worksheet+xml">
        <DigestMethod Algorithm="http://www.w3.org/2001/04/xmlenc#sha256"/>
        <DigestValue>kBY92L/kREf2RhAdqb0vw75edAi+LdGk2VKWYA+3lhs=</DigestValue>
      </Reference>
      <Reference URI="/xl/worksheets/sheet5.xml?ContentType=application/vnd.openxmlformats-officedocument.spreadsheetml.worksheet+xml">
        <DigestMethod Algorithm="http://www.w3.org/2001/04/xmlenc#sha256"/>
        <DigestValue>zv6vSK0l/t40JUea9pXinuy+WgOu02ANp2e9oNGkZJk=</DigestValue>
      </Reference>
      <Reference URI="/xl/worksheets/sheet6.xml?ContentType=application/vnd.openxmlformats-officedocument.spreadsheetml.worksheet+xml">
        <DigestMethod Algorithm="http://www.w3.org/2001/04/xmlenc#sha256"/>
        <DigestValue>qHxl+LQFkWMSqGnWC7/wbURn4M4u++3rjOd3GbCr5hs=</DigestValue>
      </Reference>
      <Reference URI="/xl/worksheets/sheet7.xml?ContentType=application/vnd.openxmlformats-officedocument.spreadsheetml.worksheet+xml">
        <DigestMethod Algorithm="http://www.w3.org/2001/04/xmlenc#sha256"/>
        <DigestValue>sNUoaolM4UDDCHosUgEpi2b9gc0nc0Jt9iME90tq5DU=</DigestValue>
      </Reference>
    </Manifest>
    <SignatureProperties>
      <SignatureProperty Id="idSignatureTime" Target="#idPackageSignature">
        <mdssi:SignatureTime xmlns:mdssi="http://schemas.openxmlformats.org/package/2006/digital-signature">
          <mdssi:Format>YYYY-MM-DDThh:mm:ssTZD</mdssi:Format>
          <mdssi:Value>2021-05-18T12:53:58Z</mdssi:Value>
        </mdssi:SignatureTime>
      </SignatureProperty>
    </SignatureProperties>
  </Object>
  <Object Id="idOfficeObject">
    <SignatureProperties>
      <SignatureProperty Id="idOfficeV1Details" Target="#idPackageSignature">
        <SignatureInfoV1 xmlns="http://schemas.microsoft.com/office/2006/digsig">
          <SetupID>{6110ACDB-F4C0-4337-9EA6-1D6A08A0C4E4}</SetupID>
          <SignatureText>Gustavo Segovia</SignatureText>
          <SignatureImage/>
          <SignatureComments/>
          <WindowsVersion>10.0</WindowsVersion>
          <OfficeVersion>16.0.10374/14</OfficeVersion>
          <ApplicationVersion>16.0.10374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2021-05-18T12:53:58Z</xd:SigningTime>
          <xd:SigningCertificate>
            <xd:Cert>
              <xd:CertDigest>
                <DigestMethod Algorithm="http://www.w3.org/2001/04/xmlenc#sha256"/>
                <DigestValue>8ruPGFunQVE5OrF2ojjQg6DC38jBx7b19x9dqMgnGkw=</DigestValue>
              </xd:CertDigest>
              <xd:IssuerSerial>
                <X509IssuerName>C=PY, O=DOCUMENTA S.A., CN=CA-DOCUMENTA S.A., SERIALNUMBER=RUC 80050172-1</X509IssuerName>
                <X509SerialNumber>4797605434600311536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QJNBu/p/AAAAAAAAAAAAACgSAAAAAAAAQAAAwPp/AAAgQsy5+n8AAB6jU1D6fwAABAAAAAAAAAAgQsy5+n8AAAm/G3MxAAAAAAAAAAAAAAAa1oYgTZcAADDAG3MxAAAASAAAACgCAAC4qLNQ+n8AACCjvFD6fwAA4OyKUAAAAAABAAAAAAAAAJbEs1D6fwAAAADMufp/AAAAAAAAAAAAAAAAAAAxAAAAsae6uPp/AAAAxBtzMQAAAHALAAAAAAAAUEOrNigCAABYwRtzMQAAAAAAAAAAAAAAAAAAAAAAAAAAAAAAAAAAAAAAAAAAAAAAucAbczEAAADHfFNQZHYACAAAAAAlAAAADAAAAAEAAAAYAAAADAAAAAAAAAASAAAADAAAAAEAAAAeAAAAGAAAAMMAAAAEAAAA9wAAABEAAAAlAAAADAAAAAEAAABUAAAAhAAAAMQAAAAEAAAA9QAAABAAAAABAAAA0XbJQasKyUHEAAAABAAAAAkAAABMAAAAAAAAAAAAAAAAAAAA//////////9gAAAAMQA4AC8ANQAvADIAMAAyADE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C43tG4+n8AACAAAAAAAAAASK7duPp/AAAAAAAAAAAAAAAAAAAAAAAAWKcaczEAAAAAAAAAAAAAAAAAAAAAAAAAAAAAAAAAAACKzocgTZcAAJYQCi0AAAAAvMDvlP+zAADw+/Y6KAIAAFBDqzYoAgAAsKgacwAAAAAAAAAAAAAAAAcAAAAAAAAAoAMuPSgCAADspxpzMQAAACmoGnMxAAAAsae6uPp/AAAAAAAAKAIAAFZTvbgAAAAA7MDvlP+zAAAAAC49KAIAAOynGnMxAAAABwAAAPp/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QAAALje0bj6fwAA6HIBPSgCAABIrt24+n8AAAAAAAAAAAAAAAAAAAAAAAA9u+2XyhLXAQIAAAAAAAAAAAAAAAAAAAAAAAAAAAAAAArPhyBNlwAAqPozS/p/AABo/zNL+n8AAOD///8AAAAAUEOrNigCAABIqBpzAAAAAAAAAAAAAAAABgAAAAAAAAAgAAAAAAAAAGynGnMxAAAAqacaczEAAACxp7q4+n8AAChrLkv6fwAAAAAAAAAAAABo/zNL+n8AAKj6M0v6fwAAbKcaczEAAAAGAAAAKAIAAAAAAAAAAAAAAAAAAAAAAAAAAAAAAAAAAKBc9zp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uN7RuPp/AABwcgE9KAIAAEiu3bj6fwAAAAAAAAAAAAAAAAAAAAAAAAAAgD8AAIA//v////////8AAAAAAAAAAAAAAAAAAAAAqs6HIE2XAAAAAAAAAAAAAAgAAAAAAAAA8P///wAAAABQQ6s2KAIAAOioGnMAAAAAAAAAAAAAAAAJAAAAAAAAACAAAAAAAAAADKgaczEAAABJqBpzMQAAALGnurj6fwAAUNgqS/p/AACJyLpKAAAAAPCc8TwAAIA/UNgqS/p/AAAMqBpzMQAAAAkAAAD6fwAAAAAAAAAAAAAAAAAAAAAAAAAAAAAAAAAAAF33Om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9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5lB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ECTQbv6fwAAAAAAAAAAAAAoEgAAAAAAAEAAAMD6fwAAIELMufp/AAAeo1NQ+n8AAAQAAAAAAAAAIELMufp/AAAJvxtzMQAAAAAAAAAAAAAAGtaGIE2XAAAwwBtzMQAAAEgAAAAoAgAAuKizUPp/AAAgo7xQ+n8AAODsilAAAAAAAQAAAAAAAACWxLNQ+n8AAAAAzLn6fwAAAAAAAAAAAAAAAAAAMQAAALGnurj6fwAAAMQbczEAAABwCwAAAAAAAFBDqzYoAgAAWMEbczEAAAAAAAAAAAAAAAAAAAAAAAAAAAAAAAAAAAAAAAAAAAAAALnAG3MxAAAAx3xTU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uN7RuPp/AAAgAAAAAAAAAEiu3bj6fwAAAAAAAAAAAAAAAAAAAAAAAFinGnMxAAAAAAAAAAAAAAAAAAAAAAAAAAAAAAAAAAAAis6HIE2XAACWEAotAAAAALzA75T/swAA8Pv2OigCAABQQ6s2KAIAALCoGnMAAAAAAAAAAAAAAAAHAAAAAAAAAKADLj0oAgAA7KcaczEAAAApqBpzMQAAALGnurj6fwAAAAAAACgCAABWU724AAAAAOzA75T/swAAAAAuPSgCAADspxpzMQAAAAcAAAD6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EAAAC43tG4+n8AAOhyAT0oAgAASK7duPp/AAAAAAAAAAAAAAAAAAAAAAAAPbvtl8oS1wECAAAAAAAAAAAAAAAAAAAAAAAAAAAAAAAKz4cgTZcAAKj6M0v6fwAAaP8zS/p/AADg////AAAAAFBDqzYoAgAASKgacwAAAAAAAAAAAAAAAAYAAAAAAAAAIAAAAAAAAABspxpzMQAAAKmnGnMxAAAAsae6uPp/AAAoay5L+n8AAAAAAAAAAAAAaP8zS/p/AACo+jNL+n8AAGynGnMxAAAABgAAACgCAAAAAAAAAAAAAAAAAAAAAAAAAAAAAAAAAACgXPc6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Lje0bj6fwAAcHIBPSgCAABIrt24+n8AAAAAAAAAAAAAAAAAAAAAAAAAAIA/AACAP/7/////////AAAAAAAAAAAAAAAAAAAAAKrOhyBNlwAAAAAAAAAAAAAIAAAAAAAAAPD///8AAAAAUEOrNigCAADoqBpzAAAAAAAAAAAAAAAACQAAAAAAAAAgAAAAAAAAAAyoGnMxAAAASagaczEAAACxp7q4+n8AAFDYKkv6fwAAici6SgAAAADwnPE8AACAP1DYKkv6fwAADKgaczEAAAAJAAAA+n8AAAAAAAAAAAAAAAAAAAAAAAAAAAAAAAAAAABd9zp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AXX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Información General</vt:lpstr>
      <vt:lpstr>Beneficiarios Finales</vt:lpstr>
      <vt:lpstr>Balance General</vt:lpstr>
      <vt:lpstr>Estado de Resultados</vt:lpstr>
      <vt:lpstr>Flujo de Efectivo </vt:lpstr>
      <vt:lpstr>Variacion PN</vt:lpstr>
      <vt:lpstr>Notas</vt:lpstr>
      <vt:lpstr>'Balance General'!Área_de_impresión</vt:lpstr>
      <vt:lpstr>'Estado de Resultados'!Área_de_impresión</vt:lpstr>
      <vt:lpstr>'Flujo de Efectivo '!Área_de_impresión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cesar.fernandez</dc:creator>
  <cp:lastModifiedBy>Cesar Daniel Fernández Schneider</cp:lastModifiedBy>
  <cp:lastPrinted>2020-03-12T13:12:06Z</cp:lastPrinted>
  <dcterms:created xsi:type="dcterms:W3CDTF">2017-03-20T17:23:58Z</dcterms:created>
  <dcterms:modified xsi:type="dcterms:W3CDTF">2021-05-17T20:36:52Z</dcterms:modified>
</cp:coreProperties>
</file>