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24226"/>
  <mc:AlternateContent xmlns:mc="http://schemas.openxmlformats.org/markup-compatibility/2006">
    <mc:Choice Requires="x15">
      <x15ac:absPath xmlns:x15ac="http://schemas.microsoft.com/office/spreadsheetml/2010/11/ac" url="Z:\AREA CONTABLE\BALANCES\ESTADOS FINANCIEROS CNV\"/>
    </mc:Choice>
  </mc:AlternateContent>
  <xr:revisionPtr revIDLastSave="0" documentId="13_ncr:201_{CF9123D8-22D1-4491-BE04-B11626352204}" xr6:coauthVersionLast="36" xr6:coauthVersionMax="36" xr10:uidLastSave="{00000000-0000-0000-0000-000000000000}"/>
  <bookViews>
    <workbookView xWindow="0" yWindow="0" windowWidth="23040" windowHeight="9060" tabRatio="737" xr2:uid="{00000000-000D-0000-FFFF-FFFF00000000}"/>
  </bookViews>
  <sheets>
    <sheet name="Información General" sheetId="16" r:id="rId1"/>
    <sheet name="Beneficiarios Finales" sheetId="17" state="hidden" r:id="rId2"/>
    <sheet name="Balance General" sheetId="1" r:id="rId3"/>
    <sheet name="Estado de Resultados" sheetId="2" r:id="rId4"/>
    <sheet name="Flujo de Efectivo " sheetId="14" r:id="rId5"/>
    <sheet name="Variacion PN" sheetId="13" r:id="rId6"/>
    <sheet name="Notas" sheetId="7" r:id="rId7"/>
  </sheets>
  <externalReferences>
    <externalReference r:id="rId8"/>
  </externalReferences>
  <definedNames>
    <definedName name="_xlnm.Print_Area" localSheetId="2">'Balance General'!$B$2:$I$43</definedName>
    <definedName name="_xlnm.Print_Area" localSheetId="3">'Estado de Resultados'!$B$2:$E$45</definedName>
    <definedName name="_xlnm.Print_Area" localSheetId="4">'Flujo de Efectivo '!$A$2:$C$30</definedName>
    <definedName name="_xlnm.Print_Area" localSheetId="6">Notas!$A:$H</definedName>
    <definedName name="_xlnm.Print_Area" localSheetId="5">'Variacion PN'!#REF!</definedName>
  </definedNames>
  <calcPr calcId="191029"/>
</workbook>
</file>

<file path=xl/calcChain.xml><?xml version="1.0" encoding="utf-8"?>
<calcChain xmlns="http://schemas.openxmlformats.org/spreadsheetml/2006/main">
  <c r="C400" i="7" l="1"/>
  <c r="D10" i="2"/>
  <c r="E363" i="7"/>
  <c r="H8" i="1" l="1"/>
  <c r="F370" i="7" l="1"/>
  <c r="C295" i="7" l="1"/>
  <c r="B26" i="14" l="1"/>
  <c r="G165" i="7" l="1"/>
  <c r="G156" i="7" l="1"/>
  <c r="F160" i="7"/>
  <c r="F159" i="7"/>
  <c r="F158" i="7"/>
  <c r="F157" i="7"/>
  <c r="F156" i="7"/>
  <c r="F155" i="7"/>
  <c r="F154" i="7"/>
  <c r="F153" i="7"/>
  <c r="F152" i="7"/>
  <c r="F151" i="7"/>
  <c r="D20" i="2" l="1"/>
  <c r="C457" i="7"/>
  <c r="D476" i="7"/>
  <c r="D433" i="7"/>
  <c r="C424" i="7"/>
  <c r="D424" i="7"/>
  <c r="D402" i="7"/>
  <c r="E128" i="7"/>
  <c r="F61" i="7" l="1"/>
  <c r="F64" i="7"/>
  <c r="D288" i="7"/>
  <c r="H18" i="1"/>
  <c r="D248" i="7" l="1"/>
  <c r="C378" i="7" l="1"/>
  <c r="G237" i="7"/>
  <c r="H67" i="7"/>
  <c r="G47" i="7"/>
  <c r="E72" i="7"/>
  <c r="E73" i="7" s="1"/>
  <c r="C26" i="14"/>
  <c r="C22" i="14"/>
  <c r="G248" i="7"/>
  <c r="F260" i="7"/>
  <c r="F266" i="7" l="1"/>
  <c r="E268" i="7"/>
  <c r="F267" i="7"/>
  <c r="F268" i="7" s="1"/>
  <c r="D34" i="1" s="1"/>
  <c r="D80" i="7"/>
  <c r="D79" i="7"/>
  <c r="G72" i="7"/>
  <c r="D74" i="7"/>
  <c r="E47" i="7"/>
  <c r="E48" i="7" s="1"/>
  <c r="F369" i="7"/>
  <c r="C485" i="7"/>
  <c r="C487" i="7"/>
  <c r="C402" i="7"/>
  <c r="D9" i="2" s="1"/>
  <c r="E9" i="2"/>
  <c r="E26" i="1"/>
  <c r="E16" i="1"/>
  <c r="E15" i="1" s="1"/>
  <c r="E251" i="7"/>
  <c r="D250" i="7"/>
  <c r="F250" i="7" s="1"/>
  <c r="D249" i="7"/>
  <c r="F249" i="7" s="1"/>
  <c r="F248" i="7"/>
  <c r="D247" i="7"/>
  <c r="F247" i="7" s="1"/>
  <c r="D246" i="7"/>
  <c r="F246" i="7" s="1"/>
  <c r="D238" i="7"/>
  <c r="D242" i="7" s="1"/>
  <c r="E242" i="7"/>
  <c r="F242" i="7"/>
  <c r="D392" i="7"/>
  <c r="E8" i="2" s="1"/>
  <c r="F128" i="7"/>
  <c r="F133" i="7"/>
  <c r="G239" i="7"/>
  <c r="G240" i="7"/>
  <c r="G241" i="7"/>
  <c r="C242" i="7"/>
  <c r="G242" i="7" s="1"/>
  <c r="G243" i="7"/>
  <c r="C251" i="7"/>
  <c r="D35" i="1"/>
  <c r="D268" i="7"/>
  <c r="E19" i="1"/>
  <c r="E18" i="1" s="1"/>
  <c r="E4" i="2" l="1"/>
  <c r="F135" i="7"/>
  <c r="F251" i="7"/>
  <c r="D251" i="7"/>
  <c r="G238" i="7"/>
  <c r="D30" i="1"/>
  <c r="G249" i="7"/>
  <c r="G250" i="7"/>
  <c r="G246" i="7"/>
  <c r="G247" i="7"/>
  <c r="G251" i="7" l="1"/>
  <c r="E8" i="1"/>
  <c r="D31" i="1"/>
  <c r="I15" i="13" l="1"/>
  <c r="M13" i="13" l="1"/>
  <c r="E15" i="13" l="1"/>
  <c r="E133" i="7" l="1"/>
  <c r="E135" i="7"/>
  <c r="D8" i="1" s="1"/>
  <c r="D6" i="1" s="1"/>
  <c r="C433" i="7"/>
  <c r="D17" i="2" s="1"/>
  <c r="D15" i="2" s="1"/>
  <c r="D38" i="2"/>
  <c r="C458" i="7"/>
  <c r="C496" i="7"/>
  <c r="C505" i="7"/>
  <c r="D36" i="2" s="1"/>
  <c r="D35" i="2" s="1"/>
  <c r="C495" i="7"/>
  <c r="C447" i="7"/>
  <c r="D30" i="2"/>
  <c r="D29" i="2"/>
  <c r="C476" i="7" l="1"/>
  <c r="D26" i="2" s="1"/>
  <c r="D18" i="2" s="1"/>
  <c r="C497" i="7"/>
  <c r="D33" i="2" s="1"/>
  <c r="D32" i="2" s="1"/>
  <c r="D28" i="2"/>
  <c r="E17" i="2"/>
  <c r="E15" i="2" s="1"/>
  <c r="D13" i="2"/>
  <c r="D11" i="2" l="1"/>
  <c r="E13" i="2"/>
  <c r="E11" i="2" s="1"/>
  <c r="C392" i="7"/>
  <c r="D8" i="2" s="1"/>
  <c r="D4" i="2" s="1"/>
  <c r="D14" i="2" l="1"/>
  <c r="D27" i="2" s="1"/>
  <c r="C346" i="7"/>
  <c r="H21" i="1" s="1"/>
  <c r="H20" i="1" s="1"/>
  <c r="C210" i="7"/>
  <c r="D16" i="1" s="1"/>
  <c r="D15" i="1" s="1"/>
  <c r="C288" i="7"/>
  <c r="H27" i="1"/>
  <c r="D346" i="7"/>
  <c r="H15" i="1"/>
  <c r="H10" i="1" l="1"/>
  <c r="C315" i="7"/>
  <c r="C308" i="7"/>
  <c r="H7" i="1" s="1"/>
  <c r="D33" i="1" l="1"/>
  <c r="H6" i="1"/>
  <c r="H22" i="1" s="1"/>
  <c r="D26" i="1"/>
  <c r="D24" i="1" s="1"/>
  <c r="D19" i="1"/>
  <c r="D18" i="1" l="1"/>
  <c r="D29" i="1"/>
  <c r="B22" i="14" l="1"/>
  <c r="C9" i="14"/>
  <c r="C14" i="14" s="1"/>
  <c r="C16" i="14" s="1"/>
  <c r="C28" i="14" s="1"/>
  <c r="C30" i="14" l="1"/>
  <c r="B29" i="14" s="1"/>
  <c r="D505" i="7" l="1"/>
  <c r="E36" i="2" s="1"/>
  <c r="C384" i="7"/>
  <c r="I21" i="1"/>
  <c r="I8" i="1"/>
  <c r="I7" i="1"/>
  <c r="I11" i="1"/>
  <c r="E31" i="1"/>
  <c r="E26" i="2" l="1"/>
  <c r="E18" i="2" s="1"/>
  <c r="C268" i="7"/>
  <c r="E34" i="1" s="1"/>
  <c r="E33" i="1" s="1"/>
  <c r="E30" i="1"/>
  <c r="E29" i="1" s="1"/>
  <c r="E10" i="1"/>
  <c r="E36" i="1" l="1"/>
  <c r="D13" i="1"/>
  <c r="D10" i="1" s="1"/>
  <c r="G161" i="7" l="1"/>
  <c r="G167" i="7" s="1"/>
  <c r="D128" i="7"/>
  <c r="F80" i="7"/>
  <c r="F79" i="7"/>
  <c r="G73" i="7"/>
  <c r="F161" i="7" l="1"/>
  <c r="D67" i="7"/>
  <c r="F15" i="13" l="1"/>
  <c r="G15" i="13"/>
  <c r="H15" i="13"/>
  <c r="K15" i="13"/>
  <c r="J15" i="13" l="1"/>
  <c r="H53" i="14" l="1"/>
  <c r="H48" i="14"/>
  <c r="H42" i="14"/>
  <c r="H41" i="14"/>
  <c r="H40" i="14"/>
  <c r="H37" i="14"/>
  <c r="H36" i="14"/>
  <c r="H35" i="14"/>
  <c r="H31" i="14"/>
  <c r="H30" i="14"/>
  <c r="H29" i="14"/>
  <c r="I22" i="14"/>
  <c r="H19" i="14"/>
  <c r="J19" i="14" s="1"/>
  <c r="H18" i="14"/>
  <c r="H9" i="14"/>
  <c r="H5" i="14"/>
  <c r="H4" i="14"/>
  <c r="H10" i="14" l="1"/>
  <c r="H43" i="14"/>
  <c r="H38" i="14"/>
  <c r="H32" i="14"/>
  <c r="H22" i="14"/>
  <c r="J18" i="14"/>
  <c r="C15" i="13" l="1"/>
  <c r="D15" i="13"/>
  <c r="D43" i="2" l="1"/>
  <c r="D45" i="2" s="1"/>
  <c r="D497" i="7"/>
  <c r="E33" i="2" s="1"/>
  <c r="E32" i="2" s="1"/>
  <c r="I39" i="1" l="1"/>
  <c r="D487" i="7"/>
  <c r="E30" i="2" s="1"/>
  <c r="D514" i="7" l="1"/>
  <c r="E35" i="2"/>
  <c r="F377" i="7" l="1"/>
  <c r="E378" i="7"/>
  <c r="D378" i="7"/>
  <c r="F371" i="7"/>
  <c r="F372" i="7"/>
  <c r="F373" i="7"/>
  <c r="F374" i="7"/>
  <c r="F375" i="7"/>
  <c r="F376" i="7"/>
  <c r="E14" i="2" l="1"/>
  <c r="F378" i="7"/>
  <c r="D133" i="7" l="1"/>
  <c r="F165" i="7" l="1"/>
  <c r="F88" i="7" l="1"/>
  <c r="E88" i="7"/>
  <c r="H74" i="7"/>
  <c r="G74" i="7"/>
  <c r="E7" i="1" l="1"/>
  <c r="E6" i="1" s="1"/>
  <c r="E21" i="1" s="1"/>
  <c r="E39" i="1" s="1"/>
  <c r="F137" i="7"/>
  <c r="E137" i="7"/>
  <c r="G48" i="7"/>
  <c r="G49" i="7" s="1"/>
  <c r="G50" i="7" s="1"/>
  <c r="G52" i="7" l="1"/>
  <c r="G53" i="7" s="1"/>
  <c r="G54" i="7" s="1"/>
  <c r="G56" i="7" s="1"/>
  <c r="G57" i="7" s="1"/>
  <c r="G58" i="7" s="1"/>
  <c r="G51" i="7"/>
  <c r="F47" i="7"/>
  <c r="G55" i="7" l="1"/>
  <c r="G59" i="7"/>
  <c r="G60" i="7" l="1"/>
  <c r="E49" i="7"/>
  <c r="G62" i="7" l="1"/>
  <c r="G65" i="7" s="1"/>
  <c r="G66" i="7" s="1"/>
  <c r="G67" i="7" s="1"/>
  <c r="G63" i="7"/>
  <c r="E50" i="7"/>
  <c r="E51" i="7" l="1"/>
  <c r="E52" i="7"/>
  <c r="E53" i="7" s="1"/>
  <c r="E54" i="7" s="1"/>
  <c r="E55" i="7" s="1"/>
  <c r="C409" i="7"/>
  <c r="C514" i="7"/>
  <c r="L15" i="13" l="1"/>
  <c r="M15" i="13" s="1"/>
  <c r="E56" i="7" l="1"/>
  <c r="D485" i="7"/>
  <c r="E29" i="2" s="1"/>
  <c r="E28" i="2" s="1"/>
  <c r="E27" i="2"/>
  <c r="E43" i="2" l="1"/>
  <c r="E45" i="2" s="1"/>
  <c r="E57" i="7"/>
  <c r="E58" i="7" l="1"/>
  <c r="F58" i="7" s="1"/>
  <c r="E62" i="7" l="1"/>
  <c r="E65" i="7" s="1"/>
  <c r="F65" i="7" s="1"/>
  <c r="E59" i="7"/>
  <c r="E60" i="7" s="1"/>
  <c r="H24" i="1"/>
  <c r="B9" i="14" l="1"/>
  <c r="B14" i="14" s="1"/>
  <c r="E63" i="7"/>
  <c r="F63" i="7" s="1"/>
  <c r="E66" i="7"/>
  <c r="F66" i="7" s="1"/>
  <c r="H39" i="1"/>
  <c r="B16" i="14" l="1"/>
  <c r="B28" i="14" s="1"/>
  <c r="E67" i="7"/>
  <c r="F167" i="7" l="1"/>
  <c r="D135" i="7"/>
  <c r="D137" i="7" s="1"/>
  <c r="F74" i="7" l="1"/>
  <c r="F67" i="7"/>
  <c r="D21" i="1" l="1"/>
  <c r="B30" i="14" l="1"/>
  <c r="D36" i="1" l="1"/>
  <c r="D39" i="1" l="1"/>
</calcChain>
</file>

<file path=xl/sharedStrings.xml><?xml version="1.0" encoding="utf-8"?>
<sst xmlns="http://schemas.openxmlformats.org/spreadsheetml/2006/main" count="1075" uniqueCount="726">
  <si>
    <t>ACTIVO</t>
  </si>
  <si>
    <t>ACTIVO CORRIENTE</t>
  </si>
  <si>
    <t>Recaudaciones a Depositar</t>
  </si>
  <si>
    <t>Titulos de Renta Fija</t>
  </si>
  <si>
    <t>Titulos de Renta Variable</t>
  </si>
  <si>
    <t>TOTAL ACTIVO CORRIENTE</t>
  </si>
  <si>
    <t>ACTIVO NO CORRIENTE</t>
  </si>
  <si>
    <t>TOTAL ACTIVO NO CORRIENTE</t>
  </si>
  <si>
    <t>PASIVO</t>
  </si>
  <si>
    <t>PATRIMONIO NETO</t>
  </si>
  <si>
    <t>TOTAL PASIVO Y PATRIMINIO NETO</t>
  </si>
  <si>
    <t>INGRESOS OPERACIONES</t>
  </si>
  <si>
    <t>GASTOS OPERATIVOS</t>
  </si>
  <si>
    <t>RESULTADO OPERATIVO BRUTO</t>
  </si>
  <si>
    <t>Publicidad</t>
  </si>
  <si>
    <t>Mantenimiento</t>
  </si>
  <si>
    <t>Alquileres</t>
  </si>
  <si>
    <t>Gastos Generales</t>
  </si>
  <si>
    <t xml:space="preserve">Seguros </t>
  </si>
  <si>
    <t>Multas</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</si>
  <si>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</si>
  <si>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</si>
  <si>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</si>
  <si>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</si>
  <si>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</si>
  <si>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</si>
  <si>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</si>
  <si>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</si>
  <si>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</si>
  <si>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</si>
  <si>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</si>
  <si>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</si>
  <si>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</si>
  <si>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</si>
  <si>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Flujo de Efectivo por las Actividades Operativas</t>
  </si>
  <si>
    <t>Ingreso en efectivo por comisiones y otros</t>
  </si>
  <si>
    <t>Efectivo pagado a empleados</t>
  </si>
  <si>
    <t>Efectivo generado (usado por las actividades)</t>
  </si>
  <si>
    <t>Total de efectivo de las actividades operativas antes de cambios en los activos de operaciones</t>
  </si>
  <si>
    <t>(Aumento) disminución en los activos de operación</t>
  </si>
  <si>
    <t>Fondos colocados a corto plazo</t>
  </si>
  <si>
    <t>Aumento (disminución) en pasivos operativos</t>
  </si>
  <si>
    <t>Pago a Proveedores</t>
  </si>
  <si>
    <t>Efectivo neto de actividades de operación antes de impuestos</t>
  </si>
  <si>
    <t>Impuesto a la Renta</t>
  </si>
  <si>
    <t>Efectivo neto de actividades de operación</t>
  </si>
  <si>
    <t>Inversiones en otras empresas</t>
  </si>
  <si>
    <t>Inversiones temporarias</t>
  </si>
  <si>
    <t>Compra de Propiedad, planta y equipo</t>
  </si>
  <si>
    <t>Efectivo neto por (o usado) en actividades de inversión</t>
  </si>
  <si>
    <t>Flujo de Efectivo por las Actividades de Financiamiento</t>
  </si>
  <si>
    <t>Flujo de Efectivo por las Actividades de Inversión</t>
  </si>
  <si>
    <t>Proveniente de préstamos y otras deudas</t>
  </si>
  <si>
    <t>Intereses pagados</t>
  </si>
  <si>
    <t>Efectivo neto en actividades de financiamiento</t>
  </si>
  <si>
    <t>Aumento (o disminición) neto de efectivo y sus equivalentes</t>
  </si>
  <si>
    <t>Efectivo y su equivalente al comienzo del período</t>
  </si>
  <si>
    <t>Efectivo y su equivalente al cierre del período</t>
  </si>
  <si>
    <t>MOVIMIENTOS</t>
  </si>
  <si>
    <t>CAPITAL</t>
  </si>
  <si>
    <t>A INTEGRAR</t>
  </si>
  <si>
    <t>INTEGRADO</t>
  </si>
  <si>
    <t>RESERVAS</t>
  </si>
  <si>
    <t>LEGAL</t>
  </si>
  <si>
    <t>FACULTATIVA</t>
  </si>
  <si>
    <t>DEL EJERCICIO</t>
  </si>
  <si>
    <t>TOTAL ACTIVO</t>
  </si>
  <si>
    <t>Ingresos Varios</t>
  </si>
  <si>
    <t>TOTAL</t>
  </si>
  <si>
    <t xml:space="preserve">Concepto </t>
  </si>
  <si>
    <t>Intereses Cobrados Extrabursátiles</t>
  </si>
  <si>
    <t>Ganancia en Operación Bursátil</t>
  </si>
  <si>
    <t>Intereses Cobrados Bursátiles</t>
  </si>
  <si>
    <t>Venta de Servicios Bursátiles</t>
  </si>
  <si>
    <t>Ganancia en Operación Extrabursátil</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</si>
  <si>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</si>
  <si>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</si>
  <si>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</si>
  <si>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</si>
  <si>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</si>
  <si>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</si>
  <si>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</si>
  <si>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</si>
  <si>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</si>
  <si>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</si>
  <si>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</si>
  <si>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Uniformes al Personal</t>
  </si>
  <si>
    <t>Gastos Bancarios</t>
  </si>
  <si>
    <t>Intereses por Sobregiro</t>
  </si>
  <si>
    <t>Sueldos</t>
  </si>
  <si>
    <t>Aporte Patronal</t>
  </si>
  <si>
    <t>CONCEPTO</t>
  </si>
  <si>
    <t>Totales</t>
  </si>
  <si>
    <t>Otros Ingresos</t>
  </si>
  <si>
    <t>Otros Egresos</t>
  </si>
  <si>
    <t>Teléfonos y Comunicaciones</t>
  </si>
  <si>
    <t>Gastos de Escribanía</t>
  </si>
  <si>
    <t>Gastos y Útiles de Informática</t>
  </si>
  <si>
    <t>Energía Eléctrica</t>
  </si>
  <si>
    <t>IVA Gasto Deducible</t>
  </si>
  <si>
    <t>Bonificación Familiar</t>
  </si>
  <si>
    <t>Papelería y Útiles</t>
  </si>
  <si>
    <t>Capacitación personal</t>
  </si>
  <si>
    <t>Fondo de Garantía</t>
  </si>
  <si>
    <t>Canon SEPRELAD</t>
  </si>
  <si>
    <t>Tipo de cambio comprador</t>
  </si>
  <si>
    <t xml:space="preserve">Tipo de cambio vendedor       </t>
  </si>
  <si>
    <t>DETALLE</t>
  </si>
  <si>
    <t>MONEDA EXTRANJERA MONTO</t>
  </si>
  <si>
    <t>ACTIVOS CORRIENTES</t>
  </si>
  <si>
    <t>BANCOS</t>
  </si>
  <si>
    <t>Banco ITAU</t>
  </si>
  <si>
    <t>U$D</t>
  </si>
  <si>
    <t>Banco Regional</t>
  </si>
  <si>
    <t>Banco Sudameris</t>
  </si>
  <si>
    <t>CREDITOS</t>
  </si>
  <si>
    <t>Clientes Moneda Extranjera</t>
  </si>
  <si>
    <t>INVERSIONES TEMPORARIAS</t>
  </si>
  <si>
    <t xml:space="preserve">Titulos de Renta Fija CDA </t>
  </si>
  <si>
    <t xml:space="preserve">Titulos de Renta Fija BONO </t>
  </si>
  <si>
    <t>OBLIGACIONES COMERCIALES</t>
  </si>
  <si>
    <t>Proveedores Moneda Extranjera</t>
  </si>
  <si>
    <t>TIPO DE MONEDA</t>
  </si>
  <si>
    <t>MONTO USD</t>
  </si>
  <si>
    <t>DISPONIBILIDADES</t>
  </si>
  <si>
    <t>Banco ITAU 700805688</t>
  </si>
  <si>
    <t>Banco Continental 53456309</t>
  </si>
  <si>
    <t>Banco Continental 76696402</t>
  </si>
  <si>
    <t>Vision Banco 900483585</t>
  </si>
  <si>
    <t>Banco Regional 7881548</t>
  </si>
  <si>
    <t>Financiera Solar 182965</t>
  </si>
  <si>
    <t>Banco Nacional de Fomento</t>
  </si>
  <si>
    <t>Banco Continental 17608406</t>
  </si>
  <si>
    <t>Banco Regional 7881549</t>
  </si>
  <si>
    <t>TOTAL DISPONIBILIDADES</t>
  </si>
  <si>
    <t>e)     Inversiones: Conformación, e indicación del criterio de valuación e inclusión de los importes de previsión por menor valor.</t>
  </si>
  <si>
    <t>INFORMACIÓN SOBRE EL DOCUMENTO Y EMISOR</t>
  </si>
  <si>
    <t>MONEDA</t>
  </si>
  <si>
    <t>INSTRUMENTO</t>
  </si>
  <si>
    <t>CANTIDAD DE TITULOS</t>
  </si>
  <si>
    <t>VALOR NOMINAL UNITARIO</t>
  </si>
  <si>
    <t>RESULTADO</t>
  </si>
  <si>
    <t>EMISOR</t>
  </si>
  <si>
    <t>CDA</t>
  </si>
  <si>
    <t>USD</t>
  </si>
  <si>
    <t>INVERSIONES PERMANENTES</t>
  </si>
  <si>
    <t>PERÍODO ACTUAL G.</t>
  </si>
  <si>
    <t>TOTAL EJERCICIO  ANTERIOR G.</t>
  </si>
  <si>
    <t>ACCIONES EN OTRAS EMPRESAS</t>
  </si>
  <si>
    <t>ACCIONES</t>
  </si>
  <si>
    <t>CUENTAS</t>
  </si>
  <si>
    <t>VALOR DE COSTO</t>
  </si>
  <si>
    <t>VALOR CONTABLE</t>
  </si>
  <si>
    <t>VALOR DE COTIZACION</t>
  </si>
  <si>
    <t>Inversiones Corrientes</t>
  </si>
  <si>
    <t>Saldo período actual</t>
  </si>
  <si>
    <t>Saldo ejercicio anterior</t>
  </si>
  <si>
    <t>Inversiones No Corrientes</t>
  </si>
  <si>
    <t>Saldo período actual G.</t>
  </si>
  <si>
    <t>Saldo ejercicio anterior G.</t>
  </si>
  <si>
    <t>ACCION DE LA BOLSA DE VALORES</t>
  </si>
  <si>
    <t>CANTIDAD</t>
  </si>
  <si>
    <t>VALOR NOMINAL</t>
  </si>
  <si>
    <t>1 (una)</t>
  </si>
  <si>
    <t>f)    Créditos</t>
  </si>
  <si>
    <t>DEUDORES POR INTERMEDIACION</t>
  </si>
  <si>
    <t xml:space="preserve">CONCEPTO </t>
  </si>
  <si>
    <t>Deudores por Intermediación Moneda Local - Servicios</t>
  </si>
  <si>
    <t>Deudores por Intermediación Moneda Extranjera - Servicios</t>
  </si>
  <si>
    <t>DEUDORES VARIOS</t>
  </si>
  <si>
    <t>g)      Bienes de Uso</t>
  </si>
  <si>
    <t>Equipo de Informatica</t>
  </si>
  <si>
    <t>Mejora en Propiedad de Terceros</t>
  </si>
  <si>
    <t>Rodados</t>
  </si>
  <si>
    <t>DEPRECIACIONES</t>
  </si>
  <si>
    <t>h)      Cargos diferidos</t>
  </si>
  <si>
    <t xml:space="preserve"> Los cargos diferidos se deben exponer desagregados de acuerdo al siguiente modelo:</t>
  </si>
  <si>
    <t>SALDO INCIAL</t>
  </si>
  <si>
    <t>SALDO</t>
  </si>
  <si>
    <t>AUMENTOS</t>
  </si>
  <si>
    <t>AMORTIZACIONES</t>
  </si>
  <si>
    <t>NETO FINAL</t>
  </si>
  <si>
    <t>i) Intangibles</t>
  </si>
  <si>
    <t>j) Otros Activos Corrientes y No Corrientes</t>
  </si>
  <si>
    <t>Impuesto al Valor Agregado</t>
  </si>
  <si>
    <t>Seguros a Vencer</t>
  </si>
  <si>
    <t>INSTITUCIÓN</t>
  </si>
  <si>
    <t>Gratificación Especial Ley 285/93</t>
  </si>
  <si>
    <t>n)      Administración de Cartera (corto y largo plazo)</t>
  </si>
  <si>
    <t>o) Cuentas a pagar a personas y empresas relacionadas (corto y largo plazo)</t>
  </si>
  <si>
    <t>NOMBRE</t>
  </si>
  <si>
    <t>RELACION</t>
  </si>
  <si>
    <t>TIPO DE OPERACIÓN</t>
  </si>
  <si>
    <t>ANTIGÜEDAD DE LA DEUDA</t>
  </si>
  <si>
    <t>VENCIMIENTO</t>
  </si>
  <si>
    <t>p)     Obligac. por contrato de Underwriting (corto y largo plazo)</t>
  </si>
  <si>
    <t>PLAZO DE VENCIMIENTO DEL CONTRATO</t>
  </si>
  <si>
    <t>q)      Otros Pasivos Corrientes y No Corrientes</t>
  </si>
  <si>
    <t>Operaciones a Liquidar</t>
  </si>
  <si>
    <t>r)      Saldos y transacciones con personas y empresas relacionadas  (Corriente y No Corriente)</t>
  </si>
  <si>
    <t>Página 9 de 10</t>
  </si>
  <si>
    <t xml:space="preserve">NOMBRE </t>
  </si>
  <si>
    <t>SALDOS</t>
  </si>
  <si>
    <t>s)      Resultado con personas y empresas vinculadas</t>
  </si>
  <si>
    <t>PERSONA O EMPRESA RELACIONADA</t>
  </si>
  <si>
    <t>TOTAL DE INGRESOS</t>
  </si>
  <si>
    <t>t)      Patrimonio</t>
  </si>
  <si>
    <t>DISMINUCIÓN</t>
  </si>
  <si>
    <t>Capital Integrado</t>
  </si>
  <si>
    <t>Reserva de Revaluo</t>
  </si>
  <si>
    <t>Reserva Legal</t>
  </si>
  <si>
    <t>Reserva Facultativa</t>
  </si>
  <si>
    <t>Revaluo de acciones al inicio</t>
  </si>
  <si>
    <t>Resultados Acumulados</t>
  </si>
  <si>
    <t>Resultados del Ejercicio</t>
  </si>
  <si>
    <t>DISMINUCION</t>
  </si>
  <si>
    <t>- DEDUCIDAS DEL ACTIVO</t>
  </si>
  <si>
    <t>- INCLUIDAS EN EL PASIVO</t>
  </si>
  <si>
    <t>v)      INGRESOS OPERATIVOS</t>
  </si>
  <si>
    <t>w)  Otros Gastos Operativos, de Comercialización y de Administración</t>
  </si>
  <si>
    <t>x)  Otros Ingresos y Egresos</t>
  </si>
  <si>
    <t>y) RESULTADOS FINANCIEROS</t>
  </si>
  <si>
    <t>z)      Resultados Extraordinarios</t>
  </si>
  <si>
    <t>6) Informacion referente a contingencias y compromisos</t>
  </si>
  <si>
    <t>a)Compromisos Directos:</t>
  </si>
  <si>
    <t>b) Contingencias Legales:</t>
  </si>
  <si>
    <t>c) Garantias Constituidas:</t>
  </si>
  <si>
    <t>Garantías</t>
  </si>
  <si>
    <t>Monto Asegurado</t>
  </si>
  <si>
    <t>Forma de Constitución</t>
  </si>
  <si>
    <t>7) Hechos Posteriores al cierre del Ejercicio</t>
  </si>
  <si>
    <t>No existen hechos posteriores al cierre del ejercicio que impliquen alteraciones significativas a la estructura patrimonial y resultado del ejercicio.</t>
  </si>
  <si>
    <t>8) Limitacion a la Libre Disponibilidad de los activos o del patrimonio y cualquier restriccion al derecho de propiedad.</t>
  </si>
  <si>
    <t>9) Cambios Contables</t>
  </si>
  <si>
    <t>No Aplicable</t>
  </si>
  <si>
    <t>10) Restricciones para Distribucion  de Utilidades</t>
  </si>
  <si>
    <t>11) Sanciones</t>
  </si>
  <si>
    <t>No Posee sanciones con la Comision Nacional de Valores u otras entidades fiscalizadoras.</t>
  </si>
  <si>
    <t xml:space="preserve"> PASIVO CORRIENTE</t>
  </si>
  <si>
    <t xml:space="preserve"> Impuesto a la Renta a Pagar</t>
  </si>
  <si>
    <t xml:space="preserve"> TOTAL PASIVO CORRIENTE</t>
  </si>
  <si>
    <t xml:space="preserve"> TOTAL PASIVO</t>
  </si>
  <si>
    <t xml:space="preserve"> TOTAL PATRIMONIO NETO</t>
  </si>
  <si>
    <t>RESULTADOS</t>
  </si>
  <si>
    <t>ACUMULADOS</t>
  </si>
  <si>
    <t xml:space="preserve">ESTADO DE VARIACION DE PATRIMONIO NETO                                                                                                                   </t>
  </si>
  <si>
    <t>Dieta de Directorio</t>
  </si>
  <si>
    <t>Financiera El Comercio</t>
  </si>
  <si>
    <t>Anticipo Impuesto a la Renta</t>
  </si>
  <si>
    <t>Bono Electrónico</t>
  </si>
  <si>
    <t xml:space="preserve"> Aportes y Retenciones a Pagar</t>
  </si>
  <si>
    <t>TOTAL DE EGRESOS</t>
  </si>
  <si>
    <t>Total del Periodo Actual</t>
  </si>
  <si>
    <t>Total del Periodo Anterior</t>
  </si>
  <si>
    <t>SUSCRIPTO</t>
  </si>
  <si>
    <t>Garantia de Desempeño de Profesión</t>
  </si>
  <si>
    <t>Vigencia</t>
  </si>
  <si>
    <t>Diferencia de Cambio</t>
  </si>
  <si>
    <t>NO EXISTEN</t>
  </si>
  <si>
    <t>Retencion Impuesto al Valor Agregado</t>
  </si>
  <si>
    <t>Lincencias a Vencer</t>
  </si>
  <si>
    <t>Cuentas</t>
  </si>
  <si>
    <t>Altas</t>
  </si>
  <si>
    <t>Bajas</t>
  </si>
  <si>
    <t>Revaluo del Periodo</t>
  </si>
  <si>
    <t>Muebles y Utiles</t>
  </si>
  <si>
    <t>Maquinas y Equipos de oficina</t>
  </si>
  <si>
    <t>Acumulado al Cierre</t>
  </si>
  <si>
    <t>Refrigerio</t>
  </si>
  <si>
    <t>Auditoria Externa</t>
  </si>
  <si>
    <t>Banco Continental 34068203</t>
  </si>
  <si>
    <t>Banco Continental 71629001</t>
  </si>
  <si>
    <t>PERIODO ACTUAL USD (En Guaraníes)</t>
  </si>
  <si>
    <t>Membresia Mercado Futuro</t>
  </si>
  <si>
    <t>Garantia Mercado Futuro</t>
  </si>
  <si>
    <t>₲</t>
  </si>
  <si>
    <t>Sub Total Cuentas Propias</t>
  </si>
  <si>
    <t>Fondo Fijo</t>
  </si>
  <si>
    <t>Total Bancos</t>
  </si>
  <si>
    <t>Citibank 5198720013</t>
  </si>
  <si>
    <t>c) DIFERENCIA DE CAMBIO EN MONEDA EXTRANJERA</t>
  </si>
  <si>
    <t>PASIVOS EN MONEDA EXTRANJERA</t>
  </si>
  <si>
    <t xml:space="preserve">          ACTIVOS EN MONEDA EXTRANJERA</t>
  </si>
  <si>
    <t>BANCO CONTINENTAL S.A.E.C.A.</t>
  </si>
  <si>
    <t>BOLSA DE VALORES Y PROD. ASUNCION S.A.</t>
  </si>
  <si>
    <t>Acciones</t>
  </si>
  <si>
    <t>Total al 31/12/2017</t>
  </si>
  <si>
    <t>Total al 31/12/2018</t>
  </si>
  <si>
    <t>DOCUMENTOS Y CUENTAS POR COBRAR</t>
  </si>
  <si>
    <t>N/A</t>
  </si>
  <si>
    <t>Totales al 31/12/2017</t>
  </si>
  <si>
    <t>Totales al 31/12/2018</t>
  </si>
  <si>
    <t>Anticipo a Proveedores</t>
  </si>
  <si>
    <t>Proveedores Moneda Nacional</t>
  </si>
  <si>
    <t>RELACIÓN</t>
  </si>
  <si>
    <t>TIPO DE     RELACIÓN</t>
  </si>
  <si>
    <t>CORTO PLAZO ₲</t>
  </si>
  <si>
    <t>LARGO PLAZO ₲</t>
  </si>
  <si>
    <t>Prima de Acciones</t>
  </si>
  <si>
    <t>SALDO AL</t>
  </si>
  <si>
    <t>Servicio de Limpieza</t>
  </si>
  <si>
    <t>Gastos de Representación</t>
  </si>
  <si>
    <t>Seguro Medico del Personal</t>
  </si>
  <si>
    <t>Gasto por Reimpresión de Acciones</t>
  </si>
  <si>
    <t>Pérdida en Operaciones</t>
  </si>
  <si>
    <t>Remuneración Personal Superior</t>
  </si>
  <si>
    <t xml:space="preserve">Otras Gratificaciones </t>
  </si>
  <si>
    <t>Pre Aviso</t>
  </si>
  <si>
    <t>Indemnizaciones</t>
  </si>
  <si>
    <t xml:space="preserve">     INTERESES COBRADOS</t>
  </si>
  <si>
    <t xml:space="preserve">     INTERESES PAGADOS</t>
  </si>
  <si>
    <t xml:space="preserve">                               INGRESOS EXTRAORDINARIOS</t>
  </si>
  <si>
    <t xml:space="preserve">                             EGRESOS EXTRAORDINARIOS</t>
  </si>
  <si>
    <t>CRÉDITOS</t>
  </si>
  <si>
    <t>BIENES DE USO</t>
  </si>
  <si>
    <t>OTROS ACTIVOS</t>
  </si>
  <si>
    <t>Acreedores Varios</t>
  </si>
  <si>
    <t>GASTOS DE ADMINISTRACIÓN</t>
  </si>
  <si>
    <t>GASTOS DE COMERCIALIZACIÓN</t>
  </si>
  <si>
    <t>Previsión, Amortización y Depreciaciones</t>
  </si>
  <si>
    <t>Comisiones por Operaciones Fuera de Rueda</t>
  </si>
  <si>
    <t>Comisiones por Operaciones en Rueda</t>
  </si>
  <si>
    <t>Comisiones por Contratos de Colocación Primaria</t>
  </si>
  <si>
    <t>Aranceles por Negociación Bolsa de Valores</t>
  </si>
  <si>
    <t xml:space="preserve">PRIMA </t>
  </si>
  <si>
    <t>R. ACCIONES</t>
  </si>
  <si>
    <t>REVALÚO</t>
  </si>
  <si>
    <t>TOTAL PASIVO</t>
  </si>
  <si>
    <t>VALOR LIBRO</t>
  </si>
  <si>
    <t>VALOR ÚLTIMO REMATE</t>
  </si>
  <si>
    <t>VALORES DE ORIGEN</t>
  </si>
  <si>
    <t>CORTO PLAZO      ₲</t>
  </si>
  <si>
    <t>LARGO PLAZO      ₲</t>
  </si>
  <si>
    <t>ACTIVOS INTANGIBLES Y CARGOS DIFERIDOS</t>
  </si>
  <si>
    <t>l)        Documentos y Cuentas por Pagar</t>
  </si>
  <si>
    <t>m)        Acreedores por Intermediación</t>
  </si>
  <si>
    <t>n)    Acreedores Varios</t>
  </si>
  <si>
    <t>Citibank 5198720021</t>
  </si>
  <si>
    <t>BANCO RIO S.A.E.C.A.</t>
  </si>
  <si>
    <t>Banco RIO</t>
  </si>
  <si>
    <t>Bancop</t>
  </si>
  <si>
    <t>Citibank Paraguay</t>
  </si>
  <si>
    <t>Bancop 410057495</t>
  </si>
  <si>
    <t>Banco BASA 100021204</t>
  </si>
  <si>
    <t>Banco Familiar 1889576</t>
  </si>
  <si>
    <t>Banco Continental 769245</t>
  </si>
  <si>
    <t>Banco Rio 1874600</t>
  </si>
  <si>
    <t>Bancop 410063533</t>
  </si>
  <si>
    <t>Banco Continental 256426</t>
  </si>
  <si>
    <t>Descuentos obtenidos</t>
  </si>
  <si>
    <t>Servicios Informaticos</t>
  </si>
  <si>
    <t xml:space="preserve">v2) Ingresos por operaciones y servicios </t>
  </si>
  <si>
    <t>v1) Ingresos por Intereses y Dividendos de Cartera Propia</t>
  </si>
  <si>
    <t>Banco BBVA</t>
  </si>
  <si>
    <t>Banco BBVA Gs</t>
  </si>
  <si>
    <t>Banco RIO 01-00187460-08</t>
  </si>
  <si>
    <t>Banco BBVA 2101047322</t>
  </si>
  <si>
    <t>Operaciones a liquidar</t>
  </si>
  <si>
    <t xml:space="preserve">Desafectación previsiones </t>
  </si>
  <si>
    <t>CUENTAS A COBRAR 2018</t>
  </si>
  <si>
    <t>INGRESOS 2019</t>
  </si>
  <si>
    <t>CUENTAS A COBRAR 2019</t>
  </si>
  <si>
    <t>CUENTAS PAGAR 2018</t>
  </si>
  <si>
    <t>GASTOS</t>
  </si>
  <si>
    <t>CUENTAS PAGAR 2019</t>
  </si>
  <si>
    <t>SUELDOS A PAGAR 2018</t>
  </si>
  <si>
    <t>SUELDOS GASTOS</t>
  </si>
  <si>
    <t>SUELDOS 2019</t>
  </si>
  <si>
    <t>IMPUESTO A PAGAR 2018</t>
  </si>
  <si>
    <t xml:space="preserve">IMPUESTO </t>
  </si>
  <si>
    <t>IMPUESTO A PAGAR 2019</t>
  </si>
  <si>
    <t>GRATIFICACION A PAGR 2018</t>
  </si>
  <si>
    <t>INGRESOS A REALIZAR 2018</t>
  </si>
  <si>
    <t>INGRESOS A REALIZAR 2019</t>
  </si>
  <si>
    <t>Operaciones a liquidar 2019</t>
  </si>
  <si>
    <t>Operaciones a liquidar 2018</t>
  </si>
  <si>
    <t>No Registra</t>
  </si>
  <si>
    <t>Reserva de Revalúo</t>
  </si>
  <si>
    <t>Póliza emitida por Patria S.A. de Seguros y Reaseguros.</t>
  </si>
  <si>
    <t>3.2.	Criterio de Valuación:</t>
  </si>
  <si>
    <t>3.1.	Base de preparación de los Estados Contables:</t>
  </si>
  <si>
    <t>AVALON CASA DE BOLSA S.A., al cierre del periodo considerado cuenta con participación en la Bolsa de Valores y Productos Asunción S.A. (BVPASA) de acuerdo a lo establecido en la Ley Nº 5.810/2017 “Mercado de Valores”.</t>
  </si>
  <si>
    <t>2.2.	Participación en Otras Empresas:</t>
  </si>
  <si>
    <t>NOTA A LOS ESTADOS CONTABLES</t>
  </si>
  <si>
    <t>1.	 CONSIDERACIONES DE LOS ESTADOS CONTABLES</t>
  </si>
  <si>
    <t>2.1.	Naturaleza Jurídica de las Actividades de la Sociedad:</t>
  </si>
  <si>
    <t>La Alta Administración de la Sociedad no ha cambiado, ni tiene previsto cambiar o modificar las políticas y/o procedimientos contables, y las mantiene en forma uniforme de un ejercicio financiero a otro.</t>
  </si>
  <si>
    <t>No cuenta con partidas que exponer en este ítem.</t>
  </si>
  <si>
    <t xml:space="preserve">3.8 Gastos de Constitución y Organización </t>
  </si>
  <si>
    <t>La Sociedad no consolida los Estados Financieros, pues no es controlante de ninguna otra sociedad.</t>
  </si>
  <si>
    <t>3.7 Normas aplicadas para la Consolidación de los Estados Financieros</t>
  </si>
  <si>
    <t xml:space="preserve">3.6 Flujo de Efectivo  </t>
  </si>
  <si>
    <t>Los Bienes del Activo Fijo son depreciados por el sistema de línea recta en función a los años de vida útil estimados en las normativas de la Subsecretaria de Estado de Tributación (SET).</t>
  </si>
  <si>
    <t xml:space="preserve">3.4. Política de Depreciación: </t>
  </si>
  <si>
    <t>La previsión por menor valor se realiza considerando el atraso en los pagos de los intereses por parte del Emisor.</t>
  </si>
  <si>
    <t>3.3. Política de Constitución de Previsiones:</t>
  </si>
  <si>
    <t>Licencias Informáticas</t>
  </si>
  <si>
    <t>2.    INFORMACION BASICA DE LA EMPRESA</t>
  </si>
  <si>
    <t>4)  CAMBIO DE POLITICAS Y PROCEDIMIENTOS DE CONTABILIDAD</t>
  </si>
  <si>
    <t>5) CRITERIOS ESPECIFICOS DE VALUACION</t>
  </si>
  <si>
    <t xml:space="preserve">      a) VALUACION EN MONEDA EXTRANJERA</t>
  </si>
  <si>
    <t xml:space="preserve">      b) POSICION EN MONEDA EXTRANJERA</t>
  </si>
  <si>
    <t>3.5 Política de Reconocimiento de Ingresos y Gastos:</t>
  </si>
  <si>
    <t>TIPO DE CAMBIO AL 31/12/2020</t>
  </si>
  <si>
    <t>EQUIVALENTE EN ₲ AL 31/12/2020</t>
  </si>
  <si>
    <t>CAMBIO CIERRE AL 31/12/2020</t>
  </si>
  <si>
    <t>MONTO AJUSTADO  AL 31/12/2020</t>
  </si>
  <si>
    <t>SALDO AL 31/12/2020</t>
  </si>
  <si>
    <t>TOTAL PERIODO AL 31/12/2020</t>
  </si>
  <si>
    <t>Total al 31/12/2020</t>
  </si>
  <si>
    <t>Saldos al 31/12/2020</t>
  </si>
  <si>
    <t>Totales al 31/12/2020</t>
  </si>
  <si>
    <t>FIC S.A. de Finanzas</t>
  </si>
  <si>
    <t>Banco Continental 19008407</t>
  </si>
  <si>
    <t>Banco ITAU 700812608</t>
  </si>
  <si>
    <t>Banco RIO 844460-2</t>
  </si>
  <si>
    <t>Saldo período al 31/12/2020</t>
  </si>
  <si>
    <t>NUCLEO S.A.</t>
  </si>
  <si>
    <t>TELEFONICA CELULAR DEL PARAGUAY S.A.</t>
  </si>
  <si>
    <t>TRACTOPAR S.A.E</t>
  </si>
  <si>
    <t>Anticipo a Rendir</t>
  </si>
  <si>
    <t>Garantia de Alquiler</t>
  </si>
  <si>
    <t>Inversiones en Otras Empresas</t>
  </si>
  <si>
    <t xml:space="preserve"> DOCUMENTOS Y CUENTAS POR PAGAR</t>
  </si>
  <si>
    <t xml:space="preserve"> OTROS PASIVOS</t>
  </si>
  <si>
    <t xml:space="preserve"> PROVISIONES</t>
  </si>
  <si>
    <t xml:space="preserve"> Operaciones en Reporto</t>
  </si>
  <si>
    <t xml:space="preserve"> Impuesto a Valor Agregado a Pagar</t>
  </si>
  <si>
    <t>Intereses a Vencer</t>
  </si>
  <si>
    <t>Sueldos y Jornales a Pagar</t>
  </si>
  <si>
    <t>Honorarios Profesionales a Pagar</t>
  </si>
  <si>
    <t>Aranceles Pagados a la SEN</t>
  </si>
  <si>
    <t>Donaciones</t>
  </si>
  <si>
    <t>w1)  Otros Gastos Operativos</t>
  </si>
  <si>
    <t>w2)  Otros Gastos de Comercialización</t>
  </si>
  <si>
    <t>w3)  Otros Gastos de Administración</t>
  </si>
  <si>
    <t>Intereses Pagados Prestamos</t>
  </si>
  <si>
    <t>Expensas</t>
  </si>
  <si>
    <t>Publicidad y Propaganda</t>
  </si>
  <si>
    <t>Perdida por baja de Bienes de Uso</t>
  </si>
  <si>
    <t>Suscripciones</t>
  </si>
  <si>
    <t>Servicios De Consultoria</t>
  </si>
  <si>
    <t>Obsequios Empresariales</t>
  </si>
  <si>
    <t>Movimientos subsecuentes</t>
  </si>
  <si>
    <t>Saldo al incio del ejercicio</t>
  </si>
  <si>
    <t>Resultado del Ejercicio</t>
  </si>
  <si>
    <t>Dividendos pagados</t>
  </si>
  <si>
    <t>Distribución de dividendos</t>
  </si>
  <si>
    <t>INFORMACIÓN SOBRE EL EMISOR</t>
  </si>
  <si>
    <t>La Sociedad no posee vinculación con activos comprometidos.</t>
  </si>
  <si>
    <t>CUADRO DEL CAPITAL SUSCRIPTO</t>
  </si>
  <si>
    <t>:</t>
  </si>
  <si>
    <t xml:space="preserve">          INSCRIPCIÓN EN EL REGISTRO PÚBLICO</t>
  </si>
  <si>
    <t xml:space="preserve"> </t>
  </si>
  <si>
    <t xml:space="preserve">          ESCRITURA N° 173 FECHA</t>
  </si>
  <si>
    <t xml:space="preserve">          ESCRITURA N° 208 FECHA</t>
  </si>
  <si>
    <t>MODIFICACIÓN DE DENOMINACIÓN SOCIAL - AUMENTO DE CAPITAL</t>
  </si>
  <si>
    <t>PITIANTUTA ESQ. ESPAÑA -  PISO 1</t>
  </si>
  <si>
    <t>www.avalon.com.py</t>
  </si>
  <si>
    <t>info@avalon.com.py</t>
  </si>
  <si>
    <t>-----</t>
  </si>
  <si>
    <t>(+595) 21 611 308</t>
  </si>
  <si>
    <t>CB 019</t>
  </si>
  <si>
    <t>RESOLUCIÓN N° 1145/08</t>
  </si>
  <si>
    <t>AVALON CASA DE BOLSA S.A.</t>
  </si>
  <si>
    <t>BENEFICIARIOS FINALES</t>
  </si>
  <si>
    <t>CARLOS RUBEN PARODI BADO</t>
  </si>
  <si>
    <t>EDITH CONCEPCION ESPINOLA ALMADA</t>
  </si>
  <si>
    <t>EDUARDO CESPEDES LAGUARDIA</t>
  </si>
  <si>
    <t>EGERHT ORLANDO LOVERA ESTIGARRIBIA</t>
  </si>
  <si>
    <t>GERMAN DARIO VARGAS DIAZ</t>
  </si>
  <si>
    <t>GUSTAVO DIOSNEL PORTILLO DIAZ</t>
  </si>
  <si>
    <t>HUGO RODOLFO UBEDA SZARAN</t>
  </si>
  <si>
    <t>ENRIQUE RICARDO MAASEN VELAZQUEZ</t>
  </si>
  <si>
    <t>JOSE RICARDO KIKO KUCZER</t>
  </si>
  <si>
    <t>JUAN CARLOS CARRANZA ORTIZ</t>
  </si>
  <si>
    <t>MTA S.A.</t>
  </si>
  <si>
    <t>PABLO PARRA GARCIA</t>
  </si>
  <si>
    <t>REINALDO VICTOR OPORTO LEIVA</t>
  </si>
  <si>
    <t>RIO SALADO S.A.</t>
  </si>
  <si>
    <t>FEDERICO SEBASTIAN OPORTO LEIVA</t>
  </si>
  <si>
    <t>TIBURCIO OJEDA OVIEDO</t>
  </si>
  <si>
    <t>TIERRAS DEL SUR S.A.</t>
  </si>
  <si>
    <t>VICENTE RUBEN DARIO ESPINOLA SOSA</t>
  </si>
  <si>
    <t>VOIRONS S.A.</t>
  </si>
  <si>
    <t>WILSON MANUEL MEDINA LOPETEGUI</t>
  </si>
  <si>
    <t>ZULMA GLADYS ESPINOLA ALMADA</t>
  </si>
  <si>
    <t>TERESA DEJESUS GAONA DE BOBADILLA</t>
  </si>
  <si>
    <t>GABRIEL RICARDO BENITEZ MERELES</t>
  </si>
  <si>
    <t>MIGUEL MAXIMILIANO ANDRES ALTIERI FADUL</t>
  </si>
  <si>
    <t>BEATRIZ MARIA BREUER DE ZACARIAS</t>
  </si>
  <si>
    <t>NEGOCIOS Y SERVICIOS S.A.</t>
  </si>
  <si>
    <t>CARLOS RAUL MORENO FRANCO</t>
  </si>
  <si>
    <t>RENE YURI RUIZ DIAZ ANGERT</t>
  </si>
  <si>
    <t>MARIA SUSANA HEISECKE DE SALDIVAR</t>
  </si>
  <si>
    <t>GUSTAVO JAVIER ARGUELLO LUBIAN</t>
  </si>
  <si>
    <t>ROSANNA CONCEPCION GRACIA PLATE</t>
  </si>
  <si>
    <t>VICTOR MANUEL RAMIREZ MEDINA</t>
  </si>
  <si>
    <t>NOMBRES - DENOMINACION</t>
  </si>
  <si>
    <t>RUC</t>
  </si>
  <si>
    <t>CANTIDAD DE ACCIONES - CUOTAS - PARTICIPACION</t>
  </si>
  <si>
    <t>VALOR DE ACCIONES</t>
  </si>
  <si>
    <t>1008024-4</t>
  </si>
  <si>
    <t>1171001-2</t>
  </si>
  <si>
    <t>997051-7</t>
  </si>
  <si>
    <t>2601810-1</t>
  </si>
  <si>
    <t>800737-3</t>
  </si>
  <si>
    <t>2510963-4</t>
  </si>
  <si>
    <t>822498-6</t>
  </si>
  <si>
    <t>856938-0</t>
  </si>
  <si>
    <t>1416658-5</t>
  </si>
  <si>
    <t>3505102-7</t>
  </si>
  <si>
    <t>80037132-1</t>
  </si>
  <si>
    <t>866793-4</t>
  </si>
  <si>
    <t>7173994-7</t>
  </si>
  <si>
    <t>80078279-8</t>
  </si>
  <si>
    <t>7173993-9</t>
  </si>
  <si>
    <t>410601-6</t>
  </si>
  <si>
    <t>80055072-2</t>
  </si>
  <si>
    <t>2329369-1</t>
  </si>
  <si>
    <t>80013198-3</t>
  </si>
  <si>
    <t>1851154-6</t>
  </si>
  <si>
    <t>436031-1</t>
  </si>
  <si>
    <t>653270-5</t>
  </si>
  <si>
    <t>2876552-4</t>
  </si>
  <si>
    <t>932945-5</t>
  </si>
  <si>
    <t>540709-5</t>
  </si>
  <si>
    <t>80050369-4</t>
  </si>
  <si>
    <t>373006-9</t>
  </si>
  <si>
    <t>735345-6</t>
  </si>
  <si>
    <t>539201-2</t>
  </si>
  <si>
    <t>3257722-2</t>
  </si>
  <si>
    <t>1018694-8</t>
  </si>
  <si>
    <t>2530723-1</t>
  </si>
  <si>
    <t>PORCENTAJE</t>
  </si>
  <si>
    <t>TIPO DE ACCIONES</t>
  </si>
  <si>
    <t>ORDINARIAS</t>
  </si>
  <si>
    <t>CANTIDAD DE VOTOS</t>
  </si>
  <si>
    <t>ITACUA BIENES Y RAICES S.A.</t>
  </si>
  <si>
    <t>CARLOS RAUL ESPINOLA ALMADA</t>
  </si>
  <si>
    <t>MIRIAM CRISTINA HARMS</t>
  </si>
  <si>
    <t>MATIAS ESPINOLA HARMS</t>
  </si>
  <si>
    <t>SOFIA ESPINOLA HARMS</t>
  </si>
  <si>
    <t>828906-9</t>
  </si>
  <si>
    <t>3490086-1</t>
  </si>
  <si>
    <t>3490087-0</t>
  </si>
  <si>
    <t>ACCIONISTA</t>
  </si>
  <si>
    <t>MENOS: PREVISION POR MENOR VALOR</t>
  </si>
  <si>
    <t>Director</t>
  </si>
  <si>
    <t>Venta de Titulos</t>
  </si>
  <si>
    <t>Gladys Rossana Arias Sosa</t>
  </si>
  <si>
    <t>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y la modificación de los estatutos sociales por medio de la Escritura Pública N° 173 de fecha 15 de octubre de 2015 e inscripta en los Registros Públicos de Comercio bajo Nº 01 Folio 01.</t>
  </si>
  <si>
    <t>CUADRO DEL CAPITAL INTEGRADO</t>
  </si>
  <si>
    <t>Los Estados Financieros han sido preparados de acuerdo a las normas establecidas por la Comisión Nacional de Valores y los principios de contabilidad generalmente aceptados aplicables en su caso.</t>
  </si>
  <si>
    <t>Los ingresos son reconocidos con base en el criterio de lo devengado, de conformidad con lo propuesto por principios de contabilidad generalmente aceptados y las normas de la Comisión Nacional de Valores y que fueron aplicados por la Alta Dirección en forma uniforme de un ejercicio financiero a otro.</t>
  </si>
  <si>
    <t>El flujo de efectivo fue elaborado por el método directo, criterio contemplados en los principios de contabilidad generalmente aceptados.</t>
  </si>
  <si>
    <t>La firma cuenta con la libre disposicion de su patrimonio.</t>
  </si>
  <si>
    <t>Los bienes de uso adquiridos por la empresa se encuentran valuados al costo de adquisición más todos los gastos efectuados y que fueron necesarios para su incorporación al patrimonio del ente y puesta en funcionamiento.
A partir del año 2020 los bienes de uso son revaluados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t>
  </si>
  <si>
    <t>Reporto por Cobrar</t>
  </si>
  <si>
    <t xml:space="preserve">    </t>
  </si>
  <si>
    <t>Banco Rio 08-839941-08</t>
  </si>
  <si>
    <t>Financiera El Comercio 469796002</t>
  </si>
  <si>
    <t>Banco Rio 08-142640-07</t>
  </si>
  <si>
    <t>TAPE RUVICHA</t>
  </si>
  <si>
    <t>Operaciones de Reporto Extrabursátil Guaranies</t>
  </si>
  <si>
    <t>Operaciones de Reporto Extrabursátil Dólares</t>
  </si>
  <si>
    <t>Acumuladas al 31/12/2020</t>
  </si>
  <si>
    <t>Transformación Digital</t>
  </si>
  <si>
    <t>Servicios Pagados Por Adelantado</t>
  </si>
  <si>
    <t>Alquiler Central Telfonica Pagados Por Adelantado</t>
  </si>
  <si>
    <t>Aranceles Bvpasa A Devengar</t>
  </si>
  <si>
    <t>Aguinaldo a Pagar</t>
  </si>
  <si>
    <t>Otras Gratificaciones a Pagar</t>
  </si>
  <si>
    <t>Ingresos a Realizar</t>
  </si>
  <si>
    <t>SALDO 31/12/2020</t>
  </si>
  <si>
    <t>u)    Previsiones</t>
  </si>
  <si>
    <t>31.12.2020 al 31.12.2021</t>
  </si>
  <si>
    <t>PERIODO ACTUAL ₲</t>
  </si>
  <si>
    <t>TOTAL PERIODO AL 31/12/2020 EN GUARANIES (₲ + USD)</t>
  </si>
  <si>
    <t>Total actual ₲</t>
  </si>
  <si>
    <t>Total anterior ₲</t>
  </si>
  <si>
    <t>CORRIENTE ₲</t>
  </si>
  <si>
    <t>NO CORRIENTE  ₲</t>
  </si>
  <si>
    <t>PERIODO ANTERIOR ₲</t>
  </si>
  <si>
    <t xml:space="preserve">Banco Continental </t>
  </si>
  <si>
    <r>
      <t>d) DISPONIBILIDADES:</t>
    </r>
    <r>
      <rPr>
        <sz val="10"/>
        <rFont val="Arial"/>
        <family val="2"/>
      </rPr>
      <t xml:space="preserve"> El rubro se encuentra compuesto de la siguiente manera:</t>
    </r>
  </si>
  <si>
    <r>
      <t>d.1) CAJA:</t>
    </r>
    <r>
      <rPr>
        <sz val="10"/>
        <rFont val="Arial"/>
        <family val="2"/>
      </rPr>
      <t xml:space="preserve"> Representa las monedas y billetes existentes en la empresa y cuya composición es:</t>
    </r>
  </si>
  <si>
    <r>
      <t xml:space="preserve">d.2) BANCOS: </t>
    </r>
    <r>
      <rPr>
        <sz val="10"/>
        <rFont val="Arial"/>
        <family val="2"/>
      </rPr>
      <t>Representa los fondos disponibles en cta, corriente y ahorros a la vista tanto de</t>
    </r>
    <r>
      <rPr>
        <b/>
        <sz val="10"/>
        <rFont val="Arial"/>
        <family val="2"/>
      </rPr>
      <t xml:space="preserve"> propias y de clientes, tanto en dólares como en guaraníes:</t>
    </r>
  </si>
  <si>
    <r>
      <t>k)  </t>
    </r>
    <r>
      <rPr>
        <b/>
        <sz val="10"/>
        <color rgb="FFFF0000"/>
        <rFont val="Arial"/>
        <family val="2"/>
      </rPr>
      <t>  </t>
    </r>
    <r>
      <rPr>
        <b/>
        <sz val="10"/>
        <rFont val="Arial"/>
        <family val="2"/>
      </rPr>
      <t>  Préstamos Financieros a corto y largo plazo</t>
    </r>
  </si>
  <si>
    <t>Pérdidas por valuación de Pasivos monetarios en moneda Extranjera</t>
  </si>
  <si>
    <t>Ganancias por valuación de Activos monetario en moneda extranjera</t>
  </si>
  <si>
    <t>TOTAL CAJA</t>
  </si>
  <si>
    <r>
      <rPr>
        <b/>
        <sz val="10"/>
        <color theme="1"/>
        <rFont val="Arial"/>
        <family val="2"/>
      </rPr>
      <t xml:space="preserve">1.      </t>
    </r>
    <r>
      <rPr>
        <b/>
        <u/>
        <sz val="10"/>
        <color theme="1"/>
        <rFont val="Arial"/>
        <family val="2"/>
      </rPr>
      <t>IDENTIFICACIÓN</t>
    </r>
  </si>
  <si>
    <r>
      <rPr>
        <b/>
        <sz val="10"/>
        <color theme="1"/>
        <rFont val="Arial"/>
        <family val="2"/>
      </rPr>
      <t>1.1.</t>
    </r>
    <r>
      <rPr>
        <sz val="10"/>
        <color theme="1"/>
        <rFont val="Arial"/>
        <family val="2"/>
      </rPr>
      <t>    NOMBRE O RAZÓN SOCIAL</t>
    </r>
  </si>
  <si>
    <r>
      <rPr>
        <b/>
        <sz val="10"/>
        <color theme="1"/>
        <rFont val="Arial"/>
        <family val="2"/>
      </rPr>
      <t>1.2.</t>
    </r>
    <r>
      <rPr>
        <sz val="10"/>
        <color theme="1"/>
        <rFont val="Arial"/>
        <family val="2"/>
      </rPr>
      <t>    REGISTRO CNV</t>
    </r>
  </si>
  <si>
    <r>
      <rPr>
        <b/>
        <sz val="10"/>
        <color theme="1"/>
        <rFont val="Arial"/>
        <family val="2"/>
      </rPr>
      <t>1.3.</t>
    </r>
    <r>
      <rPr>
        <sz val="10"/>
        <color theme="1"/>
        <rFont val="Arial"/>
        <family val="2"/>
      </rPr>
      <t>    CÓDIGO BOLSA</t>
    </r>
  </si>
  <si>
    <r>
      <rPr>
        <b/>
        <sz val="10"/>
        <color theme="1"/>
        <rFont val="Arial"/>
        <family val="2"/>
      </rPr>
      <t>1.4. </t>
    </r>
    <r>
      <rPr>
        <sz val="10"/>
        <color theme="1"/>
        <rFont val="Arial"/>
        <family val="2"/>
      </rPr>
      <t>   DIRECCION OFICINA PRINCIPAL</t>
    </r>
  </si>
  <si>
    <r>
      <rPr>
        <b/>
        <sz val="10"/>
        <color theme="1"/>
        <rFont val="Arial"/>
        <family val="2"/>
      </rPr>
      <t>1.5.</t>
    </r>
    <r>
      <rPr>
        <sz val="10"/>
        <color theme="1"/>
        <rFont val="Arial"/>
        <family val="2"/>
      </rPr>
      <t>    TELÉFONO</t>
    </r>
  </si>
  <si>
    <r>
      <rPr>
        <b/>
        <sz val="10"/>
        <color theme="1"/>
        <rFont val="Arial"/>
        <family val="2"/>
      </rPr>
      <t>1.6.</t>
    </r>
    <r>
      <rPr>
        <sz val="10"/>
        <color theme="1"/>
        <rFont val="Arial"/>
        <family val="2"/>
      </rPr>
      <t>    FAX</t>
    </r>
  </si>
  <si>
    <r>
      <rPr>
        <b/>
        <sz val="10"/>
        <color theme="1"/>
        <rFont val="Arial"/>
        <family val="2"/>
      </rPr>
      <t>1.7.</t>
    </r>
    <r>
      <rPr>
        <sz val="10"/>
        <color theme="1"/>
        <rFont val="Arial"/>
        <family val="2"/>
      </rPr>
      <t>    E-MAIL</t>
    </r>
  </si>
  <si>
    <r>
      <rPr>
        <b/>
        <sz val="10"/>
        <color theme="1"/>
        <rFont val="Arial"/>
        <family val="2"/>
      </rPr>
      <t>1.8.</t>
    </r>
    <r>
      <rPr>
        <sz val="10"/>
        <color theme="1"/>
        <rFont val="Arial"/>
        <family val="2"/>
      </rPr>
      <t>    SITIO PÁGINA WEB</t>
    </r>
  </si>
  <si>
    <r>
      <rPr>
        <b/>
        <sz val="10"/>
        <color theme="1"/>
        <rFont val="Arial"/>
        <family val="2"/>
      </rPr>
      <t>1.9.</t>
    </r>
    <r>
      <rPr>
        <sz val="10"/>
        <color theme="1"/>
        <rFont val="Arial"/>
        <family val="2"/>
      </rPr>
      <t>    DOMICILIO LEGAL</t>
    </r>
  </si>
  <si>
    <r>
      <t xml:space="preserve">2.      </t>
    </r>
    <r>
      <rPr>
        <b/>
        <u/>
        <sz val="10"/>
        <color theme="1"/>
        <rFont val="Arial"/>
        <family val="2"/>
      </rPr>
      <t>ANTECEDENTES DE CONSTITUCIÓN DE LA SOCIEDAD</t>
    </r>
  </si>
  <si>
    <r>
      <rPr>
        <b/>
        <sz val="10"/>
        <color theme="1"/>
        <rFont val="Arial"/>
        <family val="2"/>
      </rPr>
      <t>2.1.</t>
    </r>
    <r>
      <rPr>
        <sz val="10"/>
        <color theme="1"/>
        <rFont val="Arial"/>
        <family val="2"/>
      </rPr>
      <t>   ESCRITURA N° 400 FECHA</t>
    </r>
  </si>
  <si>
    <r>
      <rPr>
        <b/>
        <sz val="10"/>
        <color theme="1"/>
        <rFont val="Arial"/>
        <family val="2"/>
      </rPr>
      <t>2.2.</t>
    </r>
    <r>
      <rPr>
        <sz val="10"/>
        <color theme="1"/>
        <rFont val="Arial"/>
        <family val="2"/>
      </rPr>
      <t>   INSCRIPCION EN EL REGISTRO PÚBLICO</t>
    </r>
  </si>
  <si>
    <r>
      <rPr>
        <b/>
        <sz val="10"/>
        <color theme="1"/>
        <rFont val="Arial"/>
        <family val="2"/>
      </rPr>
      <t>2.3. </t>
    </r>
    <r>
      <rPr>
        <sz val="10"/>
        <color theme="1"/>
        <rFont val="Arial"/>
        <family val="2"/>
      </rPr>
      <t>  REFORMA DE ESTATUTO</t>
    </r>
  </si>
  <si>
    <r>
      <rPr>
        <b/>
        <sz val="10"/>
        <color theme="1"/>
        <rFont val="Arial"/>
        <family val="2"/>
      </rPr>
      <t>2.4.</t>
    </r>
    <r>
      <rPr>
        <sz val="10"/>
        <color theme="1"/>
        <rFont val="Arial"/>
        <family val="2"/>
      </rPr>
      <t>   ESCRITURA N° 660 FECHA</t>
    </r>
  </si>
  <si>
    <r>
      <rPr>
        <b/>
        <sz val="10"/>
        <color theme="1"/>
        <rFont val="Arial"/>
        <family val="2"/>
      </rPr>
      <t>2.5.</t>
    </r>
    <r>
      <rPr>
        <sz val="10"/>
        <color theme="1"/>
        <rFont val="Arial"/>
        <family val="2"/>
      </rPr>
      <t>   INSCRIPCIÓN EN EL REGISTRO PÚBLICO</t>
    </r>
  </si>
  <si>
    <r>
      <t xml:space="preserve">3.      </t>
    </r>
    <r>
      <rPr>
        <b/>
        <u/>
        <sz val="10"/>
        <color theme="1"/>
        <rFont val="Arial"/>
        <family val="2"/>
      </rPr>
      <t>ADMINISTRACIÓN</t>
    </r>
  </si>
  <si>
    <r>
      <t xml:space="preserve">4.      </t>
    </r>
    <r>
      <rPr>
        <b/>
        <u/>
        <sz val="10"/>
        <color theme="1"/>
        <rFont val="Arial"/>
        <family val="2"/>
      </rPr>
      <t>CAPITAL Y PROPIEDAD</t>
    </r>
  </si>
  <si>
    <r>
      <rPr>
        <b/>
        <sz val="10"/>
        <color theme="1"/>
        <rFont val="Arial"/>
        <family val="2"/>
      </rPr>
      <t>4.1.</t>
    </r>
    <r>
      <rPr>
        <sz val="10"/>
        <color theme="1"/>
        <rFont val="Arial"/>
        <family val="2"/>
      </rPr>
      <t>  Capital Social: ₲ 100.000.000.000, representado por 1.000.000 acciones ordinarias por ₲ 100.000 (guaraníes cien mil) cada una.</t>
    </r>
  </si>
  <si>
    <r>
      <rPr>
        <b/>
        <sz val="10"/>
        <color theme="1"/>
        <rFont val="Arial"/>
        <family val="2"/>
      </rPr>
      <t>4.2.</t>
    </r>
    <r>
      <rPr>
        <sz val="10"/>
        <color theme="1"/>
        <rFont val="Arial"/>
        <family val="2"/>
      </rPr>
      <t>   Capital Emitido ₲ 22.000.000.000</t>
    </r>
  </si>
  <si>
    <r>
      <rPr>
        <b/>
        <sz val="10"/>
        <color theme="1"/>
        <rFont val="Arial"/>
        <family val="2"/>
      </rPr>
      <t>4.3.</t>
    </r>
    <r>
      <rPr>
        <sz val="10"/>
        <color theme="1"/>
        <rFont val="Arial"/>
        <family val="2"/>
      </rPr>
      <t>  Capital Suscripto ₲ 22.000.000.000.</t>
    </r>
  </si>
  <si>
    <r>
      <rPr>
        <b/>
        <sz val="10"/>
        <color theme="1"/>
        <rFont val="Arial"/>
        <family val="2"/>
      </rPr>
      <t>4.4.</t>
    </r>
    <r>
      <rPr>
        <sz val="10"/>
        <color theme="1"/>
        <rFont val="Arial"/>
        <family val="2"/>
      </rPr>
      <t>  Capital Integrado ₲ 22.000.000.000.</t>
    </r>
  </si>
  <si>
    <r>
      <rPr>
        <b/>
        <sz val="10"/>
        <color theme="1"/>
        <rFont val="Arial"/>
        <family val="2"/>
      </rPr>
      <t>4.5.</t>
    </r>
    <r>
      <rPr>
        <sz val="10"/>
        <color theme="1"/>
        <rFont val="Arial"/>
        <family val="2"/>
      </rPr>
      <t>  Valor nominal de las acciones ₲ 100.000</t>
    </r>
  </si>
  <si>
    <r>
      <t xml:space="preserve">5.      </t>
    </r>
    <r>
      <rPr>
        <b/>
        <u/>
        <sz val="10"/>
        <color theme="1"/>
        <rFont val="Arial"/>
        <family val="2"/>
      </rPr>
      <t>AUDITOR EXTERNO INDEPENDIENTE</t>
    </r>
  </si>
  <si>
    <r>
      <rPr>
        <b/>
        <sz val="10"/>
        <color theme="1"/>
        <rFont val="Arial"/>
        <family val="2"/>
      </rPr>
      <t>5.1.</t>
    </r>
    <r>
      <rPr>
        <sz val="10"/>
        <color theme="1"/>
        <rFont val="Arial"/>
        <family val="2"/>
      </rPr>
      <t xml:space="preserve">   AUDITOR EXTERNO INDEPENDIENTE DESIGNADO                    :      CYCE CONSULTORES Y CONTADORES DE EMPRESAS SOCIEDAD SIMPLE  </t>
    </r>
  </si>
  <si>
    <r>
      <rPr>
        <b/>
        <sz val="10"/>
        <color theme="1"/>
        <rFont val="Arial"/>
        <family val="2"/>
      </rPr>
      <t>5.2.</t>
    </r>
    <r>
      <rPr>
        <sz val="10"/>
        <color theme="1"/>
        <rFont val="Arial"/>
        <family val="2"/>
      </rPr>
      <t>   NÚMERO DE INSCRIPCION EN EL REGISTRO DE LA CNV          :      AE 009</t>
    </r>
  </si>
  <si>
    <r>
      <t xml:space="preserve">6.      </t>
    </r>
    <r>
      <rPr>
        <b/>
        <u/>
        <sz val="10"/>
        <color theme="1"/>
        <rFont val="Arial"/>
        <family val="2"/>
      </rPr>
      <t>PERSONAS VINCULADAS POR ACTIVOS COMPROMETIDOS</t>
    </r>
  </si>
  <si>
    <r>
      <t xml:space="preserve">7.      </t>
    </r>
    <r>
      <rPr>
        <b/>
        <u/>
        <sz val="10"/>
        <color theme="1"/>
        <rFont val="Arial"/>
        <family val="2"/>
      </rPr>
      <t>BENEFICIARIOS FINALES</t>
    </r>
  </si>
  <si>
    <r>
      <rPr>
        <b/>
        <sz val="10"/>
        <color theme="1"/>
        <rFont val="Arial"/>
        <family val="2"/>
      </rPr>
      <t>Menos:</t>
    </r>
    <r>
      <rPr>
        <sz val="10"/>
        <color theme="1"/>
        <rFont val="Arial"/>
        <family val="2"/>
      </rPr>
      <t xml:space="preserve"> Previsión por menor valor</t>
    </r>
  </si>
  <si>
    <t>NOTA</t>
  </si>
  <si>
    <t>Licencias y Marcas</t>
  </si>
  <si>
    <t>Membresia Mercado de Divisas</t>
  </si>
  <si>
    <t>Depreciación Acumulada</t>
  </si>
  <si>
    <t>Bienes de Uso</t>
  </si>
  <si>
    <t>Otros Activos Corrientes</t>
  </si>
  <si>
    <t>Deudores por Intermediación</t>
  </si>
  <si>
    <r>
      <rPr>
        <b/>
        <i/>
        <sz val="10"/>
        <color theme="1"/>
        <rFont val="Arial"/>
        <family val="2"/>
      </rPr>
      <t>Menos:</t>
    </r>
    <r>
      <rPr>
        <sz val="10"/>
        <color theme="1"/>
        <rFont val="Arial"/>
        <family val="2"/>
      </rPr>
      <t xml:space="preserve"> Previsión por menor valor</t>
    </r>
  </si>
  <si>
    <t>INVERSIONES TEMPORALES</t>
  </si>
  <si>
    <t>CAJA</t>
  </si>
  <si>
    <t>Ingresos Extraordinarios</t>
  </si>
  <si>
    <t>Intereses Pagados</t>
  </si>
  <si>
    <t>Intereses Cobrados</t>
  </si>
  <si>
    <t xml:space="preserve"> Otros Egresos</t>
  </si>
  <si>
    <t xml:space="preserve"> Otros Ingresos</t>
  </si>
  <si>
    <t>Otros Gastos de Administración</t>
  </si>
  <si>
    <t>Otros Gastos de Comercialización</t>
  </si>
  <si>
    <t>Otros Gastos Operativos</t>
  </si>
  <si>
    <t>- Ingresos por Operaciones y Servicios</t>
  </si>
  <si>
    <t>- Ingresos por Intereses y Dividendos de Cartera Propia</t>
  </si>
  <si>
    <t>5.D2</t>
  </si>
  <si>
    <t>5.D1</t>
  </si>
  <si>
    <t>5.E</t>
  </si>
  <si>
    <t>5.U</t>
  </si>
  <si>
    <t>5.F1</t>
  </si>
  <si>
    <t>5.J</t>
  </si>
  <si>
    <t>5.G</t>
  </si>
  <si>
    <t>5.I</t>
  </si>
  <si>
    <t>5.H</t>
  </si>
  <si>
    <t>5.M</t>
  </si>
  <si>
    <t>5.N</t>
  </si>
  <si>
    <t>5.K</t>
  </si>
  <si>
    <t>5.Q</t>
  </si>
  <si>
    <t>5.T</t>
  </si>
  <si>
    <t>5.V1</t>
  </si>
  <si>
    <t>5.V2</t>
  </si>
  <si>
    <t>5.W1</t>
  </si>
  <si>
    <t>5.W2</t>
  </si>
  <si>
    <t>5.W3</t>
  </si>
  <si>
    <t>5.X</t>
  </si>
  <si>
    <t>5.Y1</t>
  </si>
  <si>
    <t>5.Y2</t>
  </si>
  <si>
    <t>5.Z</t>
  </si>
  <si>
    <t xml:space="preserve">(Expresado en Guaraníes)       </t>
  </si>
  <si>
    <t>Comisiones pagadas por anticipado</t>
  </si>
  <si>
    <t>IVA Gasto No Deducible</t>
  </si>
  <si>
    <t>Descuentos concedidos</t>
  </si>
  <si>
    <t>Perdida por reporto</t>
  </si>
  <si>
    <t>SALDO AL 30/06/21</t>
  </si>
  <si>
    <t>Banco Sudameris 2896017</t>
  </si>
  <si>
    <t>Banco Atlas Gs.</t>
  </si>
  <si>
    <t>Banco ITAU 750800413</t>
  </si>
  <si>
    <t>Banco RIO 082678760008</t>
  </si>
  <si>
    <t>Banco Atlas USD</t>
  </si>
  <si>
    <t>CORRESPONDIENTE AL 30 DE JUNIO DE 2021 PRESENTADO EN FORMA COMPARATIVA CON EL 30 DE JUNIO DE 2020</t>
  </si>
  <si>
    <r>
      <t xml:space="preserve">ESTADO DE SITUACIÓN PATRIMONIAL AL 30/06/2021                                                                                                                                                                                                                                                                                         PRESENTADO EN FORMA COMPARATIVA CON EL EJERCICIO ANTERIOR CERRADO EL 31/12/2020                                                                                                                                                                                                                                                             </t>
    </r>
    <r>
      <rPr>
        <b/>
        <i/>
        <sz val="10"/>
        <color theme="1"/>
        <rFont val="Arial"/>
        <family val="2"/>
      </rPr>
      <t>(Expresado en Guaraníes)</t>
    </r>
  </si>
  <si>
    <r>
      <t xml:space="preserve">ESTADO DE RESULTADOS AL 30 DE JUNIO DE 2021                                                                           PRESENTADO EN FORMA COMPARATIVA CON EL 30 DE JUNIO DE 2020                                                                                                                                </t>
    </r>
    <r>
      <rPr>
        <b/>
        <i/>
        <sz val="11"/>
        <color theme="1"/>
        <rFont val="Arial"/>
        <family val="2"/>
      </rPr>
      <t>(Expresado en Guaraníes)</t>
    </r>
  </si>
  <si>
    <t>SALDO 30/06/2020</t>
  </si>
  <si>
    <t>Los Estados Financieros  al 30 de Junio de 2021  fueron aprobados por el Directorio.</t>
  </si>
  <si>
    <t>TIPO DE CAMBIO AL 30/06/2021</t>
  </si>
  <si>
    <t>EQUIVALENTE EN ₲ AL 30/06/2021</t>
  </si>
  <si>
    <t>Banco Atlas</t>
  </si>
  <si>
    <t>CAMBIO CIERRE AL 30/06/2021</t>
  </si>
  <si>
    <t>MONTO AJUSTADO  AL 30/06/2021</t>
  </si>
  <si>
    <t>Saldo período al 30/06/2021</t>
  </si>
  <si>
    <t>Totales al 30/06/2021</t>
  </si>
  <si>
    <r>
      <t xml:space="preserve">Acción de la Bolsa de Valores        </t>
    </r>
    <r>
      <rPr>
        <sz val="10"/>
        <color rgb="FFFF0000"/>
        <rFont val="Arial"/>
        <family val="2"/>
      </rPr>
      <t xml:space="preserve"> </t>
    </r>
  </si>
  <si>
    <t>Aranceles Pagados a la BVPASA.</t>
  </si>
  <si>
    <t>Servicios fibra optica</t>
  </si>
  <si>
    <t>Total al 30/06/2021</t>
  </si>
  <si>
    <t>INFORMACIÓN GENERAL DE LA ENTIDAD AL 30 DE JUNIO DE 2021</t>
  </si>
  <si>
    <t>Saldos al 30/06/21</t>
  </si>
  <si>
    <t>INTERFISA BANCO</t>
  </si>
  <si>
    <t xml:space="preserve">BANCO RIO </t>
  </si>
  <si>
    <t>FINANCIERA EL COMERCIO</t>
  </si>
  <si>
    <t>CEFISA</t>
  </si>
  <si>
    <t>VISION BANCO S.A.E.C.A.</t>
  </si>
  <si>
    <t>BANCO REGIONAL S.A.E.C.A</t>
  </si>
  <si>
    <t>TOTAL PERIODO AL 30/06/2021 EN GUARANIES (₲ + USD)</t>
  </si>
  <si>
    <t>3)	 PRINCIPALES POLITICAS Y PRACTICAS CONTABLES APLICADAS</t>
  </si>
  <si>
    <t>SALDO AL 30/06/2021</t>
  </si>
  <si>
    <t>TOTAL PERIODO AL 30/06/2021</t>
  </si>
  <si>
    <t>-</t>
  </si>
  <si>
    <t xml:space="preserve"> PRESTAMOS FINANCIEROS</t>
  </si>
  <si>
    <t>Cuentas Clientes</t>
  </si>
  <si>
    <t>Sub Total Cuentas Clientes</t>
  </si>
  <si>
    <t>Saldos al 30/06/2021</t>
  </si>
  <si>
    <t xml:space="preserve">Banco Continental 01-534563-09 </t>
  </si>
  <si>
    <t>Banco Rio 0883994108</t>
  </si>
  <si>
    <t>ESTADO DE RESULTADOS FLUJO DE EFECTIVO                                                                                                                                                                   CORRESPONDIENTE AL 30 DE JUNIO DE 2021 PRESENTADO EN FORMA COMPARATIVA CON EL 30 DE JUNIO DE 2020                                                                                                                                                             (Expresado en Guaraníes)</t>
  </si>
  <si>
    <t>Aporte para futura emisión de Acciones</t>
  </si>
  <si>
    <t>- Ingresos por operaciones y servicios a personas relacionadas.</t>
  </si>
  <si>
    <t>5.S</t>
  </si>
  <si>
    <t xml:space="preserve"> Acreedores por Intermediación</t>
  </si>
  <si>
    <t xml:space="preserve"> Acreedores Varios</t>
  </si>
  <si>
    <t xml:space="preserve"> Prestamos en Bancos</t>
  </si>
  <si>
    <t xml:space="preserve"> Sobregiro en Cuenta Corriente</t>
  </si>
  <si>
    <t xml:space="preserve"> Otros Pasivos Corrientes</t>
  </si>
  <si>
    <t xml:space="preserve"> PATRIMONIO NETO</t>
  </si>
  <si>
    <t xml:space="preserve"> Itacua Bienes y Raices S.A</t>
  </si>
  <si>
    <t>Accionista</t>
  </si>
  <si>
    <t>Venta de Titutos</t>
  </si>
  <si>
    <t>Totales al 30/06/2020</t>
  </si>
  <si>
    <t>Las notas N° 1 al 11 que se acompañan forman parte integrante de los Estados Financieros.</t>
  </si>
  <si>
    <t>Aporte para futura emisión de 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</si>
</sst>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1" formatCode="_ * #,##0_ ;_ * \-#,##0_ ;_ * &quot;-&quot;_ ;_ @_ "/>
    <numFmt numFmtId="43" formatCode="_ * #,##0.00_ ;_ * \-#,##0.00_ ;_ * &quot;-&quot;??_ ;_ @_ "/>
    <numFmt numFmtId="164" formatCode="_(* #,##0.00_);_(* \(#,##0.00\);_(* &quot;-&quot;??_);_(@_)"/>
    <numFmt numFmtId="165" formatCode="_ * #,##0_ ;_ * \-#,##0_ ;_ * &quot;-&quot;??_ ;_ @_ "/>
    <numFmt numFmtId="166" formatCode="_ &quot;Gs&quot;\ * #,##0_ ;_ &quot;Gs&quot;\ * \-#,##0_ ;_ &quot;Gs&quot;\ * &quot;-&quot;_ ;_ @_ "/>
    <numFmt numFmtId="167" formatCode="_ &quot;Gs&quot;\ * #,##0.00_ ;_ &quot;Gs&quot;\ * \-#,##0.00_ ;_ &quot;Gs&quot;\ * &quot;-&quot;??_ ;_ @_ "/>
    <numFmt numFmtId="168" formatCode="_ * #,##0.00_ ;_ * \-#,##0.00_ ;_ * &quot;-&quot;_ ;_ @_ "/>
    <numFmt numFmtId="169" formatCode="0.0"/>
    <numFmt numFmtId="170" formatCode="#,##0_ ;[Red]\-#,##0\ "/>
    <numFmt numFmtId="171" formatCode="#,##0.00_ ;[Red]\-#,##0.00\ "/>
    <numFmt numFmtId="172" formatCode="_-* #,##0.00_-;\-* #,##0.00_-;_-* \-??_-;_-@_-"/>
    <numFmt numFmtId="173" formatCode="_(* #,##0_);_(* \(#,##0\);_(* &quot;-&quot;??_);_(@_)"/>
    <numFmt numFmtId="174" formatCode="#,##0_ ;\-#,##0\ "/>
    <numFmt numFmtId="175" formatCode="_-* #,##0.00\ _€_-;\-* #,##0.00\ _€_-;_-* &quot;-&quot;??\ _€_-;_-@_-"/>
    <numFmt numFmtId="176" formatCode="_(* #,##0.00_);_(* \(#,##0.00\);_(* \-??_);_(@_)"/>
    <numFmt numFmtId="177" formatCode="_(* #,##0_);_(* \(#,##0\);_(* \-_);_(@_)"/>
    <numFmt numFmtId="178" formatCode="#,##0&quot; &quot;;&quot;(&quot;#,##0&quot;)&quot;"/>
    <numFmt numFmtId="179" formatCode="#,##0&quot; &quot;;&quot; -&quot;#,##0&quot; &quot;;&quot; - &quot;;@&quot; &quot;"/>
    <numFmt numFmtId="180" formatCode="&quot; &quot;#,##0&quot; &quot;;&quot; -&quot;#,##0&quot; &quot;;&quot; - &quot;;&quot; &quot;@&quot; &quot;"/>
    <numFmt numFmtId="181" formatCode="[$-3C0A]General"/>
    <numFmt numFmtId="182" formatCode="&quot;Gs &quot;#,##0.00&quot; &quot;;&quot;(Gs &quot;#,##0.00&quot;)&quot;"/>
    <numFmt numFmtId="183" formatCode="#,##0.00&quot; &quot;;&quot; -&quot;#,##0.00&quot; &quot;;&quot; -&quot;#&quot; &quot;;@&quot; &quot;"/>
    <numFmt numFmtId="184" formatCode="&quot; &quot;#,##0.00&quot; &quot;;&quot; (&quot;#,##0.00&quot;)&quot;;&quot; -&quot;00&quot; &quot;;&quot; &quot;@&quot; &quot;"/>
    <numFmt numFmtId="185" formatCode="[$G-3C0A]#,##0.00;[Red]&quot;(&quot;[$G-3C0A]#,##0.00&quot;)&quot;"/>
    <numFmt numFmtId="186" formatCode="#,##0.00&quot; &quot;[$€-407];[Red]&quot;-&quot;#,##0.00&quot; &quot;[$€-407]"/>
    <numFmt numFmtId="187" formatCode="_-* #,##0.00\ _P_t_s_-;\-* #,##0.00\ _P_t_s_-;_-* &quot;-&quot;??\ _P_t_s_-;_-@_-"/>
    <numFmt numFmtId="188" formatCode="#,##0.00\ ;&quot; (&quot;#,##0.00\);&quot; -&quot;#\ ;@\ "/>
    <numFmt numFmtId="189" formatCode="_-* #,##0.00\ _P_t_s_-;\-* #,##0.00\ _P_t_s_-;_-* \-??\ _P_t_s_-;_-@_-"/>
    <numFmt numFmtId="190" formatCode="000"/>
    <numFmt numFmtId="191" formatCode="dd/mm/yy;@"/>
  </numFmts>
  <fonts count="48"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Arial"/>
      <family val="2"/>
    </font>
    <font>
      <sz val="12"/>
      <name val="Arial"/>
      <family val="2"/>
    </font>
    <font>
      <b/>
      <sz val="10"/>
      <name val="Calibri"/>
      <family val="2"/>
      <scheme val="minor"/>
    </font>
    <font>
      <u/>
      <sz val="10"/>
      <color indexed="12"/>
      <name val="Arial"/>
      <family val="2"/>
    </font>
    <font>
      <sz val="10"/>
      <color indexed="8"/>
      <name val="Calibri"/>
      <family val="2"/>
      <scheme val="minor"/>
    </font>
    <font>
      <sz val="9"/>
      <color theme="1"/>
      <name val="Calibri"/>
      <family val="2"/>
      <scheme val="minor"/>
    </font>
    <font>
      <b/>
      <sz val="9"/>
      <color theme="1"/>
      <name val="Calibri"/>
      <family val="2"/>
      <scheme val="minor"/>
    </font>
    <font>
      <b/>
      <i/>
      <sz val="10"/>
      <color theme="1"/>
      <name val="Calibri"/>
      <family val="2"/>
      <scheme val="minor"/>
    </font>
    <font>
      <sz val="11"/>
      <color theme="1"/>
      <name val="Arial"/>
      <family val="2"/>
    </font>
    <font>
      <sz val="11"/>
      <color indexed="8"/>
      <name val="Calibri"/>
      <family val="2"/>
    </font>
    <font>
      <b/>
      <sz val="10"/>
      <color theme="0"/>
      <name val="Arial"/>
      <family val="2"/>
    </font>
    <font>
      <sz val="9"/>
      <name val="Segoe UI"/>
      <family val="2"/>
    </font>
    <font>
      <u/>
      <sz val="11"/>
      <color theme="10"/>
      <name val="Calibri"/>
      <family val="2"/>
      <scheme val="minor"/>
    </font>
    <font>
      <b/>
      <sz val="14"/>
      <color theme="1"/>
      <name val="Calibri"/>
      <family val="2"/>
      <scheme val="minor"/>
    </font>
    <font>
      <sz val="8"/>
      <color theme="1"/>
      <name val="Arial"/>
      <family val="2"/>
    </font>
    <font>
      <b/>
      <sz val="13"/>
      <color theme="1"/>
      <name val="Arial"/>
      <family val="2"/>
    </font>
    <font>
      <b/>
      <sz val="11"/>
      <color theme="1"/>
      <name val="Arial"/>
      <family val="2"/>
    </font>
    <font>
      <b/>
      <i/>
      <sz val="10"/>
      <color theme="1"/>
      <name val="Arial"/>
      <family val="2"/>
    </font>
    <font>
      <sz val="10"/>
      <color theme="1"/>
      <name val="Arial"/>
      <family val="2"/>
    </font>
    <font>
      <b/>
      <sz val="10"/>
      <color theme="1"/>
      <name val="Arial"/>
      <family val="2"/>
    </font>
    <font>
      <b/>
      <i/>
      <sz val="11"/>
      <color theme="1"/>
      <name val="Arial"/>
      <family val="2"/>
    </font>
    <font>
      <b/>
      <sz val="10"/>
      <name val="Arial"/>
      <family val="2"/>
    </font>
    <font>
      <b/>
      <u/>
      <sz val="10"/>
      <name val="Arial"/>
      <family val="2"/>
    </font>
    <font>
      <sz val="10"/>
      <color indexed="8"/>
      <name val="Arial"/>
      <family val="2"/>
    </font>
    <font>
      <b/>
      <sz val="10"/>
      <color indexed="8"/>
      <name val="Arial"/>
      <family val="2"/>
    </font>
    <font>
      <sz val="10"/>
      <color theme="0"/>
      <name val="Arial"/>
      <family val="2"/>
    </font>
    <font>
      <b/>
      <u/>
      <sz val="10"/>
      <color theme="1"/>
      <name val="Arial"/>
      <family val="2"/>
    </font>
    <font>
      <b/>
      <i/>
      <sz val="10"/>
      <name val="Arial"/>
      <family val="2"/>
    </font>
    <font>
      <b/>
      <strike/>
      <sz val="10"/>
      <name val="Arial"/>
      <family val="2"/>
    </font>
    <font>
      <strike/>
      <sz val="10"/>
      <name val="Arial"/>
      <family val="2"/>
    </font>
    <font>
      <strike/>
      <sz val="10"/>
      <color theme="1"/>
      <name val="Arial"/>
      <family val="2"/>
    </font>
    <font>
      <sz val="10"/>
      <color rgb="FFFF0000"/>
      <name val="Arial"/>
      <family val="2"/>
    </font>
    <font>
      <i/>
      <sz val="10"/>
      <color rgb="FFFF0000"/>
      <name val="Arial"/>
      <family val="2"/>
    </font>
    <font>
      <b/>
      <sz val="10"/>
      <color indexed="12"/>
      <name val="Arial"/>
      <family val="2"/>
    </font>
    <font>
      <b/>
      <sz val="10"/>
      <color rgb="FFFF0000"/>
      <name val="Arial"/>
      <family val="2"/>
    </font>
    <font>
      <u/>
      <sz val="10"/>
      <color theme="10"/>
      <name val="Arial"/>
      <family val="2"/>
    </font>
    <font>
      <sz val="10"/>
      <color rgb="FFFF0000"/>
      <name val="Calibri"/>
      <family val="2"/>
      <scheme val="minor"/>
    </font>
    <font>
      <sz val="11"/>
      <color rgb="FF000000"/>
      <name val="Arial"/>
      <family val="2"/>
    </font>
    <font>
      <b/>
      <i/>
      <sz val="16"/>
      <color rgb="FF000000"/>
      <name val="Arial"/>
      <family val="2"/>
    </font>
    <font>
      <sz val="12"/>
      <color rgb="FF000000"/>
      <name val="Arial"/>
      <family val="2"/>
    </font>
    <font>
      <sz val="10"/>
      <color rgb="FF000000"/>
      <name val="Arial"/>
      <family val="2"/>
    </font>
    <font>
      <b/>
      <i/>
      <u/>
      <sz val="11"/>
      <color rgb="FF000000"/>
      <name val="Arial"/>
      <family val="2"/>
    </font>
    <font>
      <sz val="11"/>
      <color rgb="FFFF0000"/>
      <name val="Arial"/>
      <family val="2"/>
    </font>
    <font>
      <sz val="11"/>
      <color indexed="8"/>
      <name val="Calibri"/>
      <family val="2"/>
      <charset val="1"/>
    </font>
  </fonts>
  <fills count="11">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9"/>
        <bgColor indexed="64"/>
      </patternFill>
    </fill>
    <fill>
      <patternFill patternType="solid">
        <fgColor theme="0" tint="-0.14996795556505021"/>
        <bgColor indexed="64"/>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s>
  <cellStyleXfs count="273">
    <xf numFmtId="0" fontId="0" fillId="0" borderId="0"/>
    <xf numFmtId="164" fontId="1"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0" fontId="7" fillId="0" borderId="0" applyNumberFormat="0" applyFill="0" applyBorder="0" applyAlignment="0" applyProtection="0">
      <alignment vertical="top"/>
      <protection locked="0"/>
    </xf>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6" applyNumberFormat="0" applyFont="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0" fontId="1" fillId="0" borderId="0"/>
    <xf numFmtId="43" fontId="4" fillId="0" borderId="0" applyFont="0" applyFill="0" applyBorder="0" applyAlignment="0" applyProtection="0"/>
    <xf numFmtId="0" fontId="4" fillId="0" borderId="0"/>
    <xf numFmtId="41" fontId="1" fillId="0" borderId="0" applyFont="0" applyFill="0" applyBorder="0" applyAlignment="0" applyProtection="0"/>
    <xf numFmtId="0" fontId="13" fillId="0" borderId="0"/>
    <xf numFmtId="172" fontId="13" fillId="0" borderId="0" applyFill="0" applyBorder="0" applyAlignment="0" applyProtection="0"/>
    <xf numFmtId="41" fontId="1" fillId="0" borderId="0" applyFont="0" applyFill="0" applyBorder="0" applyAlignment="0" applyProtection="0"/>
    <xf numFmtId="175" fontId="1" fillId="0" borderId="0" applyFont="0" applyFill="0" applyBorder="0" applyAlignment="0" applyProtection="0"/>
    <xf numFmtId="0" fontId="15" fillId="0" borderId="0"/>
    <xf numFmtId="175" fontId="15" fillId="0" borderId="0" applyFont="0" applyFill="0" applyBorder="0" applyAlignment="0" applyProtection="0"/>
    <xf numFmtId="41" fontId="1"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ill="0" applyBorder="0" applyAlignment="0" applyProtection="0"/>
    <xf numFmtId="176" fontId="4" fillId="0" borderId="0" applyFill="0" applyBorder="0" applyAlignment="0" applyProtection="0"/>
    <xf numFmtId="176" fontId="4" fillId="0" borderId="0" applyFill="0" applyBorder="0" applyAlignment="0" applyProtection="0"/>
    <xf numFmtId="177" fontId="4" fillId="0" borderId="0" applyFill="0" applyBorder="0" applyAlignment="0" applyProtection="0"/>
    <xf numFmtId="0" fontId="5" fillId="0" borderId="0"/>
    <xf numFmtId="9" fontId="4" fillId="0" borderId="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41" fillId="0" borderId="0"/>
    <xf numFmtId="180" fontId="41" fillId="0" borderId="0" applyFont="0" applyFill="0" applyBorder="0" applyAlignment="0" applyProtection="0"/>
    <xf numFmtId="178" fontId="41" fillId="0" borderId="0" applyFont="0" applyBorder="0" applyProtection="0"/>
    <xf numFmtId="182" fontId="41" fillId="0" borderId="0" applyFont="0" applyBorder="0" applyProtection="0"/>
    <xf numFmtId="179" fontId="41" fillId="0" borderId="0" applyFont="0" applyBorder="0" applyProtection="0"/>
    <xf numFmtId="183" fontId="41" fillId="0" borderId="0" applyFont="0" applyBorder="0" applyProtection="0"/>
    <xf numFmtId="0" fontId="42" fillId="0" borderId="0" applyNumberFormat="0" applyBorder="0" applyProtection="0">
      <alignment horizontal="center"/>
    </xf>
    <xf numFmtId="0" fontId="42" fillId="0" borderId="0" applyNumberFormat="0" applyBorder="0" applyProtection="0">
      <alignment horizontal="center"/>
    </xf>
    <xf numFmtId="0" fontId="42" fillId="0" borderId="0" applyNumberFormat="0" applyBorder="0" applyProtection="0">
      <alignment horizontal="center" textRotation="90"/>
    </xf>
    <xf numFmtId="181" fontId="42" fillId="0" borderId="0" applyBorder="0" applyProtection="0">
      <alignment horizontal="center" textRotation="90"/>
    </xf>
    <xf numFmtId="0" fontId="42" fillId="0" borderId="0" applyNumberFormat="0" applyBorder="0" applyProtection="0">
      <alignment horizontal="center" textRotation="90"/>
    </xf>
    <xf numFmtId="180" fontId="41" fillId="0" borderId="0" applyFont="0" applyBorder="0" applyProtection="0"/>
    <xf numFmtId="184" fontId="41" fillId="0" borderId="0" applyFont="0" applyBorder="0" applyProtection="0"/>
    <xf numFmtId="0" fontId="43" fillId="0" borderId="0" applyNumberFormat="0" applyBorder="0" applyProtection="0"/>
    <xf numFmtId="181" fontId="41" fillId="0" borderId="0" applyFont="0" applyBorder="0" applyProtection="0"/>
    <xf numFmtId="181" fontId="44" fillId="0" borderId="0" applyBorder="0" applyProtection="0"/>
    <xf numFmtId="0" fontId="45" fillId="0" borderId="0" applyNumberFormat="0" applyBorder="0" applyProtection="0"/>
    <xf numFmtId="181" fontId="45" fillId="0" borderId="0" applyBorder="0" applyProtection="0"/>
    <xf numFmtId="0" fontId="45" fillId="0" borderId="0" applyNumberFormat="0" applyBorder="0" applyProtection="0"/>
    <xf numFmtId="185" fontId="45" fillId="0" borderId="0" applyBorder="0" applyProtection="0"/>
    <xf numFmtId="186" fontId="45" fillId="0" borderId="0" applyBorder="0" applyProtection="0"/>
    <xf numFmtId="185" fontId="45" fillId="0" borderId="0" applyBorder="0" applyProtection="0"/>
    <xf numFmtId="187" fontId="4" fillId="0" borderId="0" applyFont="0" applyFill="0" applyBorder="0" applyAlignment="0" applyProtection="0"/>
    <xf numFmtId="43" fontId="1" fillId="0" borderId="0" applyFont="0" applyFill="0" applyBorder="0" applyAlignment="0" applyProtection="0"/>
    <xf numFmtId="187" fontId="4" fillId="0" borderId="0" applyFont="0" applyFill="0" applyBorder="0" applyAlignment="0" applyProtection="0"/>
    <xf numFmtId="0" fontId="1" fillId="0" borderId="0"/>
    <xf numFmtId="0" fontId="1" fillId="0" borderId="0"/>
    <xf numFmtId="0" fontId="1" fillId="0" borderId="0"/>
    <xf numFmtId="41" fontId="4" fillId="0" borderId="0" applyFont="0" applyFill="0" applyBorder="0" applyAlignment="0" applyProtection="0"/>
    <xf numFmtId="9" fontId="4" fillId="0" borderId="0" applyFill="0" applyBorder="0" applyAlignment="0" applyProtection="0"/>
    <xf numFmtId="188" fontId="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4" fillId="0" borderId="0" applyFill="0" applyBorder="0" applyAlignment="0" applyProtection="0"/>
    <xf numFmtId="190" fontId="4" fillId="0" borderId="0" applyFill="0" applyBorder="0" applyAlignment="0" applyProtection="0"/>
    <xf numFmtId="0" fontId="47" fillId="0" borderId="0"/>
    <xf numFmtId="0" fontId="7" fillId="0" borderId="0" applyNumberFormat="0" applyFill="0" applyBorder="0" applyAlignment="0" applyProtection="0"/>
    <xf numFmtId="0" fontId="7" fillId="0" borderId="0" applyNumberFormat="0" applyFill="0" applyBorder="0" applyAlignment="0" applyProtection="0"/>
    <xf numFmtId="189" fontId="4" fillId="0" borderId="0" applyFill="0" applyBorder="0" applyAlignment="0" applyProtection="0"/>
    <xf numFmtId="189" fontId="4" fillId="0" borderId="0" applyFill="0" applyBorder="0" applyAlignment="0" applyProtection="0"/>
  </cellStyleXfs>
  <cellXfs count="541">
    <xf numFmtId="0" fontId="0" fillId="0" borderId="0" xfId="0"/>
    <xf numFmtId="0" fontId="3" fillId="0" borderId="0" xfId="0" applyFont="1"/>
    <xf numFmtId="3" fontId="3" fillId="0" borderId="22" xfId="0" applyNumberFormat="1" applyFont="1" applyBorder="1" applyAlignment="1">
      <alignment horizontal="right"/>
    </xf>
    <xf numFmtId="170" fontId="0" fillId="0" borderId="0" xfId="0" applyNumberFormat="1"/>
    <xf numFmtId="0" fontId="12" fillId="0" borderId="0" xfId="0" applyFont="1"/>
    <xf numFmtId="170" fontId="8" fillId="4" borderId="22" xfId="0" applyNumberFormat="1" applyFont="1" applyFill="1" applyBorder="1" applyAlignment="1">
      <alignment horizontal="right" vertical="top" wrapText="1"/>
    </xf>
    <xf numFmtId="0" fontId="3" fillId="0" borderId="22" xfId="0" applyFont="1" applyBorder="1"/>
    <xf numFmtId="14" fontId="2" fillId="9" borderId="22" xfId="0" applyNumberFormat="1" applyFont="1" applyFill="1" applyBorder="1" applyAlignment="1">
      <alignment horizontal="center" vertical="center" wrapText="1"/>
    </xf>
    <xf numFmtId="3" fontId="14" fillId="8" borderId="0" xfId="0" applyNumberFormat="1" applyFont="1" applyFill="1" applyAlignment="1">
      <alignment horizontal="center"/>
    </xf>
    <xf numFmtId="0" fontId="0" fillId="0" borderId="0" xfId="0"/>
    <xf numFmtId="0" fontId="8" fillId="4" borderId="10" xfId="0" applyFont="1" applyFill="1" applyBorder="1" applyAlignment="1">
      <alignment vertical="top" wrapText="1"/>
    </xf>
    <xf numFmtId="0" fontId="3" fillId="8" borderId="22" xfId="0" applyFont="1" applyFill="1" applyBorder="1"/>
    <xf numFmtId="3" fontId="3" fillId="8" borderId="22" xfId="0" applyNumberFormat="1" applyFont="1" applyFill="1" applyBorder="1" applyAlignment="1">
      <alignment horizontal="right"/>
    </xf>
    <xf numFmtId="3" fontId="3" fillId="0" borderId="0" xfId="0" applyNumberFormat="1" applyFont="1"/>
    <xf numFmtId="0" fontId="0" fillId="0" borderId="0" xfId="0" applyAlignment="1">
      <alignment horizontal="center"/>
    </xf>
    <xf numFmtId="3" fontId="0" fillId="0" borderId="0" xfId="0" applyNumberFormat="1" applyAlignment="1">
      <alignment horizontal="center"/>
    </xf>
    <xf numFmtId="0" fontId="10" fillId="3" borderId="22" xfId="0" applyFont="1" applyFill="1" applyBorder="1" applyAlignment="1">
      <alignment horizontal="center" vertical="center" wrapText="1"/>
    </xf>
    <xf numFmtId="3" fontId="10" fillId="3" borderId="22" xfId="0" applyNumberFormat="1" applyFont="1" applyFill="1" applyBorder="1" applyAlignment="1">
      <alignment horizontal="center" vertical="center" wrapText="1"/>
    </xf>
    <xf numFmtId="0" fontId="9" fillId="0" borderId="22" xfId="0" applyFont="1" applyBorder="1"/>
    <xf numFmtId="0" fontId="9" fillId="0" borderId="22" xfId="0" applyFont="1" applyBorder="1" applyAlignment="1">
      <alignment horizontal="center"/>
    </xf>
    <xf numFmtId="3" fontId="9" fillId="0" borderId="22" xfId="0" applyNumberFormat="1" applyFont="1" applyBorder="1" applyAlignment="1">
      <alignment horizontal="center"/>
    </xf>
    <xf numFmtId="10" fontId="9" fillId="0" borderId="22" xfId="0" applyNumberFormat="1" applyFont="1" applyBorder="1" applyAlignment="1">
      <alignment horizontal="center"/>
    </xf>
    <xf numFmtId="0" fontId="2" fillId="3" borderId="22" xfId="0" applyFont="1" applyFill="1" applyBorder="1" applyAlignment="1">
      <alignment horizontal="center"/>
    </xf>
    <xf numFmtId="0" fontId="0" fillId="0" borderId="0" xfId="0"/>
    <xf numFmtId="170" fontId="0" fillId="0" borderId="0" xfId="0" applyNumberFormat="1"/>
    <xf numFmtId="3" fontId="2" fillId="3" borderId="22" xfId="0" applyNumberFormat="1" applyFont="1" applyFill="1" applyBorder="1" applyAlignment="1">
      <alignment horizontal="right"/>
    </xf>
    <xf numFmtId="0" fontId="20" fillId="3" borderId="22" xfId="0" applyFont="1" applyFill="1" applyBorder="1" applyAlignment="1">
      <alignment horizontal="center" vertical="center" wrapText="1"/>
    </xf>
    <xf numFmtId="3" fontId="12" fillId="0" borderId="0" xfId="0" applyNumberFormat="1" applyFont="1"/>
    <xf numFmtId="0" fontId="20" fillId="3" borderId="1" xfId="0" applyFont="1" applyFill="1" applyBorder="1" applyAlignment="1">
      <alignment horizontal="center" vertical="center" wrapText="1"/>
    </xf>
    <xf numFmtId="0" fontId="12" fillId="0" borderId="0" xfId="0" applyFont="1" applyAlignment="1">
      <alignment horizontal="right"/>
    </xf>
    <xf numFmtId="3" fontId="25" fillId="3" borderId="22" xfId="4" applyNumberFormat="1" applyFont="1" applyFill="1" applyBorder="1" applyAlignment="1">
      <alignment horizontal="right" wrapText="1"/>
    </xf>
    <xf numFmtId="0" fontId="25" fillId="3" borderId="22" xfId="0" applyFont="1" applyFill="1" applyBorder="1" applyAlignment="1">
      <alignment horizontal="center" vertical="top" wrapText="1"/>
    </xf>
    <xf numFmtId="4" fontId="25" fillId="3" borderId="22" xfId="0" applyNumberFormat="1" applyFont="1" applyFill="1" applyBorder="1" applyAlignment="1">
      <alignment horizontal="right" vertical="top" wrapText="1"/>
    </xf>
    <xf numFmtId="171" fontId="25" fillId="3" borderId="22" xfId="0" applyNumberFormat="1" applyFont="1" applyFill="1" applyBorder="1" applyAlignment="1">
      <alignment horizontal="right" vertical="top" wrapText="1"/>
    </xf>
    <xf numFmtId="173" fontId="25" fillId="3" borderId="22" xfId="1" applyNumberFormat="1" applyFont="1" applyFill="1" applyBorder="1" applyAlignment="1">
      <alignment horizontal="right" vertical="top" wrapText="1"/>
    </xf>
    <xf numFmtId="170" fontId="25" fillId="3" borderId="22" xfId="0" applyNumberFormat="1" applyFont="1" applyFill="1" applyBorder="1" applyAlignment="1">
      <alignment vertical="top" wrapText="1"/>
    </xf>
    <xf numFmtId="170" fontId="25" fillId="3" borderId="1" xfId="0" applyNumberFormat="1" applyFont="1" applyFill="1" applyBorder="1" applyAlignment="1">
      <alignment horizontal="center" vertical="center" wrapText="1"/>
    </xf>
    <xf numFmtId="2" fontId="25" fillId="3" borderId="1" xfId="0" applyNumberFormat="1" applyFont="1" applyFill="1" applyBorder="1" applyAlignment="1">
      <alignment horizontal="center" vertical="center" wrapText="1"/>
    </xf>
    <xf numFmtId="0" fontId="4" fillId="0" borderId="11" xfId="0" applyFont="1" applyBorder="1" applyAlignment="1">
      <alignment horizontal="left" vertical="center" wrapText="1"/>
    </xf>
    <xf numFmtId="3" fontId="4" fillId="0" borderId="11" xfId="0" applyNumberFormat="1" applyFont="1" applyBorder="1" applyAlignment="1">
      <alignment horizontal="right" vertical="center" wrapText="1"/>
    </xf>
    <xf numFmtId="0" fontId="25" fillId="3" borderId="5" xfId="0" applyFont="1" applyFill="1" applyBorder="1" applyAlignment="1">
      <alignment vertical="top" wrapText="1"/>
    </xf>
    <xf numFmtId="3" fontId="25" fillId="3" borderId="1" xfId="0" applyNumberFormat="1" applyFont="1" applyFill="1" applyBorder="1" applyAlignment="1">
      <alignment horizontal="right" vertical="top" wrapText="1"/>
    </xf>
    <xf numFmtId="0" fontId="23" fillId="3" borderId="22" xfId="0" applyFont="1" applyFill="1" applyBorder="1" applyAlignment="1">
      <alignment horizontal="center" vertical="center" wrapText="1"/>
    </xf>
    <xf numFmtId="170" fontId="23" fillId="3" borderId="22" xfId="0" applyNumberFormat="1" applyFont="1" applyFill="1" applyBorder="1" applyAlignment="1">
      <alignment horizontal="center" vertical="center" wrapText="1"/>
    </xf>
    <xf numFmtId="0" fontId="22" fillId="8" borderId="9" xfId="0" applyFont="1" applyFill="1" applyBorder="1"/>
    <xf numFmtId="0" fontId="23" fillId="3" borderId="22" xfId="0" applyFont="1" applyFill="1" applyBorder="1" applyAlignment="1">
      <alignment horizontal="center"/>
    </xf>
    <xf numFmtId="3" fontId="23" fillId="3" borderId="22" xfId="0" applyNumberFormat="1" applyFont="1" applyFill="1" applyBorder="1" applyAlignment="1">
      <alignment horizontal="right"/>
    </xf>
    <xf numFmtId="170" fontId="23" fillId="3" borderId="22" xfId="0" applyNumberFormat="1" applyFont="1" applyFill="1" applyBorder="1" applyAlignment="1">
      <alignment horizontal="right"/>
    </xf>
    <xf numFmtId="0" fontId="25" fillId="3" borderId="1" xfId="0" applyFont="1" applyFill="1" applyBorder="1" applyAlignment="1">
      <alignment horizontal="justify" vertical="top" wrapText="1"/>
    </xf>
    <xf numFmtId="3" fontId="29" fillId="0" borderId="0" xfId="0" applyNumberFormat="1" applyFont="1" applyBorder="1" applyAlignment="1">
      <alignment horizontal="right"/>
    </xf>
    <xf numFmtId="49" fontId="28" fillId="5" borderId="22" xfId="0" applyNumberFormat="1" applyFont="1" applyFill="1" applyBorder="1" applyAlignment="1">
      <alignment horizontal="center" vertical="center" wrapText="1"/>
    </xf>
    <xf numFmtId="170" fontId="28" fillId="5" borderId="22" xfId="0" applyNumberFormat="1" applyFont="1" applyFill="1" applyBorder="1" applyAlignment="1">
      <alignment horizontal="center" vertical="center" wrapText="1"/>
    </xf>
    <xf numFmtId="0" fontId="23" fillId="3" borderId="22" xfId="0" applyFont="1" applyFill="1" applyBorder="1" applyAlignment="1">
      <alignment horizontal="left"/>
    </xf>
    <xf numFmtId="3" fontId="25" fillId="3" borderId="22" xfId="0" applyNumberFormat="1" applyFont="1" applyFill="1" applyBorder="1" applyAlignment="1">
      <alignment horizontal="right" vertical="center" wrapText="1"/>
    </xf>
    <xf numFmtId="170" fontId="25" fillId="3" borderId="22" xfId="0" applyNumberFormat="1" applyFont="1" applyFill="1" applyBorder="1" applyAlignment="1">
      <alignment horizontal="right" vertical="center" wrapText="1"/>
    </xf>
    <xf numFmtId="0" fontId="27" fillId="0" borderId="28" xfId="0" applyFont="1" applyBorder="1" applyAlignment="1">
      <alignment horizontal="left" vertical="center" wrapText="1"/>
    </xf>
    <xf numFmtId="3" fontId="27" fillId="0" borderId="28" xfId="0" applyNumberFormat="1" applyFont="1" applyBorder="1" applyAlignment="1">
      <alignment horizontal="right" vertical="top" wrapText="1"/>
    </xf>
    <xf numFmtId="3" fontId="4" fillId="0" borderId="28" xfId="0" applyNumberFormat="1" applyFont="1" applyBorder="1" applyAlignment="1">
      <alignment horizontal="right" vertical="top" wrapText="1"/>
    </xf>
    <xf numFmtId="0" fontId="25" fillId="3" borderId="1" xfId="0" applyFont="1" applyFill="1" applyBorder="1" applyAlignment="1">
      <alignment horizontal="left" vertical="top" wrapText="1"/>
    </xf>
    <xf numFmtId="0" fontId="25" fillId="0" borderId="0" xfId="0" applyFont="1" applyFill="1" applyBorder="1" applyAlignment="1">
      <alignment horizontal="left" vertical="top" wrapText="1"/>
    </xf>
    <xf numFmtId="3" fontId="25" fillId="0" borderId="0" xfId="0" applyNumberFormat="1" applyFont="1" applyFill="1" applyBorder="1" applyAlignment="1">
      <alignment horizontal="right" vertical="top" wrapText="1"/>
    </xf>
    <xf numFmtId="0" fontId="27" fillId="0" borderId="27" xfId="0" applyFont="1" applyBorder="1" applyAlignment="1">
      <alignment horizontal="left" vertical="center" wrapText="1"/>
    </xf>
    <xf numFmtId="3" fontId="4" fillId="0" borderId="27" xfId="0" applyNumberFormat="1" applyFont="1" applyBorder="1" applyAlignment="1">
      <alignment horizontal="right" vertical="top" wrapText="1"/>
    </xf>
    <xf numFmtId="3" fontId="25" fillId="3" borderId="22" xfId="0" applyNumberFormat="1" applyFont="1" applyFill="1" applyBorder="1" applyAlignment="1">
      <alignment horizontal="right" vertical="top" wrapText="1"/>
    </xf>
    <xf numFmtId="0" fontId="27" fillId="0" borderId="27" xfId="0" applyFont="1" applyBorder="1" applyAlignment="1">
      <alignment horizontal="center" vertical="center" wrapText="1"/>
    </xf>
    <xf numFmtId="3" fontId="27" fillId="0" borderId="27" xfId="0" applyNumberFormat="1" applyFont="1" applyBorder="1" applyAlignment="1">
      <alignment horizontal="right" vertical="top" wrapText="1"/>
    </xf>
    <xf numFmtId="0" fontId="27" fillId="0" borderId="1" xfId="0" applyFont="1" applyBorder="1" applyAlignment="1">
      <alignment horizontal="center" vertical="top" wrapText="1"/>
    </xf>
    <xf numFmtId="0" fontId="4" fillId="0" borderId="1" xfId="0" applyFont="1" applyBorder="1" applyAlignment="1">
      <alignment horizontal="center" vertical="top" wrapText="1"/>
    </xf>
    <xf numFmtId="170" fontId="4" fillId="4" borderId="1" xfId="0" applyNumberFormat="1" applyFont="1" applyFill="1" applyBorder="1" applyAlignment="1">
      <alignment horizontal="right" vertical="top" wrapText="1"/>
    </xf>
    <xf numFmtId="170" fontId="25" fillId="3" borderId="1" xfId="0" applyNumberFormat="1" applyFont="1" applyFill="1" applyBorder="1" applyAlignment="1">
      <alignment horizontal="right" vertical="top" wrapText="1"/>
    </xf>
    <xf numFmtId="165" fontId="4" fillId="0" borderId="9" xfId="3" applyNumberFormat="1" applyFont="1" applyFill="1" applyBorder="1" applyAlignment="1">
      <alignment horizontal="center" vertical="center" wrapText="1"/>
    </xf>
    <xf numFmtId="170" fontId="4" fillId="0" borderId="9" xfId="3" applyNumberFormat="1" applyFont="1" applyFill="1" applyBorder="1" applyAlignment="1">
      <alignment vertical="top" wrapText="1"/>
    </xf>
    <xf numFmtId="170" fontId="4" fillId="0" borderId="9" xfId="3" applyNumberFormat="1" applyFont="1" applyBorder="1" applyAlignment="1">
      <alignment horizontal="right" vertical="top" wrapText="1"/>
    </xf>
    <xf numFmtId="170" fontId="25" fillId="3" borderId="1" xfId="3" applyNumberFormat="1" applyFont="1" applyFill="1" applyBorder="1" applyAlignment="1">
      <alignment horizontal="right" vertical="top" wrapText="1"/>
    </xf>
    <xf numFmtId="165" fontId="22" fillId="0" borderId="28" xfId="3" applyNumberFormat="1" applyFont="1" applyFill="1" applyBorder="1" applyAlignment="1">
      <alignment horizontal="center" vertical="center" wrapText="1"/>
    </xf>
    <xf numFmtId="165" fontId="22" fillId="0" borderId="27" xfId="3" applyNumberFormat="1" applyFont="1" applyFill="1" applyBorder="1" applyAlignment="1">
      <alignment horizontal="left" vertical="center" wrapText="1"/>
    </xf>
    <xf numFmtId="165" fontId="22" fillId="0" borderId="27" xfId="3" applyNumberFormat="1" applyFont="1" applyFill="1" applyBorder="1" applyAlignment="1">
      <alignment horizontal="center" vertical="center" wrapText="1"/>
    </xf>
    <xf numFmtId="14" fontId="25" fillId="3" borderId="22" xfId="0" applyNumberFormat="1" applyFont="1" applyFill="1" applyBorder="1" applyAlignment="1">
      <alignment horizontal="center" vertical="center" wrapText="1"/>
    </xf>
    <xf numFmtId="0" fontId="4" fillId="8" borderId="9" xfId="0" applyFont="1" applyFill="1" applyBorder="1" applyAlignment="1">
      <alignment horizontal="left" vertical="center"/>
    </xf>
    <xf numFmtId="3" fontId="4" fillId="8" borderId="9" xfId="0" applyNumberFormat="1" applyFont="1" applyFill="1" applyBorder="1"/>
    <xf numFmtId="0" fontId="23" fillId="3" borderId="1" xfId="0" applyFont="1" applyFill="1" applyBorder="1" applyAlignment="1">
      <alignment horizontal="center"/>
    </xf>
    <xf numFmtId="3" fontId="23" fillId="3" borderId="1" xfId="0" applyNumberFormat="1" applyFont="1" applyFill="1" applyBorder="1" applyAlignment="1">
      <alignment horizontal="right"/>
    </xf>
    <xf numFmtId="3" fontId="22" fillId="8" borderId="9" xfId="0" applyNumberFormat="1" applyFont="1" applyFill="1" applyBorder="1"/>
    <xf numFmtId="0" fontId="23" fillId="3" borderId="1" xfId="0" applyFont="1" applyFill="1" applyBorder="1" applyAlignment="1">
      <alignment horizontal="center" vertical="center"/>
    </xf>
    <xf numFmtId="0" fontId="23" fillId="3" borderId="22" xfId="0" applyFont="1" applyFill="1" applyBorder="1" applyAlignment="1">
      <alignment horizontal="center" vertical="center"/>
    </xf>
    <xf numFmtId="0" fontId="21" fillId="3" borderId="22" xfId="0" applyFont="1" applyFill="1" applyBorder="1" applyAlignment="1">
      <alignment horizontal="center" vertical="center"/>
    </xf>
    <xf numFmtId="0" fontId="22" fillId="0" borderId="0" xfId="0" applyFont="1"/>
    <xf numFmtId="0" fontId="4" fillId="0" borderId="22" xfId="0" applyFont="1" applyBorder="1" applyAlignment="1">
      <alignment horizontal="left" vertical="top" wrapText="1"/>
    </xf>
    <xf numFmtId="3" fontId="4" fillId="0" borderId="22" xfId="0" applyNumberFormat="1" applyFont="1" applyBorder="1" applyAlignment="1">
      <alignment horizontal="right" vertical="top" wrapText="1"/>
    </xf>
    <xf numFmtId="0" fontId="25" fillId="0" borderId="0" xfId="0" applyFont="1" applyFill="1" applyBorder="1" applyAlignment="1">
      <alignment horizontal="center" vertical="top" wrapText="1"/>
    </xf>
    <xf numFmtId="0" fontId="25" fillId="3" borderId="22" xfId="0" applyFont="1" applyFill="1" applyBorder="1" applyAlignment="1">
      <alignment horizontal="center" vertical="center" wrapText="1"/>
    </xf>
    <xf numFmtId="170" fontId="25" fillId="3" borderId="22" xfId="0" applyNumberFormat="1" applyFont="1" applyFill="1" applyBorder="1" applyAlignment="1">
      <alignment horizontal="center" vertical="center" wrapText="1"/>
    </xf>
    <xf numFmtId="4" fontId="27" fillId="0" borderId="22" xfId="0" applyNumberFormat="1" applyFont="1" applyBorder="1" applyAlignment="1">
      <alignment horizontal="center" vertical="center" wrapText="1"/>
    </xf>
    <xf numFmtId="3" fontId="27" fillId="0" borderId="22" xfId="0" applyNumberFormat="1" applyFont="1" applyBorder="1" applyAlignment="1">
      <alignment horizontal="right" vertical="center" wrapText="1"/>
    </xf>
    <xf numFmtId="0" fontId="22" fillId="0" borderId="0" xfId="0" applyFont="1" applyAlignment="1">
      <alignment vertical="center"/>
    </xf>
    <xf numFmtId="0" fontId="22" fillId="0" borderId="0" xfId="0" applyFont="1" applyAlignment="1"/>
    <xf numFmtId="0" fontId="22" fillId="0" borderId="0" xfId="0" applyFont="1" applyAlignment="1">
      <alignment horizontal="left" vertical="center" wrapText="1"/>
    </xf>
    <xf numFmtId="0" fontId="23" fillId="0" borderId="0" xfId="0" applyFont="1" applyAlignment="1">
      <alignment vertical="center"/>
    </xf>
    <xf numFmtId="170" fontId="23" fillId="0" borderId="0" xfId="0" applyNumberFormat="1" applyFont="1" applyAlignment="1">
      <alignment vertical="center"/>
    </xf>
    <xf numFmtId="170" fontId="22" fillId="0" borderId="0" xfId="0" applyNumberFormat="1" applyFont="1"/>
    <xf numFmtId="0" fontId="22" fillId="0" borderId="0" xfId="0" applyFont="1" applyAlignment="1">
      <alignment horizontal="left"/>
    </xf>
    <xf numFmtId="170" fontId="22" fillId="0" borderId="0" xfId="0" applyNumberFormat="1" applyFont="1" applyAlignment="1">
      <alignment horizontal="left"/>
    </xf>
    <xf numFmtId="0" fontId="4" fillId="0" borderId="0" xfId="0" applyFont="1"/>
    <xf numFmtId="0" fontId="25" fillId="0" borderId="0" xfId="0" applyFont="1" applyBorder="1" applyAlignment="1">
      <alignment vertical="top" wrapText="1"/>
    </xf>
    <xf numFmtId="0" fontId="22" fillId="0" borderId="0" xfId="0" applyFont="1" applyBorder="1"/>
    <xf numFmtId="41" fontId="22" fillId="0" borderId="0" xfId="67" applyFont="1"/>
    <xf numFmtId="168" fontId="22" fillId="0" borderId="0" xfId="67" applyNumberFormat="1" applyFont="1"/>
    <xf numFmtId="43" fontId="22" fillId="0" borderId="0" xfId="0" applyNumberFormat="1" applyFont="1" applyBorder="1"/>
    <xf numFmtId="0" fontId="31" fillId="0" borderId="0" xfId="0" applyFont="1" applyFill="1" applyBorder="1" applyAlignment="1">
      <alignment horizontal="justify" vertical="top" wrapText="1"/>
    </xf>
    <xf numFmtId="0" fontId="31" fillId="0" borderId="0" xfId="0" applyFont="1" applyFill="1" applyBorder="1" applyAlignment="1">
      <alignment horizontal="center" vertical="top" wrapText="1"/>
    </xf>
    <xf numFmtId="4" fontId="31" fillId="0" borderId="0" xfId="0" applyNumberFormat="1" applyFont="1" applyFill="1" applyBorder="1" applyAlignment="1">
      <alignment horizontal="right" vertical="top" wrapText="1"/>
    </xf>
    <xf numFmtId="170" fontId="31" fillId="0" borderId="0" xfId="0" applyNumberFormat="1" applyFont="1" applyFill="1" applyBorder="1" applyAlignment="1">
      <alignment horizontal="right" vertical="top" wrapText="1"/>
    </xf>
    <xf numFmtId="170" fontId="31" fillId="0" borderId="0" xfId="0" applyNumberFormat="1" applyFont="1" applyFill="1" applyBorder="1" applyAlignment="1">
      <alignment vertical="top" wrapText="1"/>
    </xf>
    <xf numFmtId="3" fontId="31" fillId="0" borderId="0" xfId="0" applyNumberFormat="1" applyFont="1" applyFill="1" applyBorder="1" applyAlignment="1">
      <alignment vertical="top" wrapText="1"/>
    </xf>
    <xf numFmtId="0" fontId="22" fillId="0" borderId="0" xfId="0" applyFont="1" applyFill="1" applyBorder="1"/>
    <xf numFmtId="43" fontId="22" fillId="0" borderId="0" xfId="0" applyNumberFormat="1" applyFont="1" applyFill="1" applyBorder="1"/>
    <xf numFmtId="170" fontId="4" fillId="0" borderId="0" xfId="0" applyNumberFormat="1" applyFont="1" applyBorder="1" applyAlignment="1">
      <alignment horizontal="right" vertical="top" wrapText="1"/>
    </xf>
    <xf numFmtId="170" fontId="4" fillId="0" borderId="0" xfId="0" applyNumberFormat="1" applyFont="1" applyBorder="1" applyAlignment="1">
      <alignment vertical="top" wrapText="1"/>
    </xf>
    <xf numFmtId="3" fontId="4" fillId="0" borderId="0" xfId="0" applyNumberFormat="1" applyFont="1" applyBorder="1" applyAlignment="1">
      <alignment horizontal="right" vertical="top" wrapText="1"/>
    </xf>
    <xf numFmtId="3" fontId="4" fillId="0" borderId="0" xfId="0" applyNumberFormat="1" applyFont="1" applyBorder="1" applyAlignment="1">
      <alignment vertical="top" wrapText="1"/>
    </xf>
    <xf numFmtId="0" fontId="25" fillId="0" borderId="0" xfId="0" applyFont="1" applyAlignment="1"/>
    <xf numFmtId="0" fontId="25" fillId="0" borderId="0" xfId="0" applyFont="1" applyAlignment="1">
      <alignment horizontal="left"/>
    </xf>
    <xf numFmtId="0" fontId="25" fillId="0" borderId="0" xfId="0" applyFont="1" applyAlignment="1">
      <alignment horizontal="left" vertical="center"/>
    </xf>
    <xf numFmtId="170" fontId="22" fillId="0" borderId="0" xfId="0" applyNumberFormat="1" applyFont="1" applyAlignment="1">
      <alignment vertical="center"/>
    </xf>
    <xf numFmtId="0" fontId="25" fillId="0" borderId="22" xfId="0" applyFont="1" applyBorder="1" applyAlignment="1">
      <alignment horizontal="justify" vertical="top" wrapText="1"/>
    </xf>
    <xf numFmtId="0" fontId="4" fillId="0" borderId="0" xfId="0" applyFont="1" applyBorder="1" applyAlignment="1">
      <alignment horizontal="left" vertical="top" wrapText="1"/>
    </xf>
    <xf numFmtId="3" fontId="4" fillId="0" borderId="0" xfId="0" applyNumberFormat="1" applyFont="1" applyBorder="1" applyAlignment="1">
      <alignment horizontal="center" vertical="top" wrapText="1"/>
    </xf>
    <xf numFmtId="171" fontId="4" fillId="0" borderId="0" xfId="0" applyNumberFormat="1" applyFont="1" applyBorder="1" applyAlignment="1">
      <alignment horizontal="right" vertical="top" wrapText="1"/>
    </xf>
    <xf numFmtId="0" fontId="4" fillId="0" borderId="0" xfId="0" applyFont="1" applyAlignment="1">
      <alignment horizontal="left" vertical="center"/>
    </xf>
    <xf numFmtId="0" fontId="22" fillId="8" borderId="0" xfId="0" applyFont="1" applyFill="1"/>
    <xf numFmtId="0" fontId="25" fillId="3" borderId="22" xfId="0" applyFont="1" applyFill="1" applyBorder="1" applyAlignment="1">
      <alignment vertical="top" wrapText="1"/>
    </xf>
    <xf numFmtId="170" fontId="25" fillId="3" borderId="22" xfId="0" applyNumberFormat="1" applyFont="1" applyFill="1" applyBorder="1" applyAlignment="1">
      <alignment horizontal="right" vertical="top" wrapText="1"/>
    </xf>
    <xf numFmtId="170" fontId="22" fillId="0" borderId="0" xfId="0" applyNumberFormat="1" applyFont="1" applyBorder="1"/>
    <xf numFmtId="0" fontId="22" fillId="0" borderId="0" xfId="0" applyFont="1" applyFill="1"/>
    <xf numFmtId="0" fontId="4" fillId="0" borderId="0" xfId="0" applyFont="1" applyBorder="1" applyAlignment="1">
      <alignment horizontal="justify" vertical="top" wrapText="1"/>
    </xf>
    <xf numFmtId="4" fontId="4" fillId="0" borderId="0" xfId="1" applyNumberFormat="1" applyFont="1" applyBorder="1" applyAlignment="1">
      <alignment horizontal="right" vertical="top" wrapText="1"/>
    </xf>
    <xf numFmtId="3" fontId="22" fillId="0" borderId="0" xfId="0" applyNumberFormat="1" applyFont="1"/>
    <xf numFmtId="170" fontId="25" fillId="3" borderId="22" xfId="3" applyNumberFormat="1" applyFont="1" applyFill="1" applyBorder="1" applyAlignment="1">
      <alignment vertical="top" wrapText="1"/>
    </xf>
    <xf numFmtId="0" fontId="25" fillId="3" borderId="22" xfId="2" applyFont="1" applyFill="1" applyBorder="1" applyAlignment="1">
      <alignment vertical="top" wrapText="1"/>
    </xf>
    <xf numFmtId="3" fontId="22" fillId="8" borderId="0" xfId="0" applyNumberFormat="1" applyFont="1" applyFill="1"/>
    <xf numFmtId="0" fontId="34" fillId="10" borderId="0" xfId="0" applyFont="1" applyFill="1"/>
    <xf numFmtId="3" fontId="34" fillId="10" borderId="0" xfId="0" applyNumberFormat="1" applyFont="1" applyFill="1"/>
    <xf numFmtId="170" fontId="4" fillId="3" borderId="22" xfId="2" applyNumberFormat="1" applyFont="1" applyFill="1" applyBorder="1" applyAlignment="1">
      <alignment horizontal="center" vertical="top" wrapText="1"/>
    </xf>
    <xf numFmtId="3" fontId="25" fillId="3" borderId="22" xfId="3" applyNumberFormat="1" applyFont="1" applyFill="1" applyBorder="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vertical="top" wrapText="1"/>
    </xf>
    <xf numFmtId="3" fontId="35" fillId="0" borderId="0" xfId="0" applyNumberFormat="1" applyFont="1" applyBorder="1" applyAlignment="1">
      <alignment vertical="top" wrapText="1"/>
    </xf>
    <xf numFmtId="0" fontId="25" fillId="3" borderId="12" xfId="0" applyFont="1" applyFill="1" applyBorder="1" applyAlignment="1">
      <alignment horizontal="center" vertical="center" wrapText="1"/>
    </xf>
    <xf numFmtId="170" fontId="25" fillId="3" borderId="12" xfId="0" applyNumberFormat="1" applyFont="1" applyFill="1" applyBorder="1" applyAlignment="1">
      <alignment horizontal="center" vertical="center" wrapText="1"/>
    </xf>
    <xf numFmtId="3" fontId="35" fillId="0" borderId="0" xfId="0" applyNumberFormat="1" applyFont="1"/>
    <xf numFmtId="3" fontId="22" fillId="0" borderId="0" xfId="0" applyNumberFormat="1" applyFont="1" applyBorder="1"/>
    <xf numFmtId="0" fontId="4" fillId="0" borderId="13" xfId="0" applyFont="1" applyBorder="1" applyAlignment="1">
      <alignment horizontal="left" wrapText="1"/>
    </xf>
    <xf numFmtId="0" fontId="4" fillId="0" borderId="14" xfId="0" applyFont="1" applyBorder="1" applyAlignment="1">
      <alignment horizontal="left" vertical="top" wrapText="1"/>
    </xf>
    <xf numFmtId="0" fontId="4" fillId="0" borderId="14" xfId="0" applyFont="1" applyBorder="1" applyAlignment="1">
      <alignment horizontal="justify" vertical="top" wrapText="1"/>
    </xf>
    <xf numFmtId="170" fontId="4" fillId="0" borderId="14" xfId="0" applyNumberFormat="1" applyFont="1" applyBorder="1" applyAlignment="1">
      <alignment horizontal="justify" vertical="top" wrapText="1"/>
    </xf>
    <xf numFmtId="170" fontId="4" fillId="0" borderId="15" xfId="0" applyNumberFormat="1" applyFont="1" applyBorder="1" applyAlignment="1">
      <alignment horizontal="justify" vertical="top" wrapText="1"/>
    </xf>
    <xf numFmtId="0" fontId="4" fillId="0" borderId="16" xfId="0" applyFont="1" applyBorder="1" applyAlignment="1">
      <alignment horizontal="left" wrapText="1"/>
    </xf>
    <xf numFmtId="0" fontId="4" fillId="0" borderId="17" xfId="0" applyFont="1" applyBorder="1" applyAlignment="1">
      <alignment horizontal="left" vertical="top" wrapText="1"/>
    </xf>
    <xf numFmtId="0" fontId="4" fillId="0" borderId="17" xfId="0" applyFont="1" applyBorder="1" applyAlignment="1">
      <alignment horizontal="justify" vertical="top" wrapText="1"/>
    </xf>
    <xf numFmtId="170" fontId="4" fillId="0" borderId="17" xfId="0" applyNumberFormat="1" applyFont="1" applyBorder="1" applyAlignment="1">
      <alignment horizontal="justify" vertical="top" wrapText="1"/>
    </xf>
    <xf numFmtId="170" fontId="4" fillId="0" borderId="18" xfId="0" applyNumberFormat="1" applyFont="1" applyBorder="1" applyAlignment="1">
      <alignment horizontal="justify" vertical="top" wrapText="1"/>
    </xf>
    <xf numFmtId="0" fontId="4" fillId="0" borderId="19" xfId="0" applyFont="1" applyBorder="1" applyAlignment="1">
      <alignment horizontal="left" wrapText="1"/>
    </xf>
    <xf numFmtId="0" fontId="4" fillId="0" borderId="20" xfId="0" applyFont="1" applyBorder="1" applyAlignment="1">
      <alignment horizontal="left" vertical="top" wrapText="1"/>
    </xf>
    <xf numFmtId="0" fontId="4" fillId="0" borderId="20" xfId="0" applyFont="1" applyBorder="1" applyAlignment="1">
      <alignment horizontal="justify" vertical="top" wrapText="1"/>
    </xf>
    <xf numFmtId="170" fontId="4" fillId="0" borderId="20" xfId="0" applyNumberFormat="1" applyFont="1" applyBorder="1" applyAlignment="1">
      <alignment horizontal="justify" vertical="top" wrapText="1"/>
    </xf>
    <xf numFmtId="170" fontId="4" fillId="0" borderId="21" xfId="0" applyNumberFormat="1" applyFont="1" applyBorder="1" applyAlignment="1">
      <alignment horizontal="justify" vertical="top" wrapText="1"/>
    </xf>
    <xf numFmtId="170" fontId="35" fillId="0" borderId="0" xfId="0" applyNumberFormat="1" applyFont="1"/>
    <xf numFmtId="4" fontId="22" fillId="0" borderId="0" xfId="0" applyNumberFormat="1" applyFont="1"/>
    <xf numFmtId="0" fontId="4" fillId="0" borderId="2" xfId="0" applyFont="1" applyBorder="1" applyAlignment="1">
      <alignment horizontal="left" vertical="top" wrapText="1"/>
    </xf>
    <xf numFmtId="165" fontId="4" fillId="8" borderId="2" xfId="3" applyNumberFormat="1" applyFont="1" applyFill="1" applyBorder="1" applyAlignment="1">
      <alignment horizontal="center" vertical="top" wrapText="1"/>
    </xf>
    <xf numFmtId="170" fontId="4" fillId="4" borderId="2" xfId="3" applyNumberFormat="1" applyFont="1" applyFill="1" applyBorder="1" applyAlignment="1">
      <alignment horizontal="right" vertical="top" wrapText="1"/>
    </xf>
    <xf numFmtId="170" fontId="4" fillId="4" borderId="2" xfId="3" applyNumberFormat="1" applyFont="1" applyFill="1" applyBorder="1" applyAlignment="1">
      <alignment horizontal="center" vertical="top" wrapText="1"/>
    </xf>
    <xf numFmtId="170" fontId="36" fillId="0" borderId="0" xfId="0" applyNumberFormat="1" applyFont="1"/>
    <xf numFmtId="0" fontId="25" fillId="3" borderId="22" xfId="0" applyFont="1" applyFill="1" applyBorder="1" applyAlignment="1">
      <alignment horizontal="left" vertical="top" wrapText="1"/>
    </xf>
    <xf numFmtId="165" fontId="25" fillId="3" borderId="22" xfId="3" applyNumberFormat="1" applyFont="1" applyFill="1" applyBorder="1" applyAlignment="1">
      <alignment horizontal="center" vertical="top" wrapText="1"/>
    </xf>
    <xf numFmtId="170" fontId="25" fillId="3" borderId="22" xfId="3" applyNumberFormat="1" applyFont="1" applyFill="1" applyBorder="1" applyAlignment="1">
      <alignment horizontal="center" vertical="top" wrapText="1"/>
    </xf>
    <xf numFmtId="0" fontId="25" fillId="0" borderId="0" xfId="0" applyFont="1" applyAlignment="1">
      <alignment horizontal="justify"/>
    </xf>
    <xf numFmtId="0" fontId="25" fillId="0" borderId="0" xfId="0" applyFont="1" applyBorder="1" applyAlignment="1"/>
    <xf numFmtId="0" fontId="4" fillId="0" borderId="11" xfId="0" applyFont="1" applyBorder="1" applyAlignment="1">
      <alignment horizontal="center" vertical="top" wrapText="1"/>
    </xf>
    <xf numFmtId="0" fontId="25" fillId="0" borderId="0" xfId="0" applyFont="1" applyFill="1" applyBorder="1" applyAlignment="1">
      <alignment vertical="top" wrapText="1"/>
    </xf>
    <xf numFmtId="170" fontId="22" fillId="0" borderId="0" xfId="0" applyNumberFormat="1" applyFont="1" applyFill="1"/>
    <xf numFmtId="3" fontId="22" fillId="0" borderId="0" xfId="0" applyNumberFormat="1" applyFont="1" applyFill="1"/>
    <xf numFmtId="0" fontId="25" fillId="0" borderId="0" xfId="0" applyFont="1" applyFill="1" applyBorder="1" applyAlignment="1"/>
    <xf numFmtId="0" fontId="26" fillId="0" borderId="0" xfId="0" applyFont="1" applyBorder="1" applyAlignment="1"/>
    <xf numFmtId="0" fontId="25" fillId="0" borderId="0" xfId="0" applyFont="1" applyAlignment="1">
      <alignment horizontal="center"/>
    </xf>
    <xf numFmtId="170" fontId="25" fillId="0" borderId="0" xfId="0" applyNumberFormat="1" applyFont="1" applyAlignment="1">
      <alignment horizontal="center"/>
    </xf>
    <xf numFmtId="3" fontId="25" fillId="0" borderId="0" xfId="0" applyNumberFormat="1" applyFont="1" applyAlignment="1">
      <alignment horizontal="center"/>
    </xf>
    <xf numFmtId="0" fontId="25" fillId="8" borderId="0" xfId="0" applyFont="1" applyFill="1" applyBorder="1" applyAlignment="1">
      <alignment vertical="top" wrapText="1"/>
    </xf>
    <xf numFmtId="3" fontId="25" fillId="8" borderId="0" xfId="0" applyNumberFormat="1" applyFont="1" applyFill="1" applyBorder="1" applyAlignment="1">
      <alignment horizontal="right" vertical="top" wrapText="1"/>
    </xf>
    <xf numFmtId="170" fontId="22" fillId="8" borderId="0" xfId="0" applyNumberFormat="1" applyFont="1" applyFill="1"/>
    <xf numFmtId="0" fontId="32" fillId="10" borderId="5" xfId="0" applyFont="1" applyFill="1" applyBorder="1" applyAlignment="1">
      <alignment horizontal="justify" vertical="top" wrapText="1"/>
    </xf>
    <xf numFmtId="0" fontId="33" fillId="10" borderId="1" xfId="0" applyFont="1" applyFill="1" applyBorder="1" applyAlignment="1">
      <alignment horizontal="center" vertical="top" wrapText="1"/>
    </xf>
    <xf numFmtId="170" fontId="33" fillId="10" borderId="1" xfId="0" applyNumberFormat="1" applyFont="1" applyFill="1" applyBorder="1" applyAlignment="1">
      <alignment horizontal="center" vertical="top" wrapText="1"/>
    </xf>
    <xf numFmtId="3" fontId="33" fillId="10" borderId="1" xfId="0" applyNumberFormat="1" applyFont="1" applyFill="1" applyBorder="1" applyAlignment="1">
      <alignment horizontal="center" vertical="top" wrapText="1"/>
    </xf>
    <xf numFmtId="0" fontId="32" fillId="10" borderId="1" xfId="0" applyFont="1" applyFill="1" applyBorder="1" applyAlignment="1">
      <alignment horizontal="center" vertical="top" wrapText="1"/>
    </xf>
    <xf numFmtId="170" fontId="32" fillId="10" borderId="1" xfId="0" applyNumberFormat="1" applyFont="1" applyFill="1" applyBorder="1" applyAlignment="1">
      <alignment horizontal="center" vertical="top" wrapText="1"/>
    </xf>
    <xf numFmtId="3" fontId="32" fillId="10" borderId="1" xfId="0" applyNumberFormat="1" applyFont="1" applyFill="1" applyBorder="1" applyAlignment="1">
      <alignment horizontal="center" vertical="top" wrapText="1"/>
    </xf>
    <xf numFmtId="170" fontId="25" fillId="0" borderId="0" xfId="0" applyNumberFormat="1" applyFont="1" applyAlignment="1">
      <alignment horizontal="left"/>
    </xf>
    <xf numFmtId="3" fontId="25" fillId="0" borderId="0" xfId="0" applyNumberFormat="1" applyFont="1" applyAlignment="1">
      <alignment horizontal="left"/>
    </xf>
    <xf numFmtId="0" fontId="4" fillId="0" borderId="0" xfId="0" applyFont="1" applyAlignment="1">
      <alignment horizontal="center"/>
    </xf>
    <xf numFmtId="170" fontId="4" fillId="0" borderId="0" xfId="0" applyNumberFormat="1" applyFont="1"/>
    <xf numFmtId="3" fontId="4" fillId="0" borderId="0" xfId="0" applyNumberFormat="1" applyFont="1"/>
    <xf numFmtId="169" fontId="22" fillId="0" borderId="0" xfId="0" applyNumberFormat="1" applyFont="1"/>
    <xf numFmtId="0" fontId="4" fillId="0" borderId="0" xfId="0" applyFont="1" applyAlignment="1">
      <alignment horizontal="left"/>
    </xf>
    <xf numFmtId="170" fontId="4" fillId="0" borderId="0" xfId="0" applyNumberFormat="1" applyFont="1" applyAlignment="1">
      <alignment horizontal="left"/>
    </xf>
    <xf numFmtId="3" fontId="4" fillId="0" borderId="0" xfId="0" applyNumberFormat="1" applyFont="1" applyAlignment="1">
      <alignment horizontal="left"/>
    </xf>
    <xf numFmtId="3" fontId="4" fillId="0" borderId="0" xfId="0" applyNumberFormat="1" applyFont="1" applyAlignment="1">
      <alignment horizontal="center"/>
    </xf>
    <xf numFmtId="3" fontId="29" fillId="0" borderId="0" xfId="0" applyNumberFormat="1" applyFont="1" applyBorder="1"/>
    <xf numFmtId="0" fontId="29" fillId="0" borderId="0" xfId="0" applyFont="1" applyBorder="1"/>
    <xf numFmtId="0" fontId="25" fillId="0" borderId="0" xfId="0" applyFont="1"/>
    <xf numFmtId="0" fontId="37" fillId="0" borderId="0" xfId="0" applyFont="1"/>
    <xf numFmtId="0" fontId="23" fillId="8" borderId="0" xfId="0" applyFont="1" applyFill="1" applyBorder="1" applyAlignment="1">
      <alignment horizontal="center"/>
    </xf>
    <xf numFmtId="3" fontId="23" fillId="8" borderId="0" xfId="0" applyNumberFormat="1" applyFont="1" applyFill="1" applyBorder="1" applyAlignment="1">
      <alignment horizontal="right"/>
    </xf>
    <xf numFmtId="170" fontId="4" fillId="8" borderId="0" xfId="3" applyNumberFormat="1" applyFont="1" applyFill="1" applyBorder="1" applyAlignment="1">
      <alignment horizontal="justify" vertical="top" wrapText="1"/>
    </xf>
    <xf numFmtId="170" fontId="25" fillId="8" borderId="0" xfId="3" applyNumberFormat="1" applyFont="1" applyFill="1" applyBorder="1" applyAlignment="1">
      <alignment horizontal="right" vertical="top" wrapText="1"/>
    </xf>
    <xf numFmtId="170" fontId="25" fillId="0" borderId="0" xfId="0" applyNumberFormat="1" applyFont="1" applyFill="1" applyAlignment="1">
      <alignment horizontal="left"/>
    </xf>
    <xf numFmtId="3" fontId="25" fillId="0" borderId="0" xfId="0" applyNumberFormat="1" applyFont="1" applyFill="1" applyAlignment="1">
      <alignment horizontal="left"/>
    </xf>
    <xf numFmtId="0" fontId="25" fillId="4" borderId="0" xfId="0" applyFont="1" applyFill="1" applyBorder="1" applyAlignment="1">
      <alignment horizontal="justify" vertical="top" wrapText="1"/>
    </xf>
    <xf numFmtId="165" fontId="4" fillId="6" borderId="0" xfId="0" applyNumberFormat="1"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0" borderId="0" xfId="0" applyFont="1" applyAlignment="1">
      <alignment horizontal="justify"/>
    </xf>
    <xf numFmtId="0" fontId="4" fillId="0" borderId="22" xfId="0" applyFont="1" applyBorder="1" applyAlignment="1">
      <alignment horizontal="center" vertical="top" wrapText="1"/>
    </xf>
    <xf numFmtId="170" fontId="4" fillId="0" borderId="22" xfId="0" applyNumberFormat="1" applyFont="1" applyBorder="1" applyAlignment="1">
      <alignment horizontal="center" vertical="top" wrapText="1"/>
    </xf>
    <xf numFmtId="3" fontId="4" fillId="0" borderId="22" xfId="3" applyNumberFormat="1" applyFont="1" applyBorder="1" applyAlignment="1">
      <alignment vertical="top" wrapText="1"/>
    </xf>
    <xf numFmtId="3" fontId="4" fillId="0" borderId="22" xfId="0" applyNumberFormat="1" applyFont="1" applyBorder="1" applyAlignment="1">
      <alignment vertical="top" wrapText="1"/>
    </xf>
    <xf numFmtId="170" fontId="4" fillId="4" borderId="0" xfId="0" applyNumberFormat="1" applyFont="1" applyFill="1" applyBorder="1" applyAlignment="1">
      <alignment horizontal="justify" vertical="top" wrapText="1"/>
    </xf>
    <xf numFmtId="3" fontId="29" fillId="8" borderId="0" xfId="0" applyNumberFormat="1" applyFont="1" applyFill="1"/>
    <xf numFmtId="0" fontId="29" fillId="8" borderId="0" xfId="0" applyFont="1" applyFill="1"/>
    <xf numFmtId="3" fontId="14" fillId="8" borderId="0" xfId="0" applyNumberFormat="1" applyFont="1" applyFill="1" applyAlignment="1">
      <alignment horizontal="left"/>
    </xf>
    <xf numFmtId="0" fontId="25" fillId="0" borderId="0" xfId="0" applyFont="1" applyBorder="1" applyAlignment="1">
      <alignment horizontal="justify" vertical="top" wrapText="1"/>
    </xf>
    <xf numFmtId="170" fontId="25" fillId="0" borderId="0" xfId="0" applyNumberFormat="1" applyFont="1" applyBorder="1" applyAlignment="1">
      <alignment horizontal="right" vertical="top" wrapText="1"/>
    </xf>
    <xf numFmtId="165" fontId="25" fillId="0" borderId="0" xfId="0" applyNumberFormat="1" applyFont="1" applyBorder="1" applyAlignment="1">
      <alignment horizontal="justify" vertical="top" wrapText="1"/>
    </xf>
    <xf numFmtId="170" fontId="25" fillId="0" borderId="0" xfId="0" applyNumberFormat="1" applyFont="1" applyBorder="1" applyAlignment="1">
      <alignment horizontal="justify" vertical="top" wrapText="1"/>
    </xf>
    <xf numFmtId="3" fontId="4" fillId="0" borderId="0" xfId="0" applyNumberFormat="1" applyFont="1" applyBorder="1" applyAlignment="1">
      <alignment horizontal="justify" vertical="top" wrapText="1"/>
    </xf>
    <xf numFmtId="170" fontId="4" fillId="0" borderId="0" xfId="0" applyNumberFormat="1" applyFont="1" applyBorder="1" applyAlignment="1">
      <alignment horizontal="justify" vertical="top" wrapText="1"/>
    </xf>
    <xf numFmtId="0" fontId="23" fillId="0" borderId="0" xfId="0" applyFont="1"/>
    <xf numFmtId="0" fontId="23" fillId="0" borderId="0" xfId="0" applyFont="1" applyFill="1" applyBorder="1" applyAlignment="1">
      <alignment horizontal="left"/>
    </xf>
    <xf numFmtId="3" fontId="23" fillId="0" borderId="0" xfId="0" applyNumberFormat="1" applyFont="1" applyFill="1" applyBorder="1" applyAlignment="1">
      <alignment horizontal="right"/>
    </xf>
    <xf numFmtId="170" fontId="22" fillId="0" borderId="0" xfId="0" applyNumberFormat="1" applyFont="1" applyFill="1" applyBorder="1"/>
    <xf numFmtId="3" fontId="22" fillId="0" borderId="0" xfId="0" applyNumberFormat="1" applyFont="1" applyFill="1" applyBorder="1"/>
    <xf numFmtId="0" fontId="4" fillId="8" borderId="0" xfId="0" applyFont="1" applyFill="1"/>
    <xf numFmtId="3" fontId="25" fillId="0" borderId="0" xfId="0" applyNumberFormat="1" applyFont="1" applyFill="1" applyBorder="1" applyAlignment="1">
      <alignment horizontal="center" vertical="top" wrapText="1"/>
    </xf>
    <xf numFmtId="0" fontId="4" fillId="0" borderId="0" xfId="0" applyFont="1" applyFill="1"/>
    <xf numFmtId="3" fontId="22" fillId="0" borderId="0" xfId="0" applyNumberFormat="1" applyFont="1" applyAlignment="1">
      <alignment vertical="center"/>
    </xf>
    <xf numFmtId="0" fontId="4" fillId="0" borderId="22" xfId="0" applyFont="1" applyBorder="1" applyAlignment="1">
      <alignment horizontal="justify" vertical="top" wrapText="1"/>
    </xf>
    <xf numFmtId="3" fontId="4" fillId="0" borderId="22" xfId="0" applyNumberFormat="1" applyFont="1" applyBorder="1" applyAlignment="1">
      <alignment horizontal="center" vertical="top" wrapText="1"/>
    </xf>
    <xf numFmtId="171" fontId="4" fillId="0" borderId="22" xfId="0" applyNumberFormat="1" applyFont="1" applyBorder="1" applyAlignment="1">
      <alignment horizontal="right" vertical="top" wrapText="1"/>
    </xf>
    <xf numFmtId="170" fontId="4" fillId="8" borderId="22" xfId="0" applyNumberFormat="1" applyFont="1" applyFill="1" applyBorder="1" applyAlignment="1">
      <alignment horizontal="right" vertical="top" wrapText="1"/>
    </xf>
    <xf numFmtId="170" fontId="4" fillId="0" borderId="22" xfId="0" applyNumberFormat="1" applyFont="1" applyBorder="1" applyAlignment="1">
      <alignment horizontal="right" vertical="top" wrapText="1"/>
    </xf>
    <xf numFmtId="0" fontId="22" fillId="0" borderId="0" xfId="0" applyFont="1" applyAlignment="1">
      <alignment horizontal="center"/>
    </xf>
    <xf numFmtId="2" fontId="25" fillId="3" borderId="22" xfId="0" applyNumberFormat="1" applyFont="1" applyFill="1" applyBorder="1" applyAlignment="1">
      <alignment horizontal="center" vertical="center" wrapText="1"/>
    </xf>
    <xf numFmtId="0" fontId="22" fillId="8" borderId="22" xfId="0" applyFont="1" applyFill="1" applyBorder="1" applyAlignment="1">
      <alignment horizontal="left" vertical="center" wrapText="1"/>
    </xf>
    <xf numFmtId="3" fontId="22" fillId="8" borderId="22" xfId="0" applyNumberFormat="1" applyFont="1" applyFill="1" applyBorder="1" applyAlignment="1">
      <alignment horizontal="center" vertical="center" wrapText="1"/>
    </xf>
    <xf numFmtId="0" fontId="22" fillId="0" borderId="22" xfId="0" applyFont="1" applyBorder="1"/>
    <xf numFmtId="3" fontId="22" fillId="0" borderId="22" xfId="0" applyNumberFormat="1" applyFont="1" applyFill="1" applyBorder="1"/>
    <xf numFmtId="0" fontId="30" fillId="0" borderId="22" xfId="0" applyFont="1" applyBorder="1"/>
    <xf numFmtId="3" fontId="23" fillId="0" borderId="22" xfId="0" applyNumberFormat="1" applyFont="1" applyBorder="1"/>
    <xf numFmtId="0" fontId="4" fillId="0" borderId="22" xfId="0" applyFont="1" applyBorder="1"/>
    <xf numFmtId="0" fontId="4" fillId="0" borderId="22" xfId="0" applyFont="1" applyBorder="1" applyAlignment="1">
      <alignment horizontal="justify" vertical="center" wrapText="1"/>
    </xf>
    <xf numFmtId="0" fontId="25" fillId="0" borderId="22" xfId="0" applyFont="1" applyBorder="1" applyAlignment="1">
      <alignment vertical="top" wrapText="1"/>
    </xf>
    <xf numFmtId="170" fontId="25" fillId="0" borderId="22" xfId="0" applyNumberFormat="1" applyFont="1" applyBorder="1" applyAlignment="1">
      <alignment vertical="top" wrapText="1"/>
    </xf>
    <xf numFmtId="0" fontId="25" fillId="0" borderId="22" xfId="0" applyFont="1" applyBorder="1" applyAlignment="1">
      <alignment horizontal="left" vertical="top" wrapText="1"/>
    </xf>
    <xf numFmtId="0" fontId="26" fillId="0" borderId="22" xfId="0" applyFont="1" applyBorder="1" applyAlignment="1">
      <alignment horizontal="left" vertical="top" wrapText="1"/>
    </xf>
    <xf numFmtId="4" fontId="4" fillId="0" borderId="22" xfId="1" applyNumberFormat="1" applyFont="1" applyBorder="1" applyAlignment="1">
      <alignment horizontal="right" vertical="top" wrapText="1"/>
    </xf>
    <xf numFmtId="170" fontId="4" fillId="0" borderId="22" xfId="1" applyNumberFormat="1" applyFont="1" applyBorder="1" applyAlignment="1">
      <alignment vertical="top" wrapText="1"/>
    </xf>
    <xf numFmtId="0" fontId="26" fillId="0" borderId="22" xfId="0" applyFont="1" applyBorder="1" applyAlignment="1">
      <alignment horizontal="justify" vertical="top" wrapText="1"/>
    </xf>
    <xf numFmtId="0" fontId="4" fillId="0" borderId="22" xfId="0" applyFont="1" applyBorder="1" applyAlignment="1">
      <alignment horizontal="center" vertical="center" wrapText="1"/>
    </xf>
    <xf numFmtId="170" fontId="4" fillId="0" borderId="22" xfId="0" applyNumberFormat="1" applyFont="1" applyBorder="1" applyAlignment="1">
      <alignment vertical="top" wrapText="1"/>
    </xf>
    <xf numFmtId="171" fontId="4" fillId="0" borderId="22" xfId="0" applyNumberFormat="1" applyFont="1" applyBorder="1" applyAlignment="1">
      <alignment vertical="top" wrapText="1"/>
    </xf>
    <xf numFmtId="3" fontId="25" fillId="3" borderId="22" xfId="0" applyNumberFormat="1" applyFont="1" applyFill="1" applyBorder="1" applyAlignment="1">
      <alignment vertical="top" wrapText="1"/>
    </xf>
    <xf numFmtId="0" fontId="25" fillId="0" borderId="22" xfId="0" applyFont="1" applyBorder="1" applyAlignment="1">
      <alignment horizontal="center" vertical="top" wrapText="1"/>
    </xf>
    <xf numFmtId="0" fontId="4" fillId="0" borderId="22" xfId="0" applyFont="1" applyBorder="1" applyAlignment="1">
      <alignment horizontal="right" vertical="top" wrapText="1"/>
    </xf>
    <xf numFmtId="3" fontId="25" fillId="5" borderId="22" xfId="0" applyNumberFormat="1" applyFont="1" applyFill="1" applyBorder="1" applyAlignment="1">
      <alignment horizontal="center" vertical="top" wrapText="1"/>
    </xf>
    <xf numFmtId="171" fontId="25" fillId="5" borderId="22" xfId="0" applyNumberFormat="1" applyFont="1" applyFill="1" applyBorder="1" applyAlignment="1">
      <alignment horizontal="right" vertical="top" wrapText="1"/>
    </xf>
    <xf numFmtId="170" fontId="25" fillId="5" borderId="22" xfId="0" applyNumberFormat="1" applyFont="1" applyFill="1" applyBorder="1" applyAlignment="1">
      <alignment horizontal="right" vertical="top" wrapText="1"/>
    </xf>
    <xf numFmtId="0" fontId="27" fillId="4" borderId="22" xfId="0" applyFont="1" applyFill="1" applyBorder="1" applyAlignment="1">
      <alignment vertical="top" wrapText="1"/>
    </xf>
    <xf numFmtId="0" fontId="25" fillId="3" borderId="22" xfId="0" applyFont="1" applyFill="1" applyBorder="1" applyAlignment="1">
      <alignment horizontal="justify" vertical="top" wrapText="1"/>
    </xf>
    <xf numFmtId="3" fontId="4" fillId="0" borderId="22" xfId="0" applyNumberFormat="1" applyFont="1" applyBorder="1" applyAlignment="1">
      <alignment vertical="center" wrapText="1"/>
    </xf>
    <xf numFmtId="3" fontId="25" fillId="3" borderId="22" xfId="0" applyNumberFormat="1" applyFont="1" applyFill="1" applyBorder="1" applyAlignment="1">
      <alignment vertical="center" wrapText="1"/>
    </xf>
    <xf numFmtId="170" fontId="25" fillId="3" borderId="22" xfId="0" applyNumberFormat="1" applyFont="1" applyFill="1" applyBorder="1" applyAlignment="1">
      <alignment vertical="center" wrapText="1"/>
    </xf>
    <xf numFmtId="0" fontId="4" fillId="0" borderId="22" xfId="0" quotePrefix="1" applyFont="1" applyBorder="1" applyAlignment="1">
      <alignment horizontal="justify" vertical="top" wrapText="1"/>
    </xf>
    <xf numFmtId="0" fontId="27" fillId="4" borderId="22" xfId="0" applyFont="1" applyFill="1" applyBorder="1" applyAlignment="1">
      <alignment horizontal="left" vertical="top" wrapText="1"/>
    </xf>
    <xf numFmtId="3" fontId="4" fillId="6" borderId="22" xfId="0" applyNumberFormat="1" applyFont="1" applyFill="1" applyBorder="1" applyAlignment="1">
      <alignment horizontal="right" vertical="top" wrapText="1"/>
    </xf>
    <xf numFmtId="3" fontId="27" fillId="4" borderId="22" xfId="0" applyNumberFormat="1" applyFont="1" applyFill="1" applyBorder="1" applyAlignment="1">
      <alignment horizontal="right" vertical="top" wrapText="1"/>
    </xf>
    <xf numFmtId="0" fontId="27" fillId="4" borderId="22" xfId="0" applyFont="1" applyFill="1" applyBorder="1" applyAlignment="1">
      <alignment horizontal="center" vertical="top" wrapText="1"/>
    </xf>
    <xf numFmtId="3" fontId="22" fillId="8" borderId="22" xfId="0" applyNumberFormat="1" applyFont="1" applyFill="1" applyBorder="1" applyAlignment="1">
      <alignment horizontal="right"/>
    </xf>
    <xf numFmtId="0" fontId="4" fillId="8" borderId="22" xfId="0" applyFont="1" applyFill="1" applyBorder="1" applyAlignment="1">
      <alignment horizontal="left" vertical="top" wrapText="1"/>
    </xf>
    <xf numFmtId="3" fontId="4" fillId="0" borderId="22" xfId="0" applyNumberFormat="1" applyFont="1" applyBorder="1" applyAlignment="1">
      <alignment horizontal="right" vertical="center" wrapText="1"/>
    </xf>
    <xf numFmtId="170" fontId="4" fillId="0" borderId="22" xfId="3" applyNumberFormat="1" applyFont="1" applyBorder="1" applyAlignment="1">
      <alignment horizontal="right" vertical="center" wrapText="1"/>
    </xf>
    <xf numFmtId="170" fontId="4" fillId="0" borderId="22" xfId="0" applyNumberFormat="1" applyFont="1" applyFill="1" applyBorder="1" applyAlignment="1">
      <alignment horizontal="right" vertical="center" wrapText="1"/>
    </xf>
    <xf numFmtId="170" fontId="27" fillId="8" borderId="22" xfId="0" applyNumberFormat="1" applyFont="1" applyFill="1" applyBorder="1" applyAlignment="1">
      <alignment horizontal="right" vertical="center" wrapText="1"/>
    </xf>
    <xf numFmtId="3" fontId="4" fillId="3" borderId="22" xfId="0" applyNumberFormat="1" applyFont="1" applyFill="1" applyBorder="1" applyAlignment="1">
      <alignment horizontal="right" vertical="center" wrapText="1"/>
    </xf>
    <xf numFmtId="170" fontId="4" fillId="3" borderId="22" xfId="3" applyNumberFormat="1" applyFont="1" applyFill="1" applyBorder="1" applyAlignment="1">
      <alignment horizontal="right" vertical="center" wrapText="1"/>
    </xf>
    <xf numFmtId="0" fontId="22" fillId="8" borderId="22" xfId="0" applyFont="1" applyFill="1" applyBorder="1"/>
    <xf numFmtId="170" fontId="22" fillId="8" borderId="22" xfId="0" applyNumberFormat="1" applyFont="1" applyFill="1" applyBorder="1" applyAlignment="1">
      <alignment horizontal="right"/>
    </xf>
    <xf numFmtId="170" fontId="22" fillId="0" borderId="22" xfId="0" applyNumberFormat="1" applyFont="1" applyBorder="1"/>
    <xf numFmtId="0" fontId="4" fillId="8" borderId="22" xfId="2" applyFont="1" applyFill="1" applyBorder="1" applyAlignment="1">
      <alignment horizontal="left" vertical="top" wrapText="1"/>
    </xf>
    <xf numFmtId="0" fontId="4" fillId="8" borderId="22" xfId="2" applyFont="1" applyFill="1" applyBorder="1" applyAlignment="1">
      <alignment horizontal="center" vertical="top" wrapText="1"/>
    </xf>
    <xf numFmtId="0" fontId="25" fillId="8" borderId="22" xfId="2" applyFont="1" applyFill="1" applyBorder="1" applyAlignment="1">
      <alignment horizontal="center" vertical="top" wrapText="1"/>
    </xf>
    <xf numFmtId="170" fontId="4" fillId="8" borderId="22" xfId="2" applyNumberFormat="1" applyFont="1" applyFill="1" applyBorder="1" applyAlignment="1">
      <alignment horizontal="center" vertical="top" wrapText="1"/>
    </xf>
    <xf numFmtId="170" fontId="4" fillId="8" borderId="22" xfId="3" applyNumberFormat="1" applyFont="1" applyFill="1" applyBorder="1" applyAlignment="1">
      <alignment horizontal="right" vertical="top" wrapText="1"/>
    </xf>
    <xf numFmtId="170" fontId="25" fillId="0" borderId="22" xfId="3" applyNumberFormat="1" applyFont="1" applyFill="1" applyBorder="1" applyAlignment="1">
      <alignment horizontal="right" vertical="top" wrapText="1"/>
    </xf>
    <xf numFmtId="3" fontId="4" fillId="8" borderId="22" xfId="2" applyNumberFormat="1" applyFont="1" applyFill="1" applyBorder="1" applyAlignment="1">
      <alignment horizontal="right" vertical="top" wrapText="1"/>
    </xf>
    <xf numFmtId="0" fontId="4" fillId="0" borderId="22" xfId="2" applyFont="1" applyBorder="1" applyAlignment="1">
      <alignment horizontal="left" vertical="top" wrapText="1"/>
    </xf>
    <xf numFmtId="0" fontId="4" fillId="0" borderId="22" xfId="2" applyFont="1" applyBorder="1" applyAlignment="1">
      <alignment horizontal="center" vertical="top" wrapText="1"/>
    </xf>
    <xf numFmtId="170" fontId="4" fillId="8" borderId="22" xfId="2" applyNumberFormat="1" applyFont="1" applyFill="1" applyBorder="1" applyAlignment="1">
      <alignment horizontal="center" vertical="center" wrapText="1"/>
    </xf>
    <xf numFmtId="171" fontId="4" fillId="8" borderId="22" xfId="3" applyNumberFormat="1" applyFont="1" applyFill="1" applyBorder="1" applyAlignment="1">
      <alignment vertical="top" wrapText="1"/>
    </xf>
    <xf numFmtId="4" fontId="4" fillId="8" borderId="22" xfId="0" applyNumberFormat="1" applyFont="1" applyFill="1" applyBorder="1" applyAlignment="1">
      <alignment horizontal="right" vertical="top" wrapText="1"/>
    </xf>
    <xf numFmtId="170" fontId="25" fillId="3" borderId="22" xfId="77" applyNumberFormat="1" applyFont="1" applyFill="1" applyBorder="1" applyAlignment="1">
      <alignment vertical="top" wrapText="1"/>
    </xf>
    <xf numFmtId="170" fontId="4" fillId="4" borderId="22" xfId="3" applyNumberFormat="1" applyFont="1" applyFill="1" applyBorder="1" applyAlignment="1">
      <alignment horizontal="center" vertical="top" wrapText="1"/>
    </xf>
    <xf numFmtId="3" fontId="4" fillId="4" borderId="22" xfId="3" applyNumberFormat="1" applyFont="1" applyFill="1" applyBorder="1" applyAlignment="1">
      <alignment horizontal="center" vertical="top" wrapText="1"/>
    </xf>
    <xf numFmtId="0" fontId="32" fillId="10" borderId="22" xfId="0" applyFont="1" applyFill="1" applyBorder="1" applyAlignment="1">
      <alignment horizontal="left" vertical="top" wrapText="1"/>
    </xf>
    <xf numFmtId="0" fontId="32" fillId="10" borderId="22" xfId="0" applyFont="1" applyFill="1" applyBorder="1" applyAlignment="1">
      <alignment horizontal="center" vertical="top" wrapText="1"/>
    </xf>
    <xf numFmtId="170" fontId="33" fillId="10" borderId="22" xfId="3" applyNumberFormat="1" applyFont="1" applyFill="1" applyBorder="1" applyAlignment="1">
      <alignment vertical="top" wrapText="1"/>
    </xf>
    <xf numFmtId="165" fontId="33" fillId="10" borderId="22" xfId="3" applyNumberFormat="1" applyFont="1" applyFill="1" applyBorder="1" applyAlignment="1">
      <alignment vertical="top" wrapText="1"/>
    </xf>
    <xf numFmtId="3" fontId="33" fillId="10" borderId="22" xfId="3" applyNumberFormat="1" applyFont="1" applyFill="1" applyBorder="1" applyAlignment="1">
      <alignment vertical="top" wrapText="1"/>
    </xf>
    <xf numFmtId="0" fontId="33" fillId="10" borderId="22" xfId="0" applyFont="1" applyFill="1" applyBorder="1" applyAlignment="1">
      <alignment horizontal="left" vertical="top" wrapText="1"/>
    </xf>
    <xf numFmtId="0" fontId="33" fillId="10" borderId="22" xfId="0" applyFont="1" applyFill="1" applyBorder="1" applyAlignment="1">
      <alignment horizontal="center" vertical="top" wrapText="1"/>
    </xf>
    <xf numFmtId="170" fontId="33" fillId="10" borderId="22" xfId="0" applyNumberFormat="1" applyFont="1" applyFill="1" applyBorder="1" applyAlignment="1">
      <alignment horizontal="center" vertical="top" wrapText="1"/>
    </xf>
    <xf numFmtId="3" fontId="33" fillId="10" borderId="22" xfId="3" applyNumberFormat="1" applyFont="1" applyFill="1" applyBorder="1" applyAlignment="1">
      <alignment horizontal="center" vertical="top" wrapText="1"/>
    </xf>
    <xf numFmtId="170" fontId="4" fillId="4" borderId="22" xfId="3" applyNumberFormat="1" applyFont="1" applyFill="1" applyBorder="1" applyAlignment="1">
      <alignment vertical="top" wrapText="1"/>
    </xf>
    <xf numFmtId="165" fontId="4" fillId="4" borderId="22" xfId="3" applyNumberFormat="1" applyFont="1" applyFill="1" applyBorder="1" applyAlignment="1">
      <alignment vertical="top" wrapText="1"/>
    </xf>
    <xf numFmtId="3" fontId="4" fillId="0" borderId="22" xfId="3" applyNumberFormat="1" applyFont="1" applyFill="1" applyBorder="1" applyAlignment="1">
      <alignment horizontal="center" vertical="top" wrapText="1"/>
    </xf>
    <xf numFmtId="0" fontId="25" fillId="0" borderId="22" xfId="0" applyFont="1" applyBorder="1" applyAlignment="1">
      <alignment horizontal="left" vertical="center" wrapText="1"/>
    </xf>
    <xf numFmtId="0" fontId="25" fillId="0" borderId="22" xfId="2" applyFont="1" applyBorder="1" applyAlignment="1">
      <alignment horizontal="center" vertical="center" wrapText="1"/>
    </xf>
    <xf numFmtId="170" fontId="4" fillId="0" borderId="22" xfId="2" applyNumberFormat="1" applyFont="1" applyBorder="1" applyAlignment="1">
      <alignment horizontal="center" vertical="center" wrapText="1"/>
    </xf>
    <xf numFmtId="170" fontId="4" fillId="4" borderId="22" xfId="3" applyNumberFormat="1" applyFont="1" applyFill="1" applyBorder="1" applyAlignment="1">
      <alignment horizontal="right" vertical="center" wrapText="1"/>
    </xf>
    <xf numFmtId="165" fontId="4" fillId="4" borderId="22" xfId="3" applyNumberFormat="1" applyFont="1" applyFill="1" applyBorder="1" applyAlignment="1">
      <alignment horizontal="center" vertical="center" wrapText="1"/>
    </xf>
    <xf numFmtId="170" fontId="25" fillId="3" borderId="22" xfId="2" applyNumberFormat="1" applyFont="1" applyFill="1" applyBorder="1" applyAlignment="1">
      <alignment vertical="top" wrapText="1"/>
    </xf>
    <xf numFmtId="171" fontId="4" fillId="8" borderId="22" xfId="1" applyNumberFormat="1" applyFont="1" applyFill="1" applyBorder="1" applyAlignment="1">
      <alignment horizontal="right" vertical="top" wrapText="1"/>
    </xf>
    <xf numFmtId="0" fontId="4" fillId="0" borderId="22" xfId="0" applyFont="1" applyFill="1" applyBorder="1" applyAlignment="1">
      <alignment horizontal="justify" vertical="top" wrapText="1"/>
    </xf>
    <xf numFmtId="4" fontId="4" fillId="0" borderId="22" xfId="0" applyNumberFormat="1" applyFont="1" applyFill="1" applyBorder="1" applyAlignment="1">
      <alignment horizontal="right" vertical="top" wrapText="1"/>
    </xf>
    <xf numFmtId="170" fontId="4" fillId="0" borderId="22" xfId="0" applyNumberFormat="1" applyFont="1" applyFill="1" applyBorder="1" applyAlignment="1">
      <alignment horizontal="right" vertical="top" wrapText="1"/>
    </xf>
    <xf numFmtId="174" fontId="22" fillId="0" borderId="22" xfId="0" applyNumberFormat="1" applyFont="1" applyBorder="1" applyAlignment="1">
      <alignment horizontal="right" vertical="top" wrapText="1"/>
    </xf>
    <xf numFmtId="171" fontId="4" fillId="8" borderId="22" xfId="0" applyNumberFormat="1" applyFont="1" applyFill="1" applyBorder="1" applyAlignment="1">
      <alignment horizontal="right" vertical="top" wrapText="1"/>
    </xf>
    <xf numFmtId="3" fontId="4" fillId="0" borderId="22" xfId="0" applyNumberFormat="1" applyFont="1" applyFill="1" applyBorder="1" applyAlignment="1">
      <alignment horizontal="center" vertical="top" wrapText="1"/>
    </xf>
    <xf numFmtId="0" fontId="30" fillId="0" borderId="0" xfId="0" applyFont="1"/>
    <xf numFmtId="0" fontId="39" fillId="0" borderId="0" xfId="75" applyFont="1"/>
    <xf numFmtId="14" fontId="22" fillId="0" borderId="0" xfId="0" applyNumberFormat="1" applyFont="1" applyAlignment="1">
      <alignment horizontal="left"/>
    </xf>
    <xf numFmtId="0" fontId="30" fillId="0" borderId="0" xfId="0" applyFont="1" applyAlignment="1">
      <alignment horizontal="center"/>
    </xf>
    <xf numFmtId="0" fontId="23" fillId="3" borderId="1" xfId="0" applyFont="1" applyFill="1" applyBorder="1" applyAlignment="1">
      <alignment horizontal="center" vertical="center" wrapText="1"/>
    </xf>
    <xf numFmtId="14" fontId="23" fillId="3" borderId="1" xfId="0" applyNumberFormat="1" applyFont="1" applyFill="1" applyBorder="1" applyAlignment="1">
      <alignment horizontal="center" vertical="center" wrapText="1"/>
    </xf>
    <xf numFmtId="0" fontId="23" fillId="0" borderId="3" xfId="0" applyFont="1" applyBorder="1"/>
    <xf numFmtId="0" fontId="22" fillId="0" borderId="3" xfId="0" applyFont="1" applyBorder="1"/>
    <xf numFmtId="3" fontId="23" fillId="0" borderId="3" xfId="0" applyNumberFormat="1" applyFont="1" applyFill="1" applyBorder="1"/>
    <xf numFmtId="3" fontId="23" fillId="0" borderId="3" xfId="0" applyNumberFormat="1" applyFont="1" applyBorder="1"/>
    <xf numFmtId="3" fontId="22" fillId="0" borderId="3" xfId="0" applyNumberFormat="1" applyFont="1" applyBorder="1"/>
    <xf numFmtId="0" fontId="22" fillId="0" borderId="3" xfId="0" applyFont="1" applyBorder="1" applyAlignment="1">
      <alignment horizontal="left" vertical="center" wrapText="1"/>
    </xf>
    <xf numFmtId="3" fontId="22" fillId="0" borderId="3" xfId="0" applyNumberFormat="1" applyFont="1" applyFill="1" applyBorder="1"/>
    <xf numFmtId="3" fontId="22" fillId="0" borderId="3" xfId="0" applyNumberFormat="1" applyFont="1" applyBorder="1" applyAlignment="1">
      <alignment vertical="top" wrapText="1"/>
    </xf>
    <xf numFmtId="3" fontId="22" fillId="0" borderId="3" xfId="0" applyNumberFormat="1" applyFont="1" applyBorder="1" applyAlignment="1">
      <alignment vertical="center"/>
    </xf>
    <xf numFmtId="0" fontId="22" fillId="0" borderId="3" xfId="0" applyFont="1" applyFill="1" applyBorder="1"/>
    <xf numFmtId="0" fontId="3" fillId="8" borderId="0" xfId="0" applyFont="1" applyFill="1"/>
    <xf numFmtId="3" fontId="23" fillId="3" borderId="1" xfId="0" applyNumberFormat="1" applyFont="1" applyFill="1" applyBorder="1"/>
    <xf numFmtId="170" fontId="23" fillId="0" borderId="0" xfId="0" applyNumberFormat="1" applyFont="1" applyAlignment="1">
      <alignment horizontal="center"/>
    </xf>
    <xf numFmtId="170" fontId="3" fillId="0" borderId="0" xfId="0" applyNumberFormat="1" applyFont="1"/>
    <xf numFmtId="170" fontId="22" fillId="0" borderId="0" xfId="0" applyNumberFormat="1" applyFont="1" applyAlignment="1">
      <alignment horizontal="center"/>
    </xf>
    <xf numFmtId="0" fontId="23" fillId="3" borderId="24" xfId="0" applyFont="1" applyFill="1" applyBorder="1" applyAlignment="1">
      <alignment horizontal="center" vertical="center" wrapText="1"/>
    </xf>
    <xf numFmtId="0" fontId="23" fillId="0" borderId="7" xfId="0" applyFont="1" applyBorder="1"/>
    <xf numFmtId="0" fontId="22" fillId="0" borderId="7" xfId="0" applyFont="1" applyBorder="1"/>
    <xf numFmtId="0" fontId="22" fillId="0" borderId="7" xfId="0" applyFont="1" applyBorder="1" applyAlignment="1">
      <alignment vertical="top"/>
    </xf>
    <xf numFmtId="0" fontId="22" fillId="0" borderId="7" xfId="0" applyFont="1" applyBorder="1" applyAlignment="1">
      <alignment horizontal="left" vertical="center" wrapText="1"/>
    </xf>
    <xf numFmtId="0" fontId="23" fillId="3" borderId="24" xfId="0" applyFont="1" applyFill="1" applyBorder="1" applyAlignment="1">
      <alignment horizontal="center"/>
    </xf>
    <xf numFmtId="0" fontId="23" fillId="0" borderId="3" xfId="0" applyFont="1" applyBorder="1" applyAlignment="1">
      <alignment horizontal="center"/>
    </xf>
    <xf numFmtId="0" fontId="23" fillId="0" borderId="0" xfId="0" applyFont="1" applyAlignment="1">
      <alignment horizontal="center"/>
    </xf>
    <xf numFmtId="0" fontId="23" fillId="0" borderId="3" xfId="0" applyFont="1" applyBorder="1" applyAlignment="1">
      <alignment horizontal="center" vertical="top"/>
    </xf>
    <xf numFmtId="0" fontId="23" fillId="0" borderId="3" xfId="0" applyFont="1" applyBorder="1" applyAlignment="1">
      <alignment horizontal="center" vertical="center" wrapText="1"/>
    </xf>
    <xf numFmtId="0" fontId="23" fillId="0" borderId="3" xfId="0" applyFont="1" applyFill="1" applyBorder="1" applyAlignment="1">
      <alignment horizontal="center"/>
    </xf>
    <xf numFmtId="0" fontId="23" fillId="0" borderId="27" xfId="0" applyFont="1" applyBorder="1"/>
    <xf numFmtId="0" fontId="23" fillId="0" borderId="27" xfId="0" applyFont="1" applyBorder="1" applyAlignment="1">
      <alignment horizontal="center"/>
    </xf>
    <xf numFmtId="0" fontId="23" fillId="0" borderId="29" xfId="0" applyFont="1" applyBorder="1" applyAlignment="1">
      <alignment horizontal="center"/>
    </xf>
    <xf numFmtId="0" fontId="23" fillId="0" borderId="0" xfId="4" applyFont="1" applyAlignment="1">
      <alignment horizontal="center" vertical="top" wrapText="1"/>
    </xf>
    <xf numFmtId="0" fontId="20" fillId="0" borderId="0" xfId="0" applyFont="1" applyAlignment="1">
      <alignment horizontal="center"/>
    </xf>
    <xf numFmtId="0" fontId="23" fillId="0" borderId="29" xfId="0" applyFont="1" applyFill="1" applyBorder="1" applyAlignment="1">
      <alignment horizontal="center"/>
    </xf>
    <xf numFmtId="170" fontId="40" fillId="0" borderId="0" xfId="0" applyNumberFormat="1" applyFont="1"/>
    <xf numFmtId="3" fontId="23" fillId="0" borderId="27" xfId="0" applyNumberFormat="1" applyFont="1" applyBorder="1"/>
    <xf numFmtId="0" fontId="30" fillId="0" borderId="3" xfId="0" applyFont="1" applyBorder="1"/>
    <xf numFmtId="0" fontId="30" fillId="0" borderId="3" xfId="0" applyFont="1" applyBorder="1" applyAlignment="1">
      <alignment horizontal="center"/>
    </xf>
    <xf numFmtId="3" fontId="23" fillId="8" borderId="3" xfId="0" applyNumberFormat="1" applyFont="1" applyFill="1" applyBorder="1"/>
    <xf numFmtId="0" fontId="22" fillId="0" borderId="3" xfId="0" quotePrefix="1" applyFont="1" applyBorder="1"/>
    <xf numFmtId="0" fontId="23" fillId="0" borderId="3" xfId="0" quotePrefix="1" applyFont="1" applyBorder="1" applyAlignment="1">
      <alignment horizontal="center"/>
    </xf>
    <xf numFmtId="0" fontId="23" fillId="0" borderId="3" xfId="0" applyFont="1" applyFill="1" applyBorder="1"/>
    <xf numFmtId="0" fontId="22" fillId="0" borderId="3" xfId="0" applyFont="1" applyFill="1" applyBorder="1" applyAlignment="1">
      <alignment horizontal="left" vertical="center" wrapText="1"/>
    </xf>
    <xf numFmtId="0" fontId="23" fillId="0" borderId="3" xfId="0" applyFont="1" applyFill="1" applyBorder="1" applyAlignment="1">
      <alignment horizontal="center" vertical="center" wrapText="1"/>
    </xf>
    <xf numFmtId="0" fontId="23" fillId="0" borderId="29" xfId="0" applyFont="1" applyFill="1" applyBorder="1"/>
    <xf numFmtId="3" fontId="23" fillId="0" borderId="29" xfId="0" applyNumberFormat="1" applyFont="1" applyFill="1" applyBorder="1"/>
    <xf numFmtId="173" fontId="3" fillId="0" borderId="0" xfId="1" applyNumberFormat="1" applyFont="1"/>
    <xf numFmtId="0" fontId="11" fillId="8" borderId="0" xfId="0" applyFont="1" applyFill="1" applyAlignment="1">
      <alignment horizontal="left" indent="1"/>
    </xf>
    <xf numFmtId="173" fontId="3" fillId="8" borderId="0" xfId="1" applyNumberFormat="1" applyFont="1" applyFill="1"/>
    <xf numFmtId="0" fontId="23" fillId="3" borderId="27" xfId="0" applyFont="1" applyFill="1" applyBorder="1" applyAlignment="1">
      <alignment horizontal="center" vertical="center" wrapText="1"/>
    </xf>
    <xf numFmtId="14" fontId="23" fillId="3" borderId="27" xfId="0" applyNumberFormat="1" applyFont="1" applyFill="1" applyBorder="1" applyAlignment="1">
      <alignment horizontal="center" vertical="center" wrapText="1"/>
    </xf>
    <xf numFmtId="0" fontId="23" fillId="3" borderId="3" xfId="0" applyFont="1" applyFill="1" applyBorder="1" applyAlignment="1">
      <alignment horizontal="left" vertical="center" wrapText="1"/>
    </xf>
    <xf numFmtId="0" fontId="23" fillId="3" borderId="3" xfId="0" applyFont="1" applyFill="1" applyBorder="1"/>
    <xf numFmtId="3" fontId="23" fillId="3" borderId="3" xfId="0" applyNumberFormat="1" applyFont="1" applyFill="1" applyBorder="1"/>
    <xf numFmtId="0" fontId="23" fillId="3" borderId="29" xfId="0" applyFont="1" applyFill="1" applyBorder="1"/>
    <xf numFmtId="3" fontId="23" fillId="3" borderId="29" xfId="0" applyNumberFormat="1" applyFont="1" applyFill="1" applyBorder="1"/>
    <xf numFmtId="0" fontId="25" fillId="3" borderId="22" xfId="4" applyFont="1" applyFill="1" applyBorder="1" applyAlignment="1">
      <alignment horizontal="center" vertical="center" wrapText="1"/>
    </xf>
    <xf numFmtId="173" fontId="29" fillId="8" borderId="0" xfId="1" applyNumberFormat="1" applyFont="1" applyFill="1"/>
    <xf numFmtId="2" fontId="23" fillId="0" borderId="0" xfId="0" applyNumberFormat="1" applyFont="1" applyAlignment="1">
      <alignment vertical="center" wrapText="1"/>
    </xf>
    <xf numFmtId="3" fontId="4" fillId="0" borderId="29" xfId="4" applyNumberFormat="1" applyFont="1" applyBorder="1" applyAlignment="1">
      <alignment horizontal="right" wrapText="1"/>
    </xf>
    <xf numFmtId="3" fontId="4" fillId="8" borderId="29" xfId="3" applyNumberFormat="1" applyFont="1" applyFill="1" applyBorder="1" applyAlignment="1" applyProtection="1">
      <alignment horizontal="right" wrapText="1"/>
    </xf>
    <xf numFmtId="170" fontId="4" fillId="8" borderId="29" xfId="3" applyNumberFormat="1" applyFont="1" applyFill="1" applyBorder="1" applyAlignment="1" applyProtection="1">
      <alignment horizontal="right" vertical="center" wrapText="1"/>
    </xf>
    <xf numFmtId="0" fontId="4" fillId="0" borderId="27" xfId="4" applyFont="1" applyBorder="1" applyAlignment="1">
      <alignment horizontal="left" vertical="center" wrapText="1"/>
    </xf>
    <xf numFmtId="0" fontId="4" fillId="0" borderId="3" xfId="4" applyFont="1" applyBorder="1" applyAlignment="1">
      <alignment horizontal="left" vertical="center" wrapText="1"/>
    </xf>
    <xf numFmtId="3" fontId="4" fillId="0" borderId="3" xfId="4" applyNumberFormat="1" applyFont="1" applyBorder="1" applyAlignment="1">
      <alignment horizontal="right" wrapText="1"/>
    </xf>
    <xf numFmtId="3" fontId="4" fillId="0" borderId="3" xfId="3" applyNumberFormat="1" applyFont="1" applyFill="1" applyBorder="1" applyAlignment="1" applyProtection="1">
      <alignment horizontal="right" wrapText="1"/>
    </xf>
    <xf numFmtId="3" fontId="4" fillId="8" borderId="3" xfId="3" applyNumberFormat="1" applyFont="1" applyFill="1" applyBorder="1" applyAlignment="1" applyProtection="1">
      <alignment horizontal="right" wrapText="1"/>
    </xf>
    <xf numFmtId="3" fontId="4" fillId="8" borderId="3" xfId="3" applyNumberFormat="1" applyFont="1" applyFill="1" applyBorder="1" applyAlignment="1" applyProtection="1">
      <alignment horizontal="right" vertical="center" wrapText="1"/>
    </xf>
    <xf numFmtId="0" fontId="4" fillId="0" borderId="29" xfId="4" applyFont="1" applyBorder="1" applyAlignment="1">
      <alignment horizontal="left" vertical="center" wrapText="1"/>
    </xf>
    <xf numFmtId="3" fontId="4" fillId="0" borderId="29" xfId="3" applyNumberFormat="1" applyFont="1" applyFill="1" applyBorder="1" applyAlignment="1" applyProtection="1">
      <alignment horizontal="right" wrapText="1"/>
    </xf>
    <xf numFmtId="3" fontId="35" fillId="0" borderId="3" xfId="0" applyNumberFormat="1" applyFont="1" applyFill="1" applyBorder="1"/>
    <xf numFmtId="3" fontId="46" fillId="0" borderId="0" xfId="0" applyNumberFormat="1" applyFont="1"/>
    <xf numFmtId="170" fontId="46" fillId="0" borderId="0" xfId="0" applyNumberFormat="1" applyFont="1"/>
    <xf numFmtId="0" fontId="46" fillId="0" borderId="0" xfId="0" applyFont="1"/>
    <xf numFmtId="2" fontId="25" fillId="3" borderId="22" xfId="0" applyNumberFormat="1" applyFont="1" applyFill="1" applyBorder="1" applyAlignment="1">
      <alignment horizontal="center" vertical="center" wrapText="1"/>
    </xf>
    <xf numFmtId="170" fontId="25" fillId="3" borderId="22" xfId="0" applyNumberFormat="1" applyFont="1" applyFill="1" applyBorder="1" applyAlignment="1">
      <alignment horizontal="center" vertical="center" wrapText="1"/>
    </xf>
    <xf numFmtId="0" fontId="23" fillId="3" borderId="22" xfId="0" applyFont="1" applyFill="1" applyBorder="1" applyAlignment="1">
      <alignment horizontal="center"/>
    </xf>
    <xf numFmtId="0" fontId="25" fillId="3" borderId="22" xfId="0" applyFont="1" applyFill="1" applyBorder="1" applyAlignment="1">
      <alignment horizontal="center" vertical="center" wrapText="1"/>
    </xf>
    <xf numFmtId="170" fontId="35" fillId="0" borderId="27" xfId="0" applyNumberFormat="1" applyFont="1" applyBorder="1"/>
    <xf numFmtId="3" fontId="4" fillId="0" borderId="22" xfId="0" applyNumberFormat="1" applyFont="1" applyFill="1" applyBorder="1" applyAlignment="1">
      <alignment horizontal="right" vertical="center" wrapText="1"/>
    </xf>
    <xf numFmtId="14" fontId="25" fillId="9" borderId="22" xfId="0" applyNumberFormat="1" applyFont="1" applyFill="1" applyBorder="1" applyAlignment="1">
      <alignment horizontal="center" vertical="center" wrapText="1"/>
    </xf>
    <xf numFmtId="3" fontId="4" fillId="8" borderId="22" xfId="0" applyNumberFormat="1" applyFont="1" applyFill="1" applyBorder="1" applyAlignment="1">
      <alignment horizontal="right"/>
    </xf>
    <xf numFmtId="3" fontId="4" fillId="0" borderId="22" xfId="0" applyNumberFormat="1" applyFont="1" applyBorder="1" applyAlignment="1">
      <alignment horizontal="right"/>
    </xf>
    <xf numFmtId="3" fontId="25" fillId="3" borderId="22" xfId="0" applyNumberFormat="1" applyFont="1" applyFill="1" applyBorder="1" applyAlignment="1">
      <alignment horizontal="right"/>
    </xf>
    <xf numFmtId="3" fontId="27" fillId="0" borderId="22" xfId="0" applyNumberFormat="1" applyFont="1" applyFill="1" applyBorder="1" applyAlignment="1">
      <alignment horizontal="right" vertical="top" wrapText="1"/>
    </xf>
    <xf numFmtId="3" fontId="4" fillId="0" borderId="22" xfId="0" applyNumberFormat="1" applyFont="1" applyFill="1" applyBorder="1" applyAlignment="1">
      <alignment horizontal="right" vertical="top" wrapText="1"/>
    </xf>
    <xf numFmtId="3" fontId="25" fillId="0" borderId="22" xfId="0" applyNumberFormat="1" applyFont="1" applyFill="1" applyBorder="1" applyAlignment="1">
      <alignment horizontal="right" vertical="top" wrapText="1"/>
    </xf>
    <xf numFmtId="3" fontId="27" fillId="0" borderId="27" xfId="0" applyNumberFormat="1" applyFont="1" applyFill="1" applyBorder="1" applyAlignment="1">
      <alignment horizontal="right" vertical="top" wrapText="1"/>
    </xf>
    <xf numFmtId="3" fontId="4" fillId="0" borderId="27" xfId="0" applyNumberFormat="1" applyFont="1" applyFill="1" applyBorder="1" applyAlignment="1">
      <alignment horizontal="right" vertical="top" wrapText="1"/>
    </xf>
    <xf numFmtId="170" fontId="28" fillId="0" borderId="22" xfId="0" applyNumberFormat="1" applyFont="1" applyFill="1" applyBorder="1" applyAlignment="1">
      <alignment horizontal="right" vertical="top" wrapText="1"/>
    </xf>
    <xf numFmtId="170" fontId="27" fillId="0" borderId="22" xfId="0" applyNumberFormat="1" applyFont="1" applyFill="1" applyBorder="1" applyAlignment="1">
      <alignment horizontal="right" vertical="top" wrapText="1"/>
    </xf>
    <xf numFmtId="3" fontId="25" fillId="0" borderId="22" xfId="0" applyNumberFormat="1" applyFont="1" applyBorder="1"/>
    <xf numFmtId="14" fontId="25" fillId="3" borderId="27" xfId="0" applyNumberFormat="1" applyFont="1" applyFill="1" applyBorder="1" applyAlignment="1">
      <alignment horizontal="center" vertical="center" wrapText="1"/>
    </xf>
    <xf numFmtId="3" fontId="25" fillId="3" borderId="3" xfId="0" applyNumberFormat="1" applyFont="1" applyFill="1" applyBorder="1"/>
    <xf numFmtId="3" fontId="4" fillId="8" borderId="3" xfId="0" applyNumberFormat="1" applyFont="1" applyFill="1" applyBorder="1"/>
    <xf numFmtId="3" fontId="4" fillId="3" borderId="3" xfId="0" applyNumberFormat="1" applyFont="1" applyFill="1" applyBorder="1"/>
    <xf numFmtId="171" fontId="4" fillId="0" borderId="22" xfId="0" applyNumberFormat="1" applyFont="1" applyBorder="1" applyAlignment="1">
      <alignment horizontal="right" vertical="center" wrapText="1"/>
    </xf>
    <xf numFmtId="3" fontId="4" fillId="0" borderId="3" xfId="0" applyNumberFormat="1" applyFont="1" applyFill="1" applyBorder="1"/>
    <xf numFmtId="170" fontId="4" fillId="0" borderId="22" xfId="0" applyNumberFormat="1" applyFont="1" applyBorder="1" applyAlignment="1">
      <alignment horizontal="right" vertical="center" wrapText="1"/>
    </xf>
    <xf numFmtId="3" fontId="4" fillId="0" borderId="22" xfId="0" applyNumberFormat="1" applyFont="1" applyBorder="1"/>
    <xf numFmtId="3" fontId="25" fillId="3" borderId="3" xfId="0" applyNumberFormat="1" applyFont="1" applyFill="1" applyBorder="1" applyAlignment="1">
      <alignment horizontal="right" vertical="center"/>
    </xf>
    <xf numFmtId="3" fontId="25" fillId="3" borderId="1" xfId="0" applyNumberFormat="1" applyFont="1" applyFill="1" applyBorder="1" applyAlignment="1">
      <alignment horizontal="right"/>
    </xf>
    <xf numFmtId="3" fontId="4" fillId="0" borderId="3" xfId="0" applyNumberFormat="1" applyFont="1" applyBorder="1"/>
    <xf numFmtId="3" fontId="25" fillId="0" borderId="29" xfId="0" applyNumberFormat="1" applyFont="1" applyFill="1" applyBorder="1"/>
    <xf numFmtId="3" fontId="25" fillId="3" borderId="29" xfId="0" applyNumberFormat="1" applyFont="1" applyFill="1" applyBorder="1"/>
    <xf numFmtId="170" fontId="4" fillId="0" borderId="22" xfId="0" applyNumberFormat="1" applyFont="1" applyFill="1" applyBorder="1" applyAlignment="1">
      <alignment vertical="top" wrapText="1"/>
    </xf>
    <xf numFmtId="3" fontId="4" fillId="0" borderId="22" xfId="0" applyNumberFormat="1" applyFont="1" applyFill="1" applyBorder="1"/>
    <xf numFmtId="171" fontId="25" fillId="0" borderId="22" xfId="0" applyNumberFormat="1" applyFont="1" applyBorder="1" applyAlignment="1">
      <alignment vertical="top" wrapText="1"/>
    </xf>
    <xf numFmtId="170" fontId="4" fillId="0" borderId="0" xfId="0" applyNumberFormat="1" applyFont="1" applyBorder="1"/>
    <xf numFmtId="4" fontId="4" fillId="0" borderId="22" xfId="0" applyNumberFormat="1" applyFont="1" applyBorder="1" applyAlignment="1">
      <alignment horizontal="right" vertical="top" wrapText="1"/>
    </xf>
    <xf numFmtId="3" fontId="25" fillId="0" borderId="3" xfId="0" applyNumberFormat="1" applyFont="1" applyBorder="1"/>
    <xf numFmtId="3" fontId="25" fillId="8" borderId="3" xfId="0" applyNumberFormat="1" applyFont="1" applyFill="1" applyBorder="1"/>
    <xf numFmtId="174" fontId="4" fillId="0" borderId="22" xfId="0" applyNumberFormat="1" applyFont="1" applyBorder="1" applyAlignment="1">
      <alignment horizontal="right" vertical="top" wrapText="1"/>
    </xf>
    <xf numFmtId="3" fontId="25" fillId="0" borderId="3" xfId="0" applyNumberFormat="1" applyFont="1" applyFill="1" applyBorder="1"/>
    <xf numFmtId="3" fontId="4" fillId="0" borderId="3" xfId="0" applyNumberFormat="1" applyFont="1" applyBorder="1" applyAlignment="1">
      <alignment horizontal="right"/>
    </xf>
    <xf numFmtId="0" fontId="3" fillId="0" borderId="22" xfId="0" applyFont="1" applyBorder="1"/>
    <xf numFmtId="170" fontId="4" fillId="0" borderId="22" xfId="1" applyNumberFormat="1" applyFont="1" applyBorder="1" applyAlignment="1">
      <alignment horizontal="right" vertical="top" wrapText="1"/>
    </xf>
    <xf numFmtId="0" fontId="4" fillId="0" borderId="3" xfId="0" applyFont="1" applyFill="1" applyBorder="1"/>
    <xf numFmtId="3" fontId="25" fillId="0" borderId="3" xfId="0" applyNumberFormat="1" applyFont="1" applyBorder="1" applyAlignment="1">
      <alignment vertical="center"/>
    </xf>
    <xf numFmtId="3" fontId="4" fillId="0" borderId="3" xfId="0" quotePrefix="1" applyNumberFormat="1" applyFont="1" applyBorder="1" applyAlignment="1">
      <alignment horizontal="right"/>
    </xf>
    <xf numFmtId="0" fontId="4" fillId="0" borderId="3" xfId="0" applyFont="1" applyBorder="1"/>
    <xf numFmtId="170" fontId="4" fillId="0" borderId="22" xfId="0" applyNumberFormat="1" applyFont="1" applyBorder="1"/>
    <xf numFmtId="3" fontId="4" fillId="8" borderId="3" xfId="0" applyNumberFormat="1" applyFont="1" applyFill="1" applyBorder="1" applyAlignment="1">
      <alignment horizontal="right"/>
    </xf>
    <xf numFmtId="0" fontId="38" fillId="0" borderId="0" xfId="0" applyFont="1"/>
    <xf numFmtId="0" fontId="25" fillId="0" borderId="0" xfId="0" applyFont="1" applyFill="1" applyAlignment="1">
      <alignment horizontal="left" vertical="center"/>
    </xf>
    <xf numFmtId="0" fontId="25" fillId="7" borderId="22" xfId="4" applyFont="1" applyFill="1" applyBorder="1" applyAlignment="1">
      <alignment horizontal="center" vertical="center" wrapText="1"/>
    </xf>
    <xf numFmtId="3" fontId="4" fillId="0" borderId="3" xfId="0" applyNumberFormat="1" applyFont="1" applyFill="1" applyBorder="1" applyAlignment="1">
      <alignment vertical="top" wrapText="1"/>
    </xf>
    <xf numFmtId="170" fontId="22" fillId="0" borderId="22" xfId="0" applyNumberFormat="1" applyFont="1" applyFill="1" applyBorder="1"/>
    <xf numFmtId="174" fontId="27" fillId="0" borderId="22" xfId="0" applyNumberFormat="1" applyFont="1" applyFill="1" applyBorder="1" applyAlignment="1">
      <alignment horizontal="right" vertical="top" wrapText="1"/>
    </xf>
    <xf numFmtId="3" fontId="4" fillId="0" borderId="22" xfId="0" applyNumberFormat="1" applyFont="1" applyFill="1" applyBorder="1" applyAlignment="1">
      <alignment horizontal="right"/>
    </xf>
    <xf numFmtId="170" fontId="4" fillId="0" borderId="22" xfId="0" applyNumberFormat="1" applyFont="1" applyFill="1" applyBorder="1" applyAlignment="1">
      <alignment vertical="center" wrapText="1"/>
    </xf>
    <xf numFmtId="170" fontId="22" fillId="0" borderId="28" xfId="0" applyNumberFormat="1" applyFont="1" applyBorder="1"/>
    <xf numFmtId="170" fontId="23" fillId="3" borderId="1" xfId="3" applyNumberFormat="1" applyFont="1" applyFill="1" applyBorder="1" applyAlignment="1">
      <alignment horizontal="right" vertical="top" wrapText="1"/>
    </xf>
    <xf numFmtId="3" fontId="4" fillId="0" borderId="9" xfId="0" applyNumberFormat="1" applyFont="1" applyFill="1" applyBorder="1"/>
    <xf numFmtId="3" fontId="22" fillId="0" borderId="9" xfId="0" applyNumberFormat="1" applyFont="1" applyFill="1" applyBorder="1"/>
    <xf numFmtId="3" fontId="22" fillId="0" borderId="28" xfId="0" applyNumberFormat="1" applyFont="1" applyFill="1" applyBorder="1"/>
    <xf numFmtId="3" fontId="23" fillId="0" borderId="22" xfId="0" applyNumberFormat="1" applyFont="1" applyFill="1" applyBorder="1"/>
    <xf numFmtId="3" fontId="22" fillId="8" borderId="22" xfId="0" applyNumberFormat="1" applyFont="1" applyFill="1" applyBorder="1" applyAlignment="1">
      <alignment horizontal="right" vertical="center" wrapText="1"/>
    </xf>
    <xf numFmtId="4" fontId="4" fillId="0" borderId="22" xfId="0" applyNumberFormat="1" applyFont="1" applyFill="1" applyBorder="1" applyAlignment="1">
      <alignment horizontal="center" vertical="top" wrapText="1"/>
    </xf>
    <xf numFmtId="4" fontId="4" fillId="0" borderId="22" xfId="1" applyNumberFormat="1" applyFont="1" applyFill="1" applyBorder="1" applyAlignment="1">
      <alignment horizontal="right" vertical="top" wrapText="1"/>
    </xf>
    <xf numFmtId="171" fontId="4" fillId="0" borderId="22" xfId="0" applyNumberFormat="1" applyFont="1" applyFill="1" applyBorder="1" applyAlignment="1">
      <alignment vertical="top" wrapText="1"/>
    </xf>
    <xf numFmtId="170" fontId="4" fillId="0" borderId="22" xfId="1" applyNumberFormat="1" applyFont="1" applyFill="1" applyBorder="1" applyAlignment="1">
      <alignment vertical="top" wrapText="1"/>
    </xf>
    <xf numFmtId="171" fontId="4" fillId="0" borderId="22" xfId="0" applyNumberFormat="1" applyFont="1" applyFill="1" applyBorder="1" applyAlignment="1">
      <alignment horizontal="right" vertical="top" wrapText="1"/>
    </xf>
    <xf numFmtId="173" fontId="4" fillId="0" borderId="22" xfId="1" applyNumberFormat="1" applyFont="1" applyFill="1" applyBorder="1" applyAlignment="1">
      <alignment horizontal="right" vertical="top" wrapText="1"/>
    </xf>
    <xf numFmtId="3" fontId="27" fillId="0" borderId="22" xfId="0" applyNumberFormat="1" applyFont="1" applyFill="1" applyBorder="1" applyAlignment="1">
      <alignment horizontal="right" vertical="center" wrapText="1"/>
    </xf>
    <xf numFmtId="174" fontId="23" fillId="3" borderId="22" xfId="77" applyNumberFormat="1" applyFont="1" applyFill="1" applyBorder="1" applyAlignment="1">
      <alignment vertical="top" wrapText="1"/>
    </xf>
    <xf numFmtId="14" fontId="25" fillId="7" borderId="22" xfId="4" applyNumberFormat="1" applyFont="1" applyFill="1" applyBorder="1" applyAlignment="1">
      <alignment horizontal="center" vertical="center" wrapText="1"/>
    </xf>
    <xf numFmtId="191" fontId="20" fillId="3" borderId="1" xfId="0" applyNumberFormat="1" applyFont="1" applyFill="1" applyBorder="1" applyAlignment="1">
      <alignment horizontal="center" vertical="center" wrapText="1"/>
    </xf>
    <xf numFmtId="170" fontId="22" fillId="0" borderId="27" xfId="0" applyNumberFormat="1" applyFont="1" applyBorder="1"/>
    <xf numFmtId="0" fontId="25" fillId="3" borderId="22" xfId="0" applyFont="1" applyFill="1" applyBorder="1" applyAlignment="1">
      <alignment horizontal="center" vertical="center" wrapText="1"/>
    </xf>
    <xf numFmtId="0" fontId="30" fillId="0" borderId="0" xfId="0" applyFont="1" applyAlignment="1">
      <alignment horizontal="center"/>
    </xf>
    <xf numFmtId="0" fontId="22" fillId="0" borderId="0" xfId="4" applyFont="1" applyAlignment="1">
      <alignment horizontal="center" vertical="top" wrapText="1"/>
    </xf>
    <xf numFmtId="0" fontId="10" fillId="0" borderId="22" xfId="0" applyFont="1" applyBorder="1" applyAlignment="1">
      <alignment horizontal="center" vertical="center" wrapText="1"/>
    </xf>
    <xf numFmtId="0" fontId="17" fillId="0" borderId="22" xfId="0" applyFont="1" applyBorder="1" applyAlignment="1">
      <alignment horizontal="center"/>
    </xf>
    <xf numFmtId="2" fontId="19" fillId="0" borderId="0" xfId="0" applyNumberFormat="1" applyFont="1" applyAlignment="1">
      <alignment horizontal="center" vertical="center" wrapText="1"/>
    </xf>
    <xf numFmtId="0" fontId="18" fillId="0" borderId="0" xfId="4" applyFont="1" applyAlignment="1">
      <alignment horizontal="center" vertical="top" wrapText="1"/>
    </xf>
    <xf numFmtId="2" fontId="23" fillId="0" borderId="0" xfId="0" applyNumberFormat="1" applyFont="1" applyAlignment="1">
      <alignment horizontal="center" vertical="center" wrapText="1"/>
    </xf>
    <xf numFmtId="0" fontId="2" fillId="9" borderId="22" xfId="0" applyFont="1" applyFill="1" applyBorder="1" applyAlignment="1">
      <alignment horizontal="center" vertical="center" wrapText="1"/>
    </xf>
    <xf numFmtId="0" fontId="6" fillId="9" borderId="22" xfId="0" applyFont="1" applyFill="1" applyBorder="1" applyAlignment="1">
      <alignment horizontal="center"/>
    </xf>
    <xf numFmtId="2" fontId="23" fillId="0" borderId="8" xfId="0" applyNumberFormat="1" applyFont="1" applyBorder="1" applyAlignment="1">
      <alignment horizontal="center" vertical="center" wrapText="1"/>
    </xf>
    <xf numFmtId="0" fontId="25" fillId="7" borderId="23" xfId="4" applyFont="1" applyFill="1" applyBorder="1" applyAlignment="1">
      <alignment horizontal="center" vertical="center" wrapText="1"/>
    </xf>
    <xf numFmtId="0" fontId="25" fillId="7" borderId="7" xfId="4" applyFont="1" applyFill="1" applyBorder="1" applyAlignment="1">
      <alignment horizontal="center" vertical="center" wrapText="1"/>
    </xf>
    <xf numFmtId="0" fontId="25" fillId="7" borderId="24" xfId="4" applyFont="1" applyFill="1" applyBorder="1" applyAlignment="1">
      <alignment horizontal="center" vertical="center" wrapText="1"/>
    </xf>
    <xf numFmtId="0" fontId="25" fillId="7" borderId="25" xfId="4" applyFont="1" applyFill="1" applyBorder="1" applyAlignment="1">
      <alignment horizontal="center" vertical="center" wrapText="1"/>
    </xf>
    <xf numFmtId="0" fontId="25" fillId="7" borderId="26" xfId="4" applyFont="1" applyFill="1" applyBorder="1" applyAlignment="1">
      <alignment horizontal="center" vertical="center" wrapText="1"/>
    </xf>
    <xf numFmtId="0" fontId="25" fillId="7" borderId="22" xfId="4" applyFont="1" applyFill="1" applyBorder="1" applyAlignment="1">
      <alignment horizontal="center" vertical="center" wrapText="1"/>
    </xf>
    <xf numFmtId="3" fontId="25" fillId="3" borderId="22" xfId="0" applyNumberFormat="1" applyFont="1" applyFill="1" applyBorder="1" applyAlignment="1">
      <alignment horizontal="center" vertical="center" wrapText="1"/>
    </xf>
    <xf numFmtId="0" fontId="25" fillId="3" borderId="22" xfId="2" applyFont="1" applyFill="1" applyBorder="1" applyAlignment="1">
      <alignment horizontal="center" vertical="top" wrapText="1"/>
    </xf>
    <xf numFmtId="2" fontId="25" fillId="3" borderId="2" xfId="0" applyNumberFormat="1" applyFont="1" applyFill="1" applyBorder="1" applyAlignment="1">
      <alignment horizontal="center" vertical="center" wrapText="1"/>
    </xf>
    <xf numFmtId="2" fontId="25" fillId="3" borderId="4" xfId="0" applyNumberFormat="1" applyFont="1" applyFill="1" applyBorder="1" applyAlignment="1">
      <alignment horizontal="center" vertical="center" wrapText="1"/>
    </xf>
    <xf numFmtId="2" fontId="25" fillId="3" borderId="22" xfId="0" applyNumberFormat="1" applyFont="1" applyFill="1" applyBorder="1" applyAlignment="1">
      <alignment horizontal="center" vertical="center" wrapText="1"/>
    </xf>
    <xf numFmtId="0" fontId="25" fillId="0" borderId="0" xfId="0" applyFont="1" applyAlignment="1">
      <alignment horizontal="left"/>
    </xf>
    <xf numFmtId="0" fontId="25" fillId="0" borderId="0" xfId="0" applyFont="1" applyFill="1" applyAlignment="1">
      <alignment horizontal="left"/>
    </xf>
    <xf numFmtId="0" fontId="25" fillId="8" borderId="0" xfId="0" applyFont="1" applyFill="1" applyAlignment="1">
      <alignment horizontal="left"/>
    </xf>
    <xf numFmtId="0" fontId="28" fillId="5" borderId="22" xfId="0" applyFont="1" applyFill="1" applyBorder="1" applyAlignment="1">
      <alignment horizontal="center" vertical="top" wrapText="1"/>
    </xf>
    <xf numFmtId="0" fontId="23" fillId="3" borderId="22" xfId="0" applyFont="1" applyFill="1" applyBorder="1" applyAlignment="1">
      <alignment horizontal="center"/>
    </xf>
    <xf numFmtId="170" fontId="25" fillId="3" borderId="1" xfId="0" applyNumberFormat="1" applyFont="1" applyFill="1" applyBorder="1" applyAlignment="1">
      <alignment horizontal="center" vertical="center" wrapText="1"/>
    </xf>
    <xf numFmtId="0" fontId="25" fillId="3" borderId="22" xfId="0" applyFont="1" applyFill="1" applyBorder="1" applyAlignment="1">
      <alignment horizontal="center" vertical="center" wrapText="1"/>
    </xf>
    <xf numFmtId="0" fontId="23" fillId="0" borderId="0" xfId="0" applyFont="1" applyAlignment="1">
      <alignment horizontal="left" vertical="center" wrapText="1"/>
    </xf>
    <xf numFmtId="0" fontId="22" fillId="0" borderId="0" xfId="0" applyFont="1" applyAlignment="1">
      <alignment horizontal="justify" vertical="center" wrapText="1"/>
    </xf>
    <xf numFmtId="0" fontId="22" fillId="0" borderId="0" xfId="0" applyFont="1" applyAlignment="1">
      <alignment horizontal="left" wrapText="1"/>
    </xf>
    <xf numFmtId="0" fontId="25" fillId="3" borderId="22" xfId="0" applyFont="1" applyFill="1" applyBorder="1" applyAlignment="1">
      <alignment horizontal="center"/>
    </xf>
    <xf numFmtId="0" fontId="25" fillId="0" borderId="0" xfId="0" applyFont="1" applyFill="1" applyAlignment="1">
      <alignment horizontal="left" vertical="center"/>
    </xf>
    <xf numFmtId="0" fontId="25" fillId="3" borderId="24" xfId="0" applyFont="1" applyFill="1" applyBorder="1" applyAlignment="1">
      <alignment horizontal="center" vertical="center" wrapText="1"/>
    </xf>
    <xf numFmtId="0" fontId="25" fillId="3" borderId="26" xfId="0" applyFont="1" applyFill="1" applyBorder="1" applyAlignment="1">
      <alignment horizontal="center" vertical="center" wrapText="1"/>
    </xf>
    <xf numFmtId="0" fontId="27" fillId="0" borderId="24" xfId="0" applyFont="1" applyBorder="1" applyAlignment="1">
      <alignment horizontal="left" vertical="center" wrapText="1"/>
    </xf>
    <xf numFmtId="0" fontId="27" fillId="0" borderId="26" xfId="0" applyFont="1" applyBorder="1" applyAlignment="1">
      <alignment horizontal="left" vertical="center" wrapText="1"/>
    </xf>
    <xf numFmtId="0" fontId="25" fillId="9" borderId="22" xfId="0" applyFont="1" applyFill="1" applyBorder="1" applyAlignment="1">
      <alignment horizontal="center"/>
    </xf>
    <xf numFmtId="0" fontId="23" fillId="9" borderId="22" xfId="0" applyFont="1" applyFill="1" applyBorder="1" applyAlignment="1">
      <alignment horizontal="center" vertical="center" wrapText="1"/>
    </xf>
    <xf numFmtId="0" fontId="19" fillId="0" borderId="0" xfId="0" applyFont="1" applyAlignment="1">
      <alignment horizontal="center" vertical="center" wrapText="1"/>
    </xf>
    <xf numFmtId="0" fontId="22" fillId="0" borderId="0" xfId="0" applyFont="1" applyAlignment="1">
      <alignment horizontal="left" vertical="center" wrapText="1"/>
    </xf>
    <xf numFmtId="0" fontId="4" fillId="0" borderId="0" xfId="0" applyFont="1" applyAlignment="1">
      <alignment horizontal="justify" vertical="center" wrapText="1"/>
    </xf>
    <xf numFmtId="0" fontId="25" fillId="0" borderId="0" xfId="0" applyFont="1" applyAlignment="1">
      <alignment horizontal="left" vertical="center" wrapText="1"/>
    </xf>
    <xf numFmtId="0" fontId="23" fillId="0" borderId="0" xfId="0" applyFont="1" applyAlignment="1">
      <alignment horizontal="left" wrapText="1"/>
    </xf>
    <xf numFmtId="0" fontId="23" fillId="3" borderId="22" xfId="0" applyFont="1" applyFill="1" applyBorder="1" applyAlignment="1">
      <alignment horizontal="center" vertical="center"/>
    </xf>
    <xf numFmtId="0" fontId="25" fillId="0" borderId="0" xfId="0" applyFont="1" applyBorder="1" applyAlignment="1">
      <alignment horizontal="center"/>
    </xf>
    <xf numFmtId="0" fontId="25" fillId="3" borderId="24" xfId="0" applyFont="1" applyFill="1" applyBorder="1" applyAlignment="1">
      <alignment horizontal="center"/>
    </xf>
    <xf numFmtId="0" fontId="25" fillId="3" borderId="26" xfId="0" applyFont="1" applyFill="1" applyBorder="1" applyAlignment="1">
      <alignment horizontal="center"/>
    </xf>
    <xf numFmtId="170" fontId="22" fillId="8" borderId="22" xfId="0" applyNumberFormat="1" applyFont="1" applyFill="1" applyBorder="1" applyAlignment="1">
      <alignment horizontal="center" vertical="center" wrapText="1"/>
    </xf>
    <xf numFmtId="170" fontId="25" fillId="3" borderId="22" xfId="0" applyNumberFormat="1" applyFont="1" applyFill="1" applyBorder="1" applyAlignment="1">
      <alignment horizontal="center" vertical="center" wrapText="1"/>
    </xf>
    <xf numFmtId="0" fontId="4" fillId="0" borderId="0" xfId="0" applyFont="1" applyAlignment="1">
      <alignment horizontal="justify"/>
    </xf>
  </cellXfs>
  <cellStyles count="273">
    <cellStyle name="Comma [0]" xfId="162" xr:uid="{00000000-0005-0000-0000-000000000000}"/>
    <cellStyle name="Comma 2" xfId="100" xr:uid="{00000000-0005-0000-0000-000072000000}"/>
    <cellStyle name="Comma 3" xfId="163" xr:uid="{00000000-0005-0000-0000-000001000000}"/>
    <cellStyle name="Comma 3 2" xfId="267" xr:uid="{00000000-0005-0000-0000-000037010000}"/>
    <cellStyle name="Comma_Comparativo 2004" xfId="101" xr:uid="{00000000-0005-0000-0000-000073000000}"/>
    <cellStyle name="Excel Built-in Comma" xfId="19" xr:uid="{00000000-0005-0000-0000-000000000000}"/>
    <cellStyle name="Excel Built-in Comma [0]" xfId="165" xr:uid="{00000000-0005-0000-0000-000003000000}"/>
    <cellStyle name="Excel Built-in Comma 2" xfId="164" xr:uid="{00000000-0005-0000-0000-000002000000}"/>
    <cellStyle name="Excel Built-in Normal" xfId="18" xr:uid="{00000000-0005-0000-0000-000001000000}"/>
    <cellStyle name="Excel Built-in Normal 2" xfId="268" xr:uid="{00000000-0005-0000-0000-000038010000}"/>
    <cellStyle name="Excel_BuiltIn_Comma 1" xfId="166" xr:uid="{00000000-0005-0000-0000-000004000000}"/>
    <cellStyle name="Heading" xfId="167" xr:uid="{00000000-0005-0000-0000-000006000000}"/>
    <cellStyle name="Heading 1" xfId="168" xr:uid="{00000000-0005-0000-0000-000007000000}"/>
    <cellStyle name="Heading1" xfId="169" xr:uid="{00000000-0005-0000-0000-000008000000}"/>
    <cellStyle name="Heading1 1" xfId="170" xr:uid="{00000000-0005-0000-0000-000009000000}"/>
    <cellStyle name="Heading1 2" xfId="171" xr:uid="{00000000-0005-0000-0000-00000A000000}"/>
    <cellStyle name="Hipervínculo" xfId="75" builtinId="8"/>
    <cellStyle name="Hipervínculo 2" xfId="22" xr:uid="{00000000-0005-0000-0000-000002000000}"/>
    <cellStyle name="Hipervínculo 3" xfId="269" xr:uid="{00000000-0005-0000-0000-000039010000}"/>
    <cellStyle name="Hyperlink 2" xfId="270" xr:uid="{00000000-0005-0000-0000-00003A010000}"/>
    <cellStyle name="Millares" xfId="1" builtinId="3"/>
    <cellStyle name="Millares [0]" xfId="67" builtinId="6"/>
    <cellStyle name="Millares [0] 2" xfId="23" xr:uid="{00000000-0005-0000-0000-000005000000}"/>
    <cellStyle name="Millares [0] 2 2" xfId="81" xr:uid="{00000000-0005-0000-0000-000005000000}"/>
    <cellStyle name="Millares [0] 2 2 2" xfId="139" xr:uid="{00000000-0005-0000-0000-000005000000}"/>
    <cellStyle name="Millares [0] 2 3" xfId="111" xr:uid="{00000000-0005-0000-0000-000005000000}"/>
    <cellStyle name="Millares [0] 2 4" xfId="172" xr:uid="{00000000-0005-0000-0000-00000B000000}"/>
    <cellStyle name="Millares [0] 2 5" xfId="206" xr:uid="{00000000-0005-0000-0000-000005000000}"/>
    <cellStyle name="Millares [0] 2 6" xfId="235" xr:uid="{00000000-0005-0000-0000-000005000000}"/>
    <cellStyle name="Millares [0] 3" xfId="70" xr:uid="{00000000-0005-0000-0000-000072000000}"/>
    <cellStyle name="Millares [0] 3 2" xfId="103" xr:uid="{00000000-0005-0000-0000-000075000000}"/>
    <cellStyle name="Millares [0] 3 3" xfId="132" xr:uid="{00000000-0005-0000-0000-000072000000}"/>
    <cellStyle name="Millares [0] 4" xfId="74" xr:uid="{00000000-0005-0000-0000-000074000000}"/>
    <cellStyle name="Millares [0] 4 2" xfId="133" xr:uid="{00000000-0005-0000-0000-000074000000}"/>
    <cellStyle name="Millares [0] 5" xfId="131" xr:uid="{00000000-0005-0000-0000-000098000000}"/>
    <cellStyle name="Millares [0] 6" xfId="158" xr:uid="{00000000-0005-0000-0000-0000CB000000}"/>
    <cellStyle name="Millares [0] 7" xfId="189" xr:uid="{00000000-0005-0000-0000-0000E6000000}"/>
    <cellStyle name="Millares [0] 8" xfId="226" xr:uid="{00000000-0005-0000-0000-0000F6000000}"/>
    <cellStyle name="Millares [0] 9" xfId="258" xr:uid="{00000000-0005-0000-0000-000013010000}"/>
    <cellStyle name="Millares 10" xfId="5" xr:uid="{00000000-0005-0000-0000-000006000000}"/>
    <cellStyle name="Millares 10 2" xfId="24" xr:uid="{00000000-0005-0000-0000-000007000000}"/>
    <cellStyle name="Millares 10 2 2" xfId="82" xr:uid="{00000000-0005-0000-0000-000007000000}"/>
    <cellStyle name="Millares 10 2 2 2" xfId="140" xr:uid="{00000000-0005-0000-0000-000007000000}"/>
    <cellStyle name="Millares 10 2 3" xfId="112" xr:uid="{00000000-0005-0000-0000-000007000000}"/>
    <cellStyle name="Millares 10 2 4" xfId="207" xr:uid="{00000000-0005-0000-0000-000007000000}"/>
    <cellStyle name="Millares 10 2 5" xfId="236" xr:uid="{00000000-0005-0000-0000-000007000000}"/>
    <cellStyle name="Millares 10 3" xfId="78" xr:uid="{00000000-0005-0000-0000-000006000000}"/>
    <cellStyle name="Millares 10 3 2" xfId="136" xr:uid="{00000000-0005-0000-0000-000006000000}"/>
    <cellStyle name="Millares 10 4" xfId="108" xr:uid="{00000000-0005-0000-0000-000006000000}"/>
    <cellStyle name="Millares 10 5" xfId="202" xr:uid="{00000000-0005-0000-0000-000006000000}"/>
    <cellStyle name="Millares 10 6" xfId="231" xr:uid="{00000000-0005-0000-0000-000006000000}"/>
    <cellStyle name="Millares 11" xfId="25" xr:uid="{00000000-0005-0000-0000-000008000000}"/>
    <cellStyle name="Millares 11 2" xfId="83" xr:uid="{00000000-0005-0000-0000-000008000000}"/>
    <cellStyle name="Millares 11 2 2" xfId="141" xr:uid="{00000000-0005-0000-0000-000008000000}"/>
    <cellStyle name="Millares 11 3" xfId="113" xr:uid="{00000000-0005-0000-0000-000008000000}"/>
    <cellStyle name="Millares 11 4" xfId="208" xr:uid="{00000000-0005-0000-0000-000008000000}"/>
    <cellStyle name="Millares 11 5" xfId="237" xr:uid="{00000000-0005-0000-0000-000008000000}"/>
    <cellStyle name="Millares 12" xfId="26" xr:uid="{00000000-0005-0000-0000-000009000000}"/>
    <cellStyle name="Millares 12 2" xfId="84" xr:uid="{00000000-0005-0000-0000-000009000000}"/>
    <cellStyle name="Millares 12 2 2" xfId="142" xr:uid="{00000000-0005-0000-0000-000009000000}"/>
    <cellStyle name="Millares 12 3" xfId="114" xr:uid="{00000000-0005-0000-0000-000009000000}"/>
    <cellStyle name="Millares 12 4" xfId="209" xr:uid="{00000000-0005-0000-0000-000009000000}"/>
    <cellStyle name="Millares 12 5" xfId="238" xr:uid="{00000000-0005-0000-0000-000009000000}"/>
    <cellStyle name="Millares 13" xfId="27" xr:uid="{00000000-0005-0000-0000-00000A000000}"/>
    <cellStyle name="Millares 13 2" xfId="85" xr:uid="{00000000-0005-0000-0000-00000A000000}"/>
    <cellStyle name="Millares 13 2 2" xfId="143" xr:uid="{00000000-0005-0000-0000-00000A000000}"/>
    <cellStyle name="Millares 13 3" xfId="115" xr:uid="{00000000-0005-0000-0000-00000A000000}"/>
    <cellStyle name="Millares 13 4" xfId="210" xr:uid="{00000000-0005-0000-0000-00000A000000}"/>
    <cellStyle name="Millares 13 5" xfId="239" xr:uid="{00000000-0005-0000-0000-00000A000000}"/>
    <cellStyle name="Millares 14" xfId="28" xr:uid="{00000000-0005-0000-0000-00000B000000}"/>
    <cellStyle name="Millares 14 2" xfId="86" xr:uid="{00000000-0005-0000-0000-00000B000000}"/>
    <cellStyle name="Millares 14 2 2" xfId="144" xr:uid="{00000000-0005-0000-0000-00000B000000}"/>
    <cellStyle name="Millares 14 3" xfId="116" xr:uid="{00000000-0005-0000-0000-00000B000000}"/>
    <cellStyle name="Millares 14 4" xfId="211" xr:uid="{00000000-0005-0000-0000-00000B000000}"/>
    <cellStyle name="Millares 14 5" xfId="240" xr:uid="{00000000-0005-0000-0000-00000B000000}"/>
    <cellStyle name="Millares 15" xfId="29" xr:uid="{00000000-0005-0000-0000-00000C000000}"/>
    <cellStyle name="Millares 15 2" xfId="87" xr:uid="{00000000-0005-0000-0000-00000C000000}"/>
    <cellStyle name="Millares 15 2 2" xfId="145" xr:uid="{00000000-0005-0000-0000-00000C000000}"/>
    <cellStyle name="Millares 15 3" xfId="117" xr:uid="{00000000-0005-0000-0000-00000C000000}"/>
    <cellStyle name="Millares 15 4" xfId="212" xr:uid="{00000000-0005-0000-0000-00000C000000}"/>
    <cellStyle name="Millares 15 5" xfId="241" xr:uid="{00000000-0005-0000-0000-00000C000000}"/>
    <cellStyle name="Millares 16" xfId="30" xr:uid="{00000000-0005-0000-0000-00000D000000}"/>
    <cellStyle name="Millares 16 2" xfId="88" xr:uid="{00000000-0005-0000-0000-00000D000000}"/>
    <cellStyle name="Millares 16 2 2" xfId="146" xr:uid="{00000000-0005-0000-0000-00000D000000}"/>
    <cellStyle name="Millares 16 3" xfId="118" xr:uid="{00000000-0005-0000-0000-00000D000000}"/>
    <cellStyle name="Millares 16 4" xfId="213" xr:uid="{00000000-0005-0000-0000-00000D000000}"/>
    <cellStyle name="Millares 16 5" xfId="242" xr:uid="{00000000-0005-0000-0000-00000D000000}"/>
    <cellStyle name="Millares 17" xfId="31" xr:uid="{00000000-0005-0000-0000-00000E000000}"/>
    <cellStyle name="Millares 17 2" xfId="89" xr:uid="{00000000-0005-0000-0000-00000E000000}"/>
    <cellStyle name="Millares 17 2 2" xfId="147" xr:uid="{00000000-0005-0000-0000-00000E000000}"/>
    <cellStyle name="Millares 17 3" xfId="119" xr:uid="{00000000-0005-0000-0000-00000E000000}"/>
    <cellStyle name="Millares 17 4" xfId="214" xr:uid="{00000000-0005-0000-0000-00000E000000}"/>
    <cellStyle name="Millares 17 5" xfId="243" xr:uid="{00000000-0005-0000-0000-00000E000000}"/>
    <cellStyle name="Millares 18" xfId="32" xr:uid="{00000000-0005-0000-0000-00000F000000}"/>
    <cellStyle name="Millares 18 2" xfId="90" xr:uid="{00000000-0005-0000-0000-00000F000000}"/>
    <cellStyle name="Millares 18 2 2" xfId="148" xr:uid="{00000000-0005-0000-0000-00000F000000}"/>
    <cellStyle name="Millares 18 3" xfId="120" xr:uid="{00000000-0005-0000-0000-00000F000000}"/>
    <cellStyle name="Millares 18 4" xfId="215" xr:uid="{00000000-0005-0000-0000-00000F000000}"/>
    <cellStyle name="Millares 18 5" xfId="244" xr:uid="{00000000-0005-0000-0000-00000F000000}"/>
    <cellStyle name="Millares 19" xfId="33" xr:uid="{00000000-0005-0000-0000-000010000000}"/>
    <cellStyle name="Millares 19 2" xfId="91" xr:uid="{00000000-0005-0000-0000-000010000000}"/>
    <cellStyle name="Millares 19 2 2" xfId="149" xr:uid="{00000000-0005-0000-0000-000010000000}"/>
    <cellStyle name="Millares 19 3" xfId="121" xr:uid="{00000000-0005-0000-0000-000010000000}"/>
    <cellStyle name="Millares 19 4" xfId="216" xr:uid="{00000000-0005-0000-0000-000010000000}"/>
    <cellStyle name="Millares 19 5" xfId="245" xr:uid="{00000000-0005-0000-0000-000010000000}"/>
    <cellStyle name="Millares 2" xfId="3" xr:uid="{00000000-0005-0000-0000-000011000000}"/>
    <cellStyle name="Millares 2 10" xfId="230" xr:uid="{00000000-0005-0000-0000-000011000000}"/>
    <cellStyle name="Millares 2 2" xfId="20" xr:uid="{00000000-0005-0000-0000-000012000000}"/>
    <cellStyle name="Millares 2 2 2" xfId="80" xr:uid="{00000000-0005-0000-0000-000012000000}"/>
    <cellStyle name="Millares 2 2 2 2" xfId="138" xr:uid="{00000000-0005-0000-0000-000012000000}"/>
    <cellStyle name="Millares 2 2 2 3" xfId="193" xr:uid="{31296434-9896-486A-B568-23662348B2FB}"/>
    <cellStyle name="Millares 2 2 3" xfId="110" xr:uid="{00000000-0005-0000-0000-000012000000}"/>
    <cellStyle name="Millares 2 2 4" xfId="160" xr:uid="{AE7BE31E-95D5-4B54-91EB-BB2B7DFA8B33}"/>
    <cellStyle name="Millares 2 2 5" xfId="184" xr:uid="{00000000-0005-0000-0000-00002C000000}"/>
    <cellStyle name="Millares 2 2 6" xfId="205" xr:uid="{00000000-0005-0000-0000-000012000000}"/>
    <cellStyle name="Millares 2 2 7" xfId="234" xr:uid="{00000000-0005-0000-0000-000012000000}"/>
    <cellStyle name="Millares 2 3" xfId="65" xr:uid="{00000000-0005-0000-0000-000013000000}"/>
    <cellStyle name="Millares 2 3 2" xfId="99" xr:uid="{00000000-0005-0000-0000-000013000000}"/>
    <cellStyle name="Millares 2 3 2 2" xfId="157" xr:uid="{00000000-0005-0000-0000-000013000000}"/>
    <cellStyle name="Millares 2 3 3" xfId="130" xr:uid="{00000000-0005-0000-0000-000013000000}"/>
    <cellStyle name="Millares 2 3 4" xfId="192" xr:uid="{56344E24-1EAA-4E0E-AA3F-B79E8316DEE6}"/>
    <cellStyle name="Millares 2 3 5" xfId="225" xr:uid="{00000000-0005-0000-0000-000013000000}"/>
    <cellStyle name="Millares 2 3 6" xfId="257" xr:uid="{00000000-0005-0000-0000-000013000000}"/>
    <cellStyle name="Millares 2 4" xfId="73" xr:uid="{E428490C-D012-4CC2-9509-7FB1DF95992C}"/>
    <cellStyle name="Millares 2 5" xfId="77" xr:uid="{00000000-0005-0000-0000-000011000000}"/>
    <cellStyle name="Millares 2 5 2" xfId="135" xr:uid="{00000000-0005-0000-0000-000011000000}"/>
    <cellStyle name="Millares 2 6" xfId="107" xr:uid="{00000000-0005-0000-0000-000011000000}"/>
    <cellStyle name="Millares 2 7" xfId="159" xr:uid="{3F340669-2BB1-4358-A72C-756C569854ED}"/>
    <cellStyle name="Millares 2 8" xfId="173" xr:uid="{00000000-0005-0000-0000-00000C000000}"/>
    <cellStyle name="Millares 2 9" xfId="201" xr:uid="{00000000-0005-0000-0000-000011000000}"/>
    <cellStyle name="Millares 20" xfId="69" xr:uid="{84CA1892-5EA7-41BF-ACEE-11677BDD9B9C}"/>
    <cellStyle name="Millares 21" xfId="71" xr:uid="{00000000-0005-0000-0000-000073000000}"/>
    <cellStyle name="Millares 21 2" xfId="102" xr:uid="{00000000-0005-0000-0000-000074000000}"/>
    <cellStyle name="Millares 22" xfId="76" xr:uid="{00000000-0005-0000-0000-00007B000000}"/>
    <cellStyle name="Millares 22 2" xfId="134" xr:uid="{00000000-0005-0000-0000-00007B000000}"/>
    <cellStyle name="Millares 23" xfId="106" xr:uid="{00000000-0005-0000-0000-000097000000}"/>
    <cellStyle name="Millares 24" xfId="129" xr:uid="{00000000-0005-0000-0000-0000CA000000}"/>
    <cellStyle name="Millares 25" xfId="183" xr:uid="{00000000-0005-0000-0000-0000E5000000}"/>
    <cellStyle name="Millares 26" xfId="191" xr:uid="{00000000-0005-0000-0000-0000F4000000}"/>
    <cellStyle name="Millares 27" xfId="200" xr:uid="{00000000-0005-0000-0000-0000F5000000}"/>
    <cellStyle name="Millares 28" xfId="224" xr:uid="{00000000-0005-0000-0000-00000E010000}"/>
    <cellStyle name="Millares 29" xfId="228" xr:uid="{00000000-0005-0000-0000-00000F010000}"/>
    <cellStyle name="Millares 3" xfId="34" xr:uid="{00000000-0005-0000-0000-000014000000}"/>
    <cellStyle name="Millares 3 2" xfId="92" xr:uid="{00000000-0005-0000-0000-000014000000}"/>
    <cellStyle name="Millares 3 2 2" xfId="150" xr:uid="{00000000-0005-0000-0000-000014000000}"/>
    <cellStyle name="Millares 3 3" xfId="122" xr:uid="{00000000-0005-0000-0000-000014000000}"/>
    <cellStyle name="Millares 3 4" xfId="185" xr:uid="{00000000-0005-0000-0000-00002D000000}"/>
    <cellStyle name="Millares 3 5" xfId="217" xr:uid="{00000000-0005-0000-0000-000014000000}"/>
    <cellStyle name="Millares 3 6" xfId="246" xr:uid="{00000000-0005-0000-0000-000014000000}"/>
    <cellStyle name="Millares 30" xfId="204" xr:uid="{00000000-0005-0000-0000-000010010000}"/>
    <cellStyle name="Millares 31" xfId="227" xr:uid="{00000000-0005-0000-0000-000011010000}"/>
    <cellStyle name="Millares 32" xfId="229" xr:uid="{00000000-0005-0000-0000-000012010000}"/>
    <cellStyle name="Millares 33" xfId="256" xr:uid="{00000000-0005-0000-0000-00002B010000}"/>
    <cellStyle name="Millares 34" xfId="262" xr:uid="{00000000-0005-0000-0000-00002C010000}"/>
    <cellStyle name="Millares 35" xfId="255" xr:uid="{00000000-0005-0000-0000-00002D010000}"/>
    <cellStyle name="Millares 36" xfId="260" xr:uid="{00000000-0005-0000-0000-00002E010000}"/>
    <cellStyle name="Millares 37" xfId="253" xr:uid="{00000000-0005-0000-0000-00002F010000}"/>
    <cellStyle name="Millares 38" xfId="233" xr:uid="{00000000-0005-0000-0000-000030010000}"/>
    <cellStyle name="Millares 39" xfId="263" xr:uid="{00000000-0005-0000-0000-000031010000}"/>
    <cellStyle name="Millares 4" xfId="35" xr:uid="{00000000-0005-0000-0000-000015000000}"/>
    <cellStyle name="Millares 4 2" xfId="93" xr:uid="{00000000-0005-0000-0000-000015000000}"/>
    <cellStyle name="Millares 4 2 2" xfId="151" xr:uid="{00000000-0005-0000-0000-000015000000}"/>
    <cellStyle name="Millares 4 3" xfId="123" xr:uid="{00000000-0005-0000-0000-000015000000}"/>
    <cellStyle name="Millares 4 4" xfId="198" xr:uid="{9B508403-B59D-410C-AF97-275F8CAF651E}"/>
    <cellStyle name="Millares 4 5" xfId="218" xr:uid="{00000000-0005-0000-0000-000015000000}"/>
    <cellStyle name="Millares 4 6" xfId="247" xr:uid="{00000000-0005-0000-0000-000015000000}"/>
    <cellStyle name="Millares 40" xfId="254" xr:uid="{00000000-0005-0000-0000-000032010000}"/>
    <cellStyle name="Millares 41" xfId="261" xr:uid="{00000000-0005-0000-0000-000033010000}"/>
    <cellStyle name="Millares 42" xfId="265" xr:uid="{00000000-0005-0000-0000-000034010000}"/>
    <cellStyle name="Millares 43" xfId="264" xr:uid="{00000000-0005-0000-0000-000035010000}"/>
    <cellStyle name="Millares 44" xfId="259" xr:uid="{00000000-0005-0000-0000-000036010000}"/>
    <cellStyle name="Millares 45" xfId="271" xr:uid="{00000000-0005-0000-0000-00003B010000}"/>
    <cellStyle name="Millares 46" xfId="272" xr:uid="{00000000-0005-0000-0000-00003C010000}"/>
    <cellStyle name="Millares 47" xfId="266" xr:uid="{00000000-0005-0000-0000-00003D010000}"/>
    <cellStyle name="Millares 5" xfId="36" xr:uid="{00000000-0005-0000-0000-000016000000}"/>
    <cellStyle name="Millares 5 2" xfId="94" xr:uid="{00000000-0005-0000-0000-000016000000}"/>
    <cellStyle name="Millares 5 2 2" xfId="152" xr:uid="{00000000-0005-0000-0000-000016000000}"/>
    <cellStyle name="Millares 5 3" xfId="124" xr:uid="{00000000-0005-0000-0000-000016000000}"/>
    <cellStyle name="Millares 5 4" xfId="199" xr:uid="{36A4E28A-E546-43AF-8031-4C9D60BFA452}"/>
    <cellStyle name="Millares 5 5" xfId="219" xr:uid="{00000000-0005-0000-0000-000016000000}"/>
    <cellStyle name="Millares 5 6" xfId="248" xr:uid="{00000000-0005-0000-0000-000016000000}"/>
    <cellStyle name="Millares 6" xfId="6" xr:uid="{00000000-0005-0000-0000-000017000000}"/>
    <cellStyle name="Millares 6 2" xfId="37" xr:uid="{00000000-0005-0000-0000-000018000000}"/>
    <cellStyle name="Millares 6 2 2" xfId="95" xr:uid="{00000000-0005-0000-0000-000018000000}"/>
    <cellStyle name="Millares 6 2 2 2" xfId="153" xr:uid="{00000000-0005-0000-0000-000018000000}"/>
    <cellStyle name="Millares 6 2 3" xfId="125" xr:uid="{00000000-0005-0000-0000-000018000000}"/>
    <cellStyle name="Millares 6 2 4" xfId="220" xr:uid="{00000000-0005-0000-0000-000018000000}"/>
    <cellStyle name="Millares 6 2 5" xfId="249" xr:uid="{00000000-0005-0000-0000-000018000000}"/>
    <cellStyle name="Millares 6 3" xfId="79" xr:uid="{00000000-0005-0000-0000-000017000000}"/>
    <cellStyle name="Millares 6 3 2" xfId="137" xr:uid="{00000000-0005-0000-0000-000017000000}"/>
    <cellStyle name="Millares 6 4" xfId="109" xr:uid="{00000000-0005-0000-0000-000017000000}"/>
    <cellStyle name="Millares 6 5" xfId="203" xr:uid="{00000000-0005-0000-0000-000017000000}"/>
    <cellStyle name="Millares 6 6" xfId="232" xr:uid="{00000000-0005-0000-0000-000017000000}"/>
    <cellStyle name="Millares 7" xfId="38" xr:uid="{00000000-0005-0000-0000-000019000000}"/>
    <cellStyle name="Millares 7 2" xfId="96" xr:uid="{00000000-0005-0000-0000-000019000000}"/>
    <cellStyle name="Millares 7 2 2" xfId="154" xr:uid="{00000000-0005-0000-0000-000019000000}"/>
    <cellStyle name="Millares 7 3" xfId="126" xr:uid="{00000000-0005-0000-0000-000019000000}"/>
    <cellStyle name="Millares 7 4" xfId="221" xr:uid="{00000000-0005-0000-0000-000019000000}"/>
    <cellStyle name="Millares 7 5" xfId="250" xr:uid="{00000000-0005-0000-0000-000019000000}"/>
    <cellStyle name="Millares 8" xfId="39" xr:uid="{00000000-0005-0000-0000-00001A000000}"/>
    <cellStyle name="Millares 8 2" xfId="97" xr:uid="{00000000-0005-0000-0000-00001A000000}"/>
    <cellStyle name="Millares 8 2 2" xfId="155" xr:uid="{00000000-0005-0000-0000-00001A000000}"/>
    <cellStyle name="Millares 8 3" xfId="127" xr:uid="{00000000-0005-0000-0000-00001A000000}"/>
    <cellStyle name="Millares 8 4" xfId="222" xr:uid="{00000000-0005-0000-0000-00001A000000}"/>
    <cellStyle name="Millares 8 5" xfId="251" xr:uid="{00000000-0005-0000-0000-00001A000000}"/>
    <cellStyle name="Millares 9" xfId="40" xr:uid="{00000000-0005-0000-0000-00001B000000}"/>
    <cellStyle name="Millares 9 2" xfId="98" xr:uid="{00000000-0005-0000-0000-00001B000000}"/>
    <cellStyle name="Millares 9 2 2" xfId="156" xr:uid="{00000000-0005-0000-0000-00001B000000}"/>
    <cellStyle name="Millares 9 3" xfId="128" xr:uid="{00000000-0005-0000-0000-00001B000000}"/>
    <cellStyle name="Millares 9 4" xfId="223" xr:uid="{00000000-0005-0000-0000-00001B000000}"/>
    <cellStyle name="Millares 9 5" xfId="252" xr:uid="{00000000-0005-0000-0000-00001B000000}"/>
    <cellStyle name="Moneda [0] 2" xfId="42" xr:uid="{00000000-0005-0000-0000-00001C000000}"/>
    <cellStyle name="Moneda 2" xfId="41" xr:uid="{00000000-0005-0000-0000-00001D000000}"/>
    <cellStyle name="Moneda 3" xfId="62" xr:uid="{00000000-0005-0000-0000-00001E000000}"/>
    <cellStyle name="Normal" xfId="0" builtinId="0"/>
    <cellStyle name="Normal 10" xfId="7" xr:uid="{00000000-0005-0000-0000-000020000000}"/>
    <cellStyle name="Normal 10 2" xfId="43" xr:uid="{00000000-0005-0000-0000-000021000000}"/>
    <cellStyle name="Normal 11" xfId="8" xr:uid="{00000000-0005-0000-0000-000022000000}"/>
    <cellStyle name="Normal 11 2" xfId="44" xr:uid="{00000000-0005-0000-0000-000023000000}"/>
    <cellStyle name="Normal 11 3" xfId="104" xr:uid="{00000000-0005-0000-0000-000076000000}"/>
    <cellStyle name="Normal 11 4" xfId="174" xr:uid="{00000000-0005-0000-0000-00000E000000}"/>
    <cellStyle name="Normal 12" xfId="9" xr:uid="{00000000-0005-0000-0000-000024000000}"/>
    <cellStyle name="Normal 12 2" xfId="45" xr:uid="{00000000-0005-0000-0000-000025000000}"/>
    <cellStyle name="Normal 13" xfId="10" xr:uid="{00000000-0005-0000-0000-000026000000}"/>
    <cellStyle name="Normal 13 2" xfId="46" xr:uid="{00000000-0005-0000-0000-000027000000}"/>
    <cellStyle name="Normal 14" xfId="11" xr:uid="{00000000-0005-0000-0000-000028000000}"/>
    <cellStyle name="Normal 14 2" xfId="47" xr:uid="{00000000-0005-0000-0000-000029000000}"/>
    <cellStyle name="Normal 15" xfId="12" xr:uid="{00000000-0005-0000-0000-00002A000000}"/>
    <cellStyle name="Normal 15 2" xfId="48" xr:uid="{00000000-0005-0000-0000-00002B000000}"/>
    <cellStyle name="Normal 16" xfId="49" xr:uid="{00000000-0005-0000-0000-00002C000000}"/>
    <cellStyle name="Normal 17" xfId="13" xr:uid="{00000000-0005-0000-0000-00002D000000}"/>
    <cellStyle name="Normal 17 2" xfId="50" xr:uid="{00000000-0005-0000-0000-00002E000000}"/>
    <cellStyle name="Normal 18" xfId="51" xr:uid="{00000000-0005-0000-0000-00002F000000}"/>
    <cellStyle name="Normal 19" xfId="21" xr:uid="{00000000-0005-0000-0000-000030000000}"/>
    <cellStyle name="Normal 2" xfId="2" xr:uid="{00000000-0005-0000-0000-000031000000}"/>
    <cellStyle name="Normal 2 10" xfId="176" xr:uid="{00000000-0005-0000-0000-000010000000}"/>
    <cellStyle name="Normal 2 2" xfId="4" xr:uid="{00000000-0005-0000-0000-000032000000}"/>
    <cellStyle name="Normal 2 2 2" xfId="17" xr:uid="{00000000-0005-0000-0000-000033000000}"/>
    <cellStyle name="Normal 2 2 2 2" xfId="52" xr:uid="{00000000-0005-0000-0000-000034000000}"/>
    <cellStyle name="Normal 2 2 3" xfId="66" xr:uid="{00000000-0005-0000-0000-000035000000}"/>
    <cellStyle name="Normal 2 3" xfId="64" xr:uid="{00000000-0005-0000-0000-000036000000}"/>
    <cellStyle name="Normal 2 4" xfId="72" xr:uid="{99678F10-466D-489E-96B1-4B8BB0AFD0D5}"/>
    <cellStyle name="Normal 2 5" xfId="175" xr:uid="{00000000-0005-0000-0000-00000F000000}"/>
    <cellStyle name="Normal 20" xfId="63" xr:uid="{00000000-0005-0000-0000-000037000000}"/>
    <cellStyle name="Normal 21" xfId="68" xr:uid="{4DFC0050-B368-40A6-A853-A07F092FC44A}"/>
    <cellStyle name="Normal 22" xfId="161" xr:uid="{00000000-0005-0000-0000-0000DB000000}"/>
    <cellStyle name="Normal 3" xfId="53" xr:uid="{00000000-0005-0000-0000-000038000000}"/>
    <cellStyle name="Normal 3 2" xfId="187" xr:uid="{00000000-0005-0000-0000-000031000000}"/>
    <cellStyle name="Normal 3 2 2" xfId="195" xr:uid="{DE5F253C-4706-4622-9891-77317D7ABEE6}"/>
    <cellStyle name="Normal 3 3" xfId="194" xr:uid="{5CE79F21-8477-4B51-ACF6-5CA805EC66EC}"/>
    <cellStyle name="Normal 3 4" xfId="186" xr:uid="{00000000-0005-0000-0000-000030000000}"/>
    <cellStyle name="Normal 4" xfId="54" xr:uid="{00000000-0005-0000-0000-000039000000}"/>
    <cellStyle name="Normal 4 2" xfId="196" xr:uid="{C354E0DF-C3C5-4CA9-A531-F55855723B9B}"/>
    <cellStyle name="Normal 4 3" xfId="188" xr:uid="{00000000-0005-0000-0000-000032000000}"/>
    <cellStyle name="Normal 5" xfId="55" xr:uid="{00000000-0005-0000-0000-00003A000000}"/>
    <cellStyle name="Normal 6" xfId="14" xr:uid="{00000000-0005-0000-0000-00003B000000}"/>
    <cellStyle name="Normal 6 2" xfId="56" xr:uid="{00000000-0005-0000-0000-00003C000000}"/>
    <cellStyle name="Normal 6 3" xfId="197" xr:uid="{2F2850D3-057A-4630-A5DF-99DDC033FC2D}"/>
    <cellStyle name="Normal 7" xfId="57" xr:uid="{00000000-0005-0000-0000-00003D000000}"/>
    <cellStyle name="Normal 8" xfId="15" xr:uid="{00000000-0005-0000-0000-00003E000000}"/>
    <cellStyle name="Normal 8 2" xfId="58" xr:uid="{00000000-0005-0000-0000-00003F000000}"/>
    <cellStyle name="Normal 9" xfId="16" xr:uid="{00000000-0005-0000-0000-000040000000}"/>
    <cellStyle name="Normal 9 2" xfId="59" xr:uid="{00000000-0005-0000-0000-000041000000}"/>
    <cellStyle name="Notas 2" xfId="60" xr:uid="{00000000-0005-0000-0000-000042000000}"/>
    <cellStyle name="Percent 2" xfId="105" xr:uid="{00000000-0005-0000-0000-000078000000}"/>
    <cellStyle name="Porcentaje 2" xfId="61" xr:uid="{00000000-0005-0000-0000-000043000000}"/>
    <cellStyle name="Porcentaje 3" xfId="190" xr:uid="{00000000-0005-0000-0000-0000F5000000}"/>
    <cellStyle name="Result" xfId="177" xr:uid="{00000000-0005-0000-0000-000011000000}"/>
    <cellStyle name="Result 1" xfId="178" xr:uid="{00000000-0005-0000-0000-000012000000}"/>
    <cellStyle name="Result 2" xfId="179" xr:uid="{00000000-0005-0000-0000-000013000000}"/>
    <cellStyle name="Result2" xfId="180" xr:uid="{00000000-0005-0000-0000-000014000000}"/>
    <cellStyle name="Result2 1" xfId="181" xr:uid="{00000000-0005-0000-0000-000015000000}"/>
    <cellStyle name="Result2 2" xfId="182" xr:uid="{00000000-0005-0000-0000-00001600000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8.emf"/><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7.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9.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220980</xdr:colOff>
      <xdr:row>53</xdr:row>
      <xdr:rowOff>160020</xdr:rowOff>
    </xdr:from>
    <xdr:ext cx="7292340" cy="4175760"/>
    <xdr:pic>
      <xdr:nvPicPr>
        <xdr:cNvPr id="2" name="Imagen 1">
          <a:extLst>
            <a:ext uri="{FF2B5EF4-FFF2-40B4-BE49-F238E27FC236}">
              <a16:creationId xmlns:a16="http://schemas.microsoft.com/office/drawing/2014/main" id="{A9049E05-AD9B-4A9A-80CC-5C2C85106F7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3460" y="9304020"/>
          <a:ext cx="7292340" cy="4175760"/>
        </a:xfrm>
        <a:prstGeom prst="rect">
          <a:avLst/>
        </a:prstGeom>
        <a:noFill/>
        <a:ln>
          <a:noFill/>
        </a:ln>
      </xdr:spPr>
    </xdr:pic>
    <xdr:clientData/>
  </xdr:oneCellAnchor>
  <xdr:oneCellAnchor>
    <xdr:from>
      <xdr:col>1</xdr:col>
      <xdr:colOff>213360</xdr:colOff>
      <xdr:row>82</xdr:row>
      <xdr:rowOff>144780</xdr:rowOff>
    </xdr:from>
    <xdr:ext cx="7292340" cy="4175760"/>
    <xdr:pic>
      <xdr:nvPicPr>
        <xdr:cNvPr id="4" name="Imagen 3">
          <a:extLst>
            <a:ext uri="{FF2B5EF4-FFF2-40B4-BE49-F238E27FC236}">
              <a16:creationId xmlns:a16="http://schemas.microsoft.com/office/drawing/2014/main" id="{D6ECBDA7-98DE-45A2-9D52-AD5DDC37735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 y="14043660"/>
          <a:ext cx="7292340" cy="4175760"/>
        </a:xfrm>
        <a:prstGeom prst="rect">
          <a:avLst/>
        </a:prstGeom>
        <a:noFill/>
        <a:ln>
          <a:noFill/>
        </a:ln>
      </xdr:spPr>
    </xdr:pic>
    <xdr:clientData/>
  </xdr:oneCellAnchor>
  <xdr:twoCellAnchor editAs="oneCell">
    <xdr:from>
      <xdr:col>1</xdr:col>
      <xdr:colOff>257175</xdr:colOff>
      <xdr:row>117</xdr:row>
      <xdr:rowOff>114300</xdr:rowOff>
    </xdr:from>
    <xdr:to>
      <xdr:col>3</xdr:col>
      <xdr:colOff>1704975</xdr:colOff>
      <xdr:row>165</xdr:row>
      <xdr:rowOff>85725</xdr:rowOff>
    </xdr:to>
    <xdr:pic>
      <xdr:nvPicPr>
        <xdr:cNvPr id="6" name="Imagen 5">
          <a:extLst>
            <a:ext uri="{FF2B5EF4-FFF2-40B4-BE49-F238E27FC236}">
              <a16:creationId xmlns:a16="http://schemas.microsoft.com/office/drawing/2014/main" id="{5C43A52B-1DA1-4974-ABB6-4CEEFA327B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0" y="20269200"/>
          <a:ext cx="4886325" cy="793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323850</xdr:colOff>
      <xdr:row>28</xdr:row>
      <xdr:rowOff>129051</xdr:rowOff>
    </xdr:from>
    <xdr:to>
      <xdr:col>3</xdr:col>
      <xdr:colOff>1666875</xdr:colOff>
      <xdr:row>43</xdr:row>
      <xdr:rowOff>40359</xdr:rowOff>
    </xdr:to>
    <xdr:pic>
      <xdr:nvPicPr>
        <xdr:cNvPr id="68" name="Imagen 67">
          <a:extLst>
            <a:ext uri="{FF2B5EF4-FFF2-40B4-BE49-F238E27FC236}">
              <a16:creationId xmlns:a16="http://schemas.microsoft.com/office/drawing/2014/main" id="{CA7D2340-DB01-4905-889C-545C2874E9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95375" y="4662951"/>
          <a:ext cx="4705350" cy="2340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314325</xdr:colOff>
      <xdr:row>32</xdr:row>
      <xdr:rowOff>57150</xdr:rowOff>
    </xdr:from>
    <xdr:to>
      <xdr:col>3</xdr:col>
      <xdr:colOff>1133475</xdr:colOff>
      <xdr:row>44</xdr:row>
      <xdr:rowOff>123825</xdr:rowOff>
    </xdr:to>
    <xdr:sp macro="" textlink="">
      <xdr:nvSpPr>
        <xdr:cNvPr id="13316" name="AutoShape 4">
          <a:extLst>
            <a:ext uri="{FF2B5EF4-FFF2-40B4-BE49-F238E27FC236}">
              <a16:creationId xmlns:a16="http://schemas.microsoft.com/office/drawing/2014/main" id="{CA7C5E38-6D18-4354-9A02-7A41ADCC5381}"/>
            </a:ext>
          </a:extLst>
        </xdr:cNvPr>
        <xdr:cNvSpPr>
          <a:spLocks noChangeAspect="1" noChangeArrowheads="1"/>
        </xdr:cNvSpPr>
      </xdr:nvSpPr>
      <xdr:spPr bwMode="auto">
        <a:xfrm>
          <a:off x="1085850" y="5238750"/>
          <a:ext cx="4181475" cy="2009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276225</xdr:colOff>
      <xdr:row>55</xdr:row>
      <xdr:rowOff>104775</xdr:rowOff>
    </xdr:from>
    <xdr:to>
      <xdr:col>5</xdr:col>
      <xdr:colOff>85725</xdr:colOff>
      <xdr:row>80</xdr:row>
      <xdr:rowOff>85725</xdr:rowOff>
    </xdr:to>
    <xdr:sp macro="" textlink="">
      <xdr:nvSpPr>
        <xdr:cNvPr id="3" name="AutoShape 4">
          <a:extLst>
            <a:ext uri="{FF2B5EF4-FFF2-40B4-BE49-F238E27FC236}">
              <a16:creationId xmlns:a16="http://schemas.microsoft.com/office/drawing/2014/main" id="{DFF8F1CE-CAED-4E9A-AA49-3EC99896ABBB}"/>
            </a:ext>
          </a:extLst>
        </xdr:cNvPr>
        <xdr:cNvSpPr>
          <a:spLocks noChangeAspect="1" noChangeArrowheads="1"/>
        </xdr:cNvSpPr>
      </xdr:nvSpPr>
      <xdr:spPr bwMode="auto">
        <a:xfrm>
          <a:off x="1047750" y="9010650"/>
          <a:ext cx="7048500" cy="4029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517</xdr:row>
      <xdr:rowOff>0</xdr:rowOff>
    </xdr:from>
    <xdr:to>
      <xdr:col>5</xdr:col>
      <xdr:colOff>304800</xdr:colOff>
      <xdr:row>518</xdr:row>
      <xdr:rowOff>83819</xdr:rowOff>
    </xdr:to>
    <xdr:sp macro="" textlink="">
      <xdr:nvSpPr>
        <xdr:cNvPr id="1030" name="AutoShape 6" descr="blob:https://web.whatsapp.com/90aab7f9-7c45-4ed5-861e-35110ccaf442">
          <a:extLst>
            <a:ext uri="{FF2B5EF4-FFF2-40B4-BE49-F238E27FC236}">
              <a16:creationId xmlns:a16="http://schemas.microsoft.com/office/drawing/2014/main" id="{714525D4-E1B6-4C3E-ABBC-6C35743D55F9}"/>
            </a:ext>
          </a:extLst>
        </xdr:cNvPr>
        <xdr:cNvSpPr>
          <a:spLocks noChangeAspect="1" noChangeArrowheads="1"/>
        </xdr:cNvSpPr>
      </xdr:nvSpPr>
      <xdr:spPr bwMode="auto">
        <a:xfrm>
          <a:off x="8290560" y="9290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laran\Downloads\AVALON_CBSA_Balance_a_Diciembre_de_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 de Resultados"/>
      <sheetName val="Flujo de Efectivo"/>
      <sheetName val="Variacion PN"/>
      <sheetName val="Notas"/>
    </sheetNames>
    <sheetDataSet>
      <sheetData sheetId="0" refreshError="1">
        <row r="6">
          <cell r="E6">
            <v>29209612</v>
          </cell>
          <cell r="F6">
            <v>36585379</v>
          </cell>
        </row>
        <row r="11">
          <cell r="E11">
            <v>853165781</v>
          </cell>
          <cell r="F11">
            <v>790947061</v>
          </cell>
        </row>
        <row r="12">
          <cell r="E12">
            <v>29396891</v>
          </cell>
          <cell r="F12">
            <v>20514227</v>
          </cell>
        </row>
        <row r="15">
          <cell r="B15">
            <v>195717985</v>
          </cell>
          <cell r="C15">
            <v>114620494</v>
          </cell>
        </row>
      </sheetData>
      <sheetData sheetId="1" refreshError="1">
        <row r="4">
          <cell r="B4">
            <v>13525418929</v>
          </cell>
        </row>
        <row r="28">
          <cell r="B28">
            <v>24138311</v>
          </cell>
        </row>
        <row r="33">
          <cell r="B33">
            <v>531156208</v>
          </cell>
        </row>
        <row r="38">
          <cell r="B38">
            <v>75767202</v>
          </cell>
        </row>
        <row r="42">
          <cell r="B42">
            <v>9663552201</v>
          </cell>
        </row>
        <row r="43">
          <cell r="B43">
            <v>853165781</v>
          </cell>
        </row>
      </sheetData>
      <sheetData sheetId="2" refreshError="1"/>
      <sheetData sheetId="3" refreshError="1"/>
      <sheetData sheetId="4" refreshError="1">
        <row r="319">
          <cell r="C319">
            <v>837414411</v>
          </cell>
        </row>
        <row r="409">
          <cell r="C409">
            <v>917137640</v>
          </cell>
        </row>
        <row r="410">
          <cell r="C410">
            <v>1280332137</v>
          </cell>
        </row>
        <row r="412">
          <cell r="C412">
            <v>102017373</v>
          </cell>
        </row>
        <row r="413">
          <cell r="C413">
            <v>225648255</v>
          </cell>
        </row>
        <row r="414">
          <cell r="C414">
            <v>837414411</v>
          </cell>
        </row>
        <row r="415">
          <cell r="C415">
            <v>75278137</v>
          </cell>
        </row>
        <row r="420">
          <cell r="C420">
            <v>147720292</v>
          </cell>
        </row>
        <row r="421">
          <cell r="C421">
            <v>39525000</v>
          </cell>
        </row>
        <row r="422">
          <cell r="C422">
            <v>45200000</v>
          </cell>
        </row>
        <row r="433">
          <cell r="C433">
            <v>217500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valon.com.py/" TargetMode="External"/><Relationship Id="rId1" Type="http://schemas.openxmlformats.org/officeDocument/2006/relationships/hyperlink" Target="mailto:info@avalon.com.py"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F1CFC-AAB3-4043-B0FA-73D65430D3A1}">
  <dimension ref="A2:G173"/>
  <sheetViews>
    <sheetView showGridLines="0" tabSelected="1" workbookViewId="0">
      <selection activeCell="G58" sqref="G58"/>
    </sheetView>
  </sheetViews>
  <sheetFormatPr baseColWidth="10" defaultColWidth="11.5546875" defaultRowHeight="13.2" x14ac:dyDescent="0.25"/>
  <cols>
    <col min="1" max="1" width="11.5546875" style="86"/>
    <col min="2" max="2" width="47.109375" style="86" customWidth="1"/>
    <col min="3" max="3" width="3.33203125" style="86" customWidth="1"/>
    <col min="4" max="4" width="46.5546875" style="86" customWidth="1"/>
    <col min="5" max="16384" width="11.5546875" style="86"/>
  </cols>
  <sheetData>
    <row r="2" spans="2:5" x14ac:dyDescent="0.25">
      <c r="B2" s="490" t="s">
        <v>691</v>
      </c>
      <c r="C2" s="490"/>
      <c r="D2" s="490"/>
      <c r="E2" s="490"/>
    </row>
    <row r="4" spans="2:5" x14ac:dyDescent="0.25">
      <c r="B4" s="336" t="s">
        <v>592</v>
      </c>
    </row>
    <row r="6" spans="2:5" x14ac:dyDescent="0.25">
      <c r="B6" s="86" t="s">
        <v>593</v>
      </c>
      <c r="C6" s="86" t="s">
        <v>451</v>
      </c>
      <c r="D6" s="86" t="s">
        <v>464</v>
      </c>
    </row>
    <row r="7" spans="2:5" x14ac:dyDescent="0.25">
      <c r="B7" s="86" t="s">
        <v>594</v>
      </c>
      <c r="C7" s="86" t="s">
        <v>451</v>
      </c>
      <c r="D7" s="86" t="s">
        <v>463</v>
      </c>
    </row>
    <row r="8" spans="2:5" x14ac:dyDescent="0.25">
      <c r="B8" s="86" t="s">
        <v>595</v>
      </c>
      <c r="C8" s="86" t="s">
        <v>451</v>
      </c>
      <c r="D8" s="86" t="s">
        <v>462</v>
      </c>
    </row>
    <row r="9" spans="2:5" x14ac:dyDescent="0.25">
      <c r="B9" s="86" t="s">
        <v>596</v>
      </c>
      <c r="C9" s="86" t="s">
        <v>451</v>
      </c>
      <c r="D9" s="86" t="s">
        <v>457</v>
      </c>
    </row>
    <row r="10" spans="2:5" x14ac:dyDescent="0.25">
      <c r="B10" s="86" t="s">
        <v>597</v>
      </c>
      <c r="C10" s="86" t="s">
        <v>451</v>
      </c>
      <c r="D10" s="86" t="s">
        <v>461</v>
      </c>
    </row>
    <row r="11" spans="2:5" x14ac:dyDescent="0.25">
      <c r="B11" s="86" t="s">
        <v>598</v>
      </c>
      <c r="C11" s="86" t="s">
        <v>451</v>
      </c>
      <c r="D11" s="86" t="s">
        <v>460</v>
      </c>
    </row>
    <row r="12" spans="2:5" x14ac:dyDescent="0.25">
      <c r="B12" s="86" t="s">
        <v>599</v>
      </c>
      <c r="C12" s="86" t="s">
        <v>451</v>
      </c>
      <c r="D12" s="337" t="s">
        <v>459</v>
      </c>
    </row>
    <row r="13" spans="2:5" x14ac:dyDescent="0.25">
      <c r="B13" s="86" t="s">
        <v>600</v>
      </c>
      <c r="C13" s="86" t="s">
        <v>451</v>
      </c>
      <c r="D13" s="337" t="s">
        <v>458</v>
      </c>
    </row>
    <row r="14" spans="2:5" x14ac:dyDescent="0.25">
      <c r="B14" s="86" t="s">
        <v>601</v>
      </c>
      <c r="C14" s="86" t="s">
        <v>451</v>
      </c>
      <c r="D14" s="86" t="s">
        <v>457</v>
      </c>
    </row>
    <row r="16" spans="2:5" x14ac:dyDescent="0.25">
      <c r="B16" s="235" t="s">
        <v>602</v>
      </c>
    </row>
    <row r="18" spans="1:4" x14ac:dyDescent="0.25">
      <c r="B18" s="86" t="s">
        <v>603</v>
      </c>
      <c r="C18" s="86" t="s">
        <v>451</v>
      </c>
      <c r="D18" s="338">
        <v>39638</v>
      </c>
    </row>
    <row r="19" spans="1:4" x14ac:dyDescent="0.25">
      <c r="B19" s="86" t="s">
        <v>604</v>
      </c>
      <c r="C19" s="86" t="s">
        <v>451</v>
      </c>
      <c r="D19" s="100">
        <v>590</v>
      </c>
    </row>
    <row r="20" spans="1:4" x14ac:dyDescent="0.25">
      <c r="B20" s="86" t="s">
        <v>605</v>
      </c>
      <c r="C20" s="86" t="s">
        <v>451</v>
      </c>
      <c r="D20" s="100" t="s">
        <v>456</v>
      </c>
    </row>
    <row r="21" spans="1:4" x14ac:dyDescent="0.25">
      <c r="B21" s="86" t="s">
        <v>606</v>
      </c>
      <c r="C21" s="86" t="s">
        <v>451</v>
      </c>
      <c r="D21" s="338">
        <v>41204</v>
      </c>
    </row>
    <row r="22" spans="1:4" x14ac:dyDescent="0.25">
      <c r="B22" s="86" t="s">
        <v>455</v>
      </c>
      <c r="C22" s="86" t="s">
        <v>451</v>
      </c>
      <c r="D22" s="338">
        <v>41348</v>
      </c>
    </row>
    <row r="23" spans="1:4" x14ac:dyDescent="0.25">
      <c r="B23" s="86" t="s">
        <v>454</v>
      </c>
      <c r="C23" s="86" t="s">
        <v>451</v>
      </c>
      <c r="D23" s="338">
        <v>42292</v>
      </c>
    </row>
    <row r="24" spans="1:4" x14ac:dyDescent="0.25">
      <c r="B24" s="86" t="s">
        <v>607</v>
      </c>
      <c r="C24" s="86" t="s">
        <v>451</v>
      </c>
      <c r="D24" s="100">
        <v>245</v>
      </c>
    </row>
    <row r="25" spans="1:4" x14ac:dyDescent="0.25">
      <c r="A25" s="86" t="s">
        <v>453</v>
      </c>
      <c r="B25" s="86" t="s">
        <v>452</v>
      </c>
      <c r="C25" s="86" t="s">
        <v>451</v>
      </c>
      <c r="D25" s="100">
        <v>245</v>
      </c>
    </row>
    <row r="26" spans="1:4" x14ac:dyDescent="0.25">
      <c r="B26" s="86" t="s">
        <v>452</v>
      </c>
      <c r="C26" s="86" t="s">
        <v>451</v>
      </c>
      <c r="D26" s="100">
        <v>1</v>
      </c>
    </row>
    <row r="28" spans="1:4" x14ac:dyDescent="0.25">
      <c r="B28" s="235" t="s">
        <v>608</v>
      </c>
    </row>
    <row r="29" spans="1:4" x14ac:dyDescent="0.25">
      <c r="B29" s="235"/>
    </row>
    <row r="30" spans="1:4" x14ac:dyDescent="0.25">
      <c r="B30" s="235"/>
    </row>
    <row r="31" spans="1:4" x14ac:dyDescent="0.25">
      <c r="B31" s="235"/>
    </row>
    <row r="32" spans="1:4" x14ac:dyDescent="0.25">
      <c r="B32" s="235"/>
    </row>
    <row r="33" spans="2:2" x14ac:dyDescent="0.25">
      <c r="B33" s="235"/>
    </row>
    <row r="34" spans="2:2" x14ac:dyDescent="0.25">
      <c r="B34" s="235"/>
    </row>
    <row r="35" spans="2:2" x14ac:dyDescent="0.25">
      <c r="B35" s="235"/>
    </row>
    <row r="36" spans="2:2" x14ac:dyDescent="0.25">
      <c r="B36" s="235"/>
    </row>
    <row r="37" spans="2:2" x14ac:dyDescent="0.25">
      <c r="B37" s="235"/>
    </row>
    <row r="38" spans="2:2" x14ac:dyDescent="0.25">
      <c r="B38" s="235"/>
    </row>
    <row r="39" spans="2:2" x14ac:dyDescent="0.25">
      <c r="B39" s="235"/>
    </row>
    <row r="40" spans="2:2" x14ac:dyDescent="0.25">
      <c r="B40" s="235"/>
    </row>
    <row r="45" spans="2:2" x14ac:dyDescent="0.25">
      <c r="B45" s="235" t="s">
        <v>609</v>
      </c>
    </row>
    <row r="47" spans="2:2" x14ac:dyDescent="0.25">
      <c r="B47" s="86" t="s">
        <v>610</v>
      </c>
    </row>
    <row r="48" spans="2:2" x14ac:dyDescent="0.25">
      <c r="B48" s="86" t="s">
        <v>611</v>
      </c>
    </row>
    <row r="49" spans="2:2" x14ac:dyDescent="0.25">
      <c r="B49" s="86" t="s">
        <v>612</v>
      </c>
    </row>
    <row r="50" spans="2:2" x14ac:dyDescent="0.25">
      <c r="B50" s="86" t="s">
        <v>613</v>
      </c>
    </row>
    <row r="51" spans="2:2" x14ac:dyDescent="0.25">
      <c r="B51" s="86" t="s">
        <v>614</v>
      </c>
    </row>
    <row r="53" spans="2:2" x14ac:dyDescent="0.25">
      <c r="B53" s="339" t="s">
        <v>552</v>
      </c>
    </row>
    <row r="82" spans="2:2" x14ac:dyDescent="0.25">
      <c r="B82" s="339" t="s">
        <v>450</v>
      </c>
    </row>
    <row r="108" spans="2:4" ht="46.5" customHeight="1" x14ac:dyDescent="0.25">
      <c r="B108" s="235" t="s">
        <v>615</v>
      </c>
      <c r="C108" s="339"/>
    </row>
    <row r="110" spans="2:4" x14ac:dyDescent="0.25">
      <c r="B110" s="86" t="s">
        <v>616</v>
      </c>
      <c r="D110" s="249"/>
    </row>
    <row r="111" spans="2:4" x14ac:dyDescent="0.25">
      <c r="B111" s="86" t="s">
        <v>617</v>
      </c>
    </row>
    <row r="113" spans="2:2" x14ac:dyDescent="0.25">
      <c r="B113" s="235" t="s">
        <v>618</v>
      </c>
    </row>
    <row r="115" spans="2:2" x14ac:dyDescent="0.25">
      <c r="B115" s="86" t="s">
        <v>449</v>
      </c>
    </row>
    <row r="117" spans="2:2" x14ac:dyDescent="0.25">
      <c r="B117" s="235" t="s">
        <v>619</v>
      </c>
    </row>
    <row r="169" spans="4:7" x14ac:dyDescent="0.25">
      <c r="D169" s="491"/>
      <c r="E169" s="491"/>
      <c r="F169" s="491"/>
      <c r="G169" s="491"/>
    </row>
    <row r="170" spans="4:7" x14ac:dyDescent="0.25">
      <c r="D170" s="491"/>
      <c r="E170" s="491"/>
      <c r="F170" s="491"/>
      <c r="G170" s="491"/>
    </row>
    <row r="171" spans="4:7" x14ac:dyDescent="0.25">
      <c r="D171" s="491"/>
      <c r="E171" s="491"/>
      <c r="F171" s="491"/>
      <c r="G171" s="491"/>
    </row>
    <row r="172" spans="4:7" x14ac:dyDescent="0.25">
      <c r="D172" s="491"/>
      <c r="E172" s="491"/>
      <c r="F172" s="491"/>
      <c r="G172" s="491"/>
    </row>
    <row r="173" spans="4:7" x14ac:dyDescent="0.25">
      <c r="D173" s="491"/>
      <c r="E173" s="491"/>
      <c r="F173" s="491"/>
      <c r="G173" s="491"/>
    </row>
  </sheetData>
  <mergeCells count="2">
    <mergeCell ref="B2:E2"/>
    <mergeCell ref="D169:G173"/>
  </mergeCells>
  <hyperlinks>
    <hyperlink ref="D12" r:id="rId1" xr:uid="{9ED3B372-A5AF-41C4-BA5C-2BB799B7E00E}"/>
    <hyperlink ref="D13" r:id="rId2" xr:uid="{0E995443-A2C3-4228-B8F5-29DADD928CA5}"/>
  </hyperlinks>
  <pageMargins left="0.25" right="0.25" top="0.75" bottom="0.75" header="0.3" footer="0.3"/>
  <pageSetup scale="70"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F0B1-45EC-422B-8CC2-186FC8BDA07A}">
  <dimension ref="B2:I41"/>
  <sheetViews>
    <sheetView showGridLines="0" workbookViewId="0">
      <selection activeCell="I41" sqref="B2:I41"/>
    </sheetView>
  </sheetViews>
  <sheetFormatPr baseColWidth="10" defaultRowHeight="14.4" x14ac:dyDescent="0.3"/>
  <cols>
    <col min="2" max="2" width="25.33203125" style="9" customWidth="1"/>
    <col min="3" max="3" width="34.33203125" customWidth="1"/>
    <col min="4" max="4" width="12.44140625" style="14" hidden="1" customWidth="1"/>
    <col min="5" max="5" width="16.6640625" style="15" hidden="1" customWidth="1"/>
    <col min="6" max="6" width="14.33203125" style="14" hidden="1" customWidth="1"/>
    <col min="7" max="8" width="0" style="15" hidden="1" customWidth="1"/>
    <col min="9" max="9" width="11.5546875" style="14"/>
  </cols>
  <sheetData>
    <row r="2" spans="2:9" ht="18" x14ac:dyDescent="0.35">
      <c r="B2" s="493" t="s">
        <v>465</v>
      </c>
      <c r="C2" s="493"/>
      <c r="D2" s="493"/>
      <c r="E2" s="493"/>
      <c r="F2" s="493"/>
      <c r="G2" s="493"/>
      <c r="H2" s="493"/>
      <c r="I2" s="493"/>
    </row>
    <row r="3" spans="2:9" ht="43.95" customHeight="1" x14ac:dyDescent="0.3">
      <c r="B3" s="16" t="s">
        <v>546</v>
      </c>
      <c r="C3" s="16" t="s">
        <v>498</v>
      </c>
      <c r="D3" s="16" t="s">
        <v>499</v>
      </c>
      <c r="E3" s="17" t="s">
        <v>500</v>
      </c>
      <c r="F3" s="16" t="s">
        <v>535</v>
      </c>
      <c r="G3" s="17" t="s">
        <v>537</v>
      </c>
      <c r="H3" s="17" t="s">
        <v>501</v>
      </c>
      <c r="I3" s="16" t="s">
        <v>534</v>
      </c>
    </row>
    <row r="4" spans="2:9" x14ac:dyDescent="0.3">
      <c r="B4" s="492" t="s">
        <v>538</v>
      </c>
      <c r="C4" s="18" t="s">
        <v>466</v>
      </c>
      <c r="D4" s="19" t="s">
        <v>502</v>
      </c>
      <c r="E4" s="20">
        <v>21600</v>
      </c>
      <c r="F4" s="19" t="s">
        <v>536</v>
      </c>
      <c r="G4" s="20">
        <v>90784</v>
      </c>
      <c r="H4" s="20">
        <v>100000</v>
      </c>
      <c r="I4" s="21">
        <v>5.3999999999999999E-2</v>
      </c>
    </row>
    <row r="5" spans="2:9" x14ac:dyDescent="0.3">
      <c r="B5" s="492"/>
      <c r="C5" s="18" t="s">
        <v>467</v>
      </c>
      <c r="D5" s="19" t="s">
        <v>503</v>
      </c>
      <c r="E5" s="20">
        <v>1910</v>
      </c>
      <c r="F5" s="19" t="s">
        <v>536</v>
      </c>
      <c r="G5" s="20">
        <v>9254</v>
      </c>
      <c r="H5" s="20">
        <v>100000</v>
      </c>
      <c r="I5" s="21">
        <v>4.7999999999999996E-3</v>
      </c>
    </row>
    <row r="6" spans="2:9" x14ac:dyDescent="0.3">
      <c r="B6" s="492"/>
      <c r="C6" s="18" t="s">
        <v>468</v>
      </c>
      <c r="D6" s="19" t="s">
        <v>504</v>
      </c>
      <c r="E6" s="20">
        <v>1716</v>
      </c>
      <c r="F6" s="19" t="s">
        <v>536</v>
      </c>
      <c r="G6" s="20">
        <v>4084</v>
      </c>
      <c r="H6" s="20">
        <v>100000</v>
      </c>
      <c r="I6" s="21">
        <v>4.3E-3</v>
      </c>
    </row>
    <row r="7" spans="2:9" x14ac:dyDescent="0.3">
      <c r="B7" s="492"/>
      <c r="C7" s="18" t="s">
        <v>469</v>
      </c>
      <c r="D7" s="19" t="s">
        <v>505</v>
      </c>
      <c r="E7" s="20">
        <v>2384</v>
      </c>
      <c r="F7" s="19" t="s">
        <v>536</v>
      </c>
      <c r="G7" s="20">
        <v>4068</v>
      </c>
      <c r="H7" s="20">
        <v>100000</v>
      </c>
      <c r="I7" s="21">
        <v>6.0000000000000001E-3</v>
      </c>
    </row>
    <row r="8" spans="2:9" x14ac:dyDescent="0.3">
      <c r="B8" s="492"/>
      <c r="C8" s="18" t="s">
        <v>470</v>
      </c>
      <c r="D8" s="19" t="s">
        <v>506</v>
      </c>
      <c r="E8" s="20">
        <v>24323</v>
      </c>
      <c r="F8" s="19" t="s">
        <v>536</v>
      </c>
      <c r="G8" s="20">
        <v>102227</v>
      </c>
      <c r="H8" s="20">
        <v>100000</v>
      </c>
      <c r="I8" s="21">
        <v>6.08E-2</v>
      </c>
    </row>
    <row r="9" spans="2:9" x14ac:dyDescent="0.3">
      <c r="B9" s="492"/>
      <c r="C9" s="18" t="s">
        <v>471</v>
      </c>
      <c r="D9" s="19" t="s">
        <v>507</v>
      </c>
      <c r="E9" s="20">
        <v>421</v>
      </c>
      <c r="F9" s="19" t="s">
        <v>536</v>
      </c>
      <c r="G9" s="20">
        <v>1769</v>
      </c>
      <c r="H9" s="20">
        <v>100000</v>
      </c>
      <c r="I9" s="21">
        <v>1.1000000000000001E-3</v>
      </c>
    </row>
    <row r="10" spans="2:9" x14ac:dyDescent="0.3">
      <c r="B10" s="492"/>
      <c r="C10" s="18" t="s">
        <v>472</v>
      </c>
      <c r="D10" s="19" t="s">
        <v>508</v>
      </c>
      <c r="E10" s="20">
        <v>9509</v>
      </c>
      <c r="F10" s="19" t="s">
        <v>536</v>
      </c>
      <c r="G10" s="20">
        <v>41753</v>
      </c>
      <c r="H10" s="20">
        <v>100000</v>
      </c>
      <c r="I10" s="21">
        <v>2.3800000000000002E-2</v>
      </c>
    </row>
    <row r="11" spans="2:9" x14ac:dyDescent="0.3">
      <c r="B11" s="492"/>
      <c r="C11" s="18" t="s">
        <v>473</v>
      </c>
      <c r="D11" s="19" t="s">
        <v>509</v>
      </c>
      <c r="E11" s="20">
        <v>7126</v>
      </c>
      <c r="F11" s="19" t="s">
        <v>536</v>
      </c>
      <c r="G11" s="20">
        <v>30298</v>
      </c>
      <c r="H11" s="20">
        <v>100000</v>
      </c>
      <c r="I11" s="21">
        <v>1.78E-2</v>
      </c>
    </row>
    <row r="12" spans="2:9" x14ac:dyDescent="0.3">
      <c r="B12" s="492"/>
      <c r="C12" s="18" t="s">
        <v>474</v>
      </c>
      <c r="D12" s="19" t="s">
        <v>510</v>
      </c>
      <c r="E12" s="20">
        <v>3530</v>
      </c>
      <c r="F12" s="19" t="s">
        <v>536</v>
      </c>
      <c r="G12" s="20">
        <v>10950</v>
      </c>
      <c r="H12" s="20">
        <v>100000</v>
      </c>
      <c r="I12" s="21">
        <v>8.8000000000000005E-3</v>
      </c>
    </row>
    <row r="13" spans="2:9" x14ac:dyDescent="0.3">
      <c r="B13" s="492"/>
      <c r="C13" s="18" t="s">
        <v>475</v>
      </c>
      <c r="D13" s="19" t="s">
        <v>511</v>
      </c>
      <c r="E13" s="20">
        <v>450</v>
      </c>
      <c r="F13" s="19" t="s">
        <v>536</v>
      </c>
      <c r="G13" s="20">
        <v>450</v>
      </c>
      <c r="H13" s="20">
        <v>100000</v>
      </c>
      <c r="I13" s="21">
        <v>1.1000000000000001E-3</v>
      </c>
    </row>
    <row r="14" spans="2:9" x14ac:dyDescent="0.3">
      <c r="B14" s="492"/>
      <c r="C14" s="18" t="s">
        <v>476</v>
      </c>
      <c r="D14" s="19" t="s">
        <v>512</v>
      </c>
      <c r="E14" s="20">
        <v>15833</v>
      </c>
      <c r="F14" s="19" t="s">
        <v>536</v>
      </c>
      <c r="G14" s="20">
        <v>66549</v>
      </c>
      <c r="H14" s="20">
        <v>100000</v>
      </c>
      <c r="I14" s="21">
        <v>3.9600000000000003E-2</v>
      </c>
    </row>
    <row r="15" spans="2:9" x14ac:dyDescent="0.3">
      <c r="B15" s="492"/>
      <c r="C15" s="18" t="s">
        <v>477</v>
      </c>
      <c r="D15" s="19" t="s">
        <v>513</v>
      </c>
      <c r="E15" s="20">
        <v>3130</v>
      </c>
      <c r="F15" s="19" t="s">
        <v>536</v>
      </c>
      <c r="G15" s="20">
        <v>9014</v>
      </c>
      <c r="H15" s="20">
        <v>100000</v>
      </c>
      <c r="I15" s="21">
        <v>7.7999999999999996E-3</v>
      </c>
    </row>
    <row r="16" spans="2:9" x14ac:dyDescent="0.3">
      <c r="B16" s="492"/>
      <c r="C16" s="18" t="s">
        <v>478</v>
      </c>
      <c r="D16" s="19" t="s">
        <v>514</v>
      </c>
      <c r="E16" s="20">
        <v>3049</v>
      </c>
      <c r="F16" s="19" t="s">
        <v>536</v>
      </c>
      <c r="G16" s="20">
        <v>8089</v>
      </c>
      <c r="H16" s="20">
        <v>100000</v>
      </c>
      <c r="I16" s="21">
        <v>7.6E-3</v>
      </c>
    </row>
    <row r="17" spans="2:9" x14ac:dyDescent="0.3">
      <c r="B17" s="492"/>
      <c r="C17" s="18" t="s">
        <v>479</v>
      </c>
      <c r="D17" s="19" t="s">
        <v>515</v>
      </c>
      <c r="E17" s="20">
        <v>7300</v>
      </c>
      <c r="F17" s="19" t="s">
        <v>536</v>
      </c>
      <c r="G17" s="20">
        <v>30680</v>
      </c>
      <c r="H17" s="20">
        <v>100000</v>
      </c>
      <c r="I17" s="21">
        <v>1.83E-2</v>
      </c>
    </row>
    <row r="18" spans="2:9" x14ac:dyDescent="0.3">
      <c r="B18" s="492"/>
      <c r="C18" s="18" t="s">
        <v>480</v>
      </c>
      <c r="D18" s="19" t="s">
        <v>516</v>
      </c>
      <c r="E18" s="20">
        <v>1133</v>
      </c>
      <c r="F18" s="19" t="s">
        <v>536</v>
      </c>
      <c r="G18" s="20">
        <v>4973</v>
      </c>
      <c r="H18" s="20">
        <v>100000</v>
      </c>
      <c r="I18" s="21">
        <v>2.8E-3</v>
      </c>
    </row>
    <row r="19" spans="2:9" x14ac:dyDescent="0.3">
      <c r="B19" s="492"/>
      <c r="C19" s="18" t="s">
        <v>481</v>
      </c>
      <c r="D19" s="19" t="s">
        <v>517</v>
      </c>
      <c r="E19" s="20">
        <v>29012</v>
      </c>
      <c r="F19" s="19" t="s">
        <v>536</v>
      </c>
      <c r="G19" s="20">
        <v>121940</v>
      </c>
      <c r="H19" s="20">
        <v>100000</v>
      </c>
      <c r="I19" s="21">
        <v>7.2499999999999995E-2</v>
      </c>
    </row>
    <row r="20" spans="2:9" x14ac:dyDescent="0.3">
      <c r="B20" s="492"/>
      <c r="C20" s="18" t="s">
        <v>482</v>
      </c>
      <c r="D20" s="19" t="s">
        <v>518</v>
      </c>
      <c r="E20" s="20">
        <v>28188</v>
      </c>
      <c r="F20" s="19" t="s">
        <v>536</v>
      </c>
      <c r="G20" s="20">
        <v>123776</v>
      </c>
      <c r="H20" s="20">
        <v>100000</v>
      </c>
      <c r="I20" s="21">
        <v>7.0499999999999993E-2</v>
      </c>
    </row>
    <row r="21" spans="2:9" x14ac:dyDescent="0.3">
      <c r="B21" s="492"/>
      <c r="C21" s="18" t="s">
        <v>483</v>
      </c>
      <c r="D21" s="19" t="s">
        <v>519</v>
      </c>
      <c r="E21" s="20">
        <v>2946</v>
      </c>
      <c r="F21" s="19" t="s">
        <v>536</v>
      </c>
      <c r="G21" s="20">
        <v>7398</v>
      </c>
      <c r="H21" s="20">
        <v>100000</v>
      </c>
      <c r="I21" s="21">
        <v>7.4000000000000003E-3</v>
      </c>
    </row>
    <row r="22" spans="2:9" x14ac:dyDescent="0.3">
      <c r="B22" s="492"/>
      <c r="C22" s="18" t="s">
        <v>484</v>
      </c>
      <c r="D22" s="19" t="s">
        <v>520</v>
      </c>
      <c r="E22" s="20">
        <v>205012</v>
      </c>
      <c r="F22" s="19" t="s">
        <v>536</v>
      </c>
      <c r="G22" s="20">
        <v>876872</v>
      </c>
      <c r="H22" s="20">
        <v>100000</v>
      </c>
      <c r="I22" s="21">
        <v>0.51249999999999996</v>
      </c>
    </row>
    <row r="23" spans="2:9" x14ac:dyDescent="0.3">
      <c r="B23" s="492"/>
      <c r="C23" s="18" t="s">
        <v>485</v>
      </c>
      <c r="D23" s="19" t="s">
        <v>521</v>
      </c>
      <c r="E23" s="20">
        <v>8122</v>
      </c>
      <c r="F23" s="19" t="s">
        <v>536</v>
      </c>
      <c r="G23" s="20">
        <v>31086</v>
      </c>
      <c r="H23" s="20">
        <v>100000</v>
      </c>
      <c r="I23" s="21">
        <v>2.0299999999999999E-2</v>
      </c>
    </row>
    <row r="24" spans="2:9" x14ac:dyDescent="0.3">
      <c r="B24" s="492"/>
      <c r="C24" s="18" t="s">
        <v>486</v>
      </c>
      <c r="D24" s="19" t="s">
        <v>522</v>
      </c>
      <c r="E24" s="20">
        <v>5382</v>
      </c>
      <c r="F24" s="19" t="s">
        <v>536</v>
      </c>
      <c r="G24" s="20">
        <v>23634</v>
      </c>
      <c r="H24" s="20">
        <v>100000</v>
      </c>
      <c r="I24" s="21">
        <v>1.35E-2</v>
      </c>
    </row>
    <row r="25" spans="2:9" x14ac:dyDescent="0.3">
      <c r="B25" s="492"/>
      <c r="C25" s="18" t="s">
        <v>487</v>
      </c>
      <c r="D25" s="19" t="s">
        <v>523</v>
      </c>
      <c r="E25" s="20">
        <v>2500</v>
      </c>
      <c r="F25" s="19" t="s">
        <v>536</v>
      </c>
      <c r="G25" s="20">
        <v>2500</v>
      </c>
      <c r="H25" s="20">
        <v>100000</v>
      </c>
      <c r="I25" s="21">
        <v>6.3E-3</v>
      </c>
    </row>
    <row r="26" spans="2:9" x14ac:dyDescent="0.3">
      <c r="B26" s="492"/>
      <c r="C26" s="18" t="s">
        <v>488</v>
      </c>
      <c r="D26" s="19" t="s">
        <v>524</v>
      </c>
      <c r="E26" s="20">
        <v>2600</v>
      </c>
      <c r="F26" s="19" t="s">
        <v>536</v>
      </c>
      <c r="G26" s="20">
        <v>2600</v>
      </c>
      <c r="H26" s="20">
        <v>100000</v>
      </c>
      <c r="I26" s="21">
        <v>6.4999999999999997E-3</v>
      </c>
    </row>
    <row r="27" spans="2:9" x14ac:dyDescent="0.3">
      <c r="B27" s="492"/>
      <c r="C27" s="18" t="s">
        <v>489</v>
      </c>
      <c r="D27" s="19" t="s">
        <v>525</v>
      </c>
      <c r="E27" s="20">
        <v>3572</v>
      </c>
      <c r="F27" s="19" t="s">
        <v>536</v>
      </c>
      <c r="G27" s="20">
        <v>6536</v>
      </c>
      <c r="H27" s="20">
        <v>100000</v>
      </c>
      <c r="I27" s="21">
        <v>8.8999999999999999E-3</v>
      </c>
    </row>
    <row r="28" spans="2:9" x14ac:dyDescent="0.3">
      <c r="B28" s="492"/>
      <c r="C28" s="18" t="s">
        <v>490</v>
      </c>
      <c r="D28" s="19" t="s">
        <v>526</v>
      </c>
      <c r="E28" s="20">
        <v>2850</v>
      </c>
      <c r="F28" s="19" t="s">
        <v>536</v>
      </c>
      <c r="G28" s="20">
        <v>3850</v>
      </c>
      <c r="H28" s="20">
        <v>100000</v>
      </c>
      <c r="I28" s="21">
        <v>7.1000000000000004E-3</v>
      </c>
    </row>
    <row r="29" spans="2:9" x14ac:dyDescent="0.3">
      <c r="B29" s="492"/>
      <c r="C29" s="18" t="s">
        <v>491</v>
      </c>
      <c r="D29" s="19" t="s">
        <v>527</v>
      </c>
      <c r="E29" s="20">
        <v>4197</v>
      </c>
      <c r="F29" s="19" t="s">
        <v>536</v>
      </c>
      <c r="G29" s="20">
        <v>20985</v>
      </c>
      <c r="H29" s="20">
        <v>100000</v>
      </c>
      <c r="I29" s="21">
        <v>1.0500000000000001E-2</v>
      </c>
    </row>
    <row r="30" spans="2:9" x14ac:dyDescent="0.3">
      <c r="B30" s="492"/>
      <c r="C30" s="18" t="s">
        <v>492</v>
      </c>
      <c r="D30" s="19" t="s">
        <v>528</v>
      </c>
      <c r="E30" s="20">
        <v>300</v>
      </c>
      <c r="F30" s="19" t="s">
        <v>536</v>
      </c>
      <c r="G30" s="20">
        <v>1500</v>
      </c>
      <c r="H30" s="20">
        <v>100000</v>
      </c>
      <c r="I30" s="21">
        <v>6.9999999999999999E-4</v>
      </c>
    </row>
    <row r="31" spans="2:9" x14ac:dyDescent="0.3">
      <c r="B31" s="492"/>
      <c r="C31" s="18" t="s">
        <v>493</v>
      </c>
      <c r="D31" s="19" t="s">
        <v>529</v>
      </c>
      <c r="E31" s="20">
        <v>1250</v>
      </c>
      <c r="F31" s="19" t="s">
        <v>536</v>
      </c>
      <c r="G31" s="20">
        <v>1726</v>
      </c>
      <c r="H31" s="20">
        <v>100000</v>
      </c>
      <c r="I31" s="21">
        <v>3.0999999999999999E-3</v>
      </c>
    </row>
    <row r="32" spans="2:9" x14ac:dyDescent="0.3">
      <c r="B32" s="492"/>
      <c r="C32" s="18" t="s">
        <v>494</v>
      </c>
      <c r="D32" s="19" t="s">
        <v>530</v>
      </c>
      <c r="E32" s="20">
        <v>300</v>
      </c>
      <c r="F32" s="19" t="s">
        <v>536</v>
      </c>
      <c r="G32" s="20">
        <v>300</v>
      </c>
      <c r="H32" s="20">
        <v>100000</v>
      </c>
      <c r="I32" s="21">
        <v>6.9999999999999999E-4</v>
      </c>
    </row>
    <row r="33" spans="2:9" x14ac:dyDescent="0.3">
      <c r="B33" s="492"/>
      <c r="C33" s="18" t="s">
        <v>495</v>
      </c>
      <c r="D33" s="19" t="s">
        <v>531</v>
      </c>
      <c r="E33" s="20">
        <v>300</v>
      </c>
      <c r="F33" s="19" t="s">
        <v>536</v>
      </c>
      <c r="G33" s="20">
        <v>300</v>
      </c>
      <c r="H33" s="20">
        <v>100000</v>
      </c>
      <c r="I33" s="21">
        <v>6.9999999999999999E-4</v>
      </c>
    </row>
    <row r="34" spans="2:9" x14ac:dyDescent="0.3">
      <c r="B34" s="492"/>
      <c r="C34" s="18" t="s">
        <v>496</v>
      </c>
      <c r="D34" s="19" t="s">
        <v>532</v>
      </c>
      <c r="E34" s="20">
        <v>50</v>
      </c>
      <c r="F34" s="19" t="s">
        <v>536</v>
      </c>
      <c r="G34" s="20">
        <v>50</v>
      </c>
      <c r="H34" s="20">
        <v>100000</v>
      </c>
      <c r="I34" s="21">
        <v>1E-4</v>
      </c>
    </row>
    <row r="35" spans="2:9" x14ac:dyDescent="0.3">
      <c r="B35" s="492"/>
      <c r="C35" s="18" t="s">
        <v>497</v>
      </c>
      <c r="D35" s="19" t="s">
        <v>533</v>
      </c>
      <c r="E35" s="20">
        <v>5</v>
      </c>
      <c r="F35" s="19" t="s">
        <v>536</v>
      </c>
      <c r="G35" s="20">
        <v>5</v>
      </c>
      <c r="H35" s="20">
        <v>100000</v>
      </c>
      <c r="I35" s="21">
        <v>1E-4</v>
      </c>
    </row>
    <row r="36" spans="2:9" s="9" customFormat="1" x14ac:dyDescent="0.3"/>
    <row r="37" spans="2:9" ht="36" x14ac:dyDescent="0.3">
      <c r="B37" s="16" t="s">
        <v>546</v>
      </c>
      <c r="C37" s="16" t="s">
        <v>498</v>
      </c>
      <c r="D37" s="16" t="s">
        <v>499</v>
      </c>
      <c r="E37" s="17" t="s">
        <v>500</v>
      </c>
      <c r="F37" s="16" t="s">
        <v>535</v>
      </c>
      <c r="G37" s="17" t="s">
        <v>537</v>
      </c>
      <c r="H37" s="17" t="s">
        <v>501</v>
      </c>
      <c r="I37" s="16" t="s">
        <v>534</v>
      </c>
    </row>
    <row r="38" spans="2:9" x14ac:dyDescent="0.3">
      <c r="B38" s="492" t="s">
        <v>484</v>
      </c>
      <c r="C38" s="18" t="s">
        <v>539</v>
      </c>
      <c r="D38" s="19" t="s">
        <v>543</v>
      </c>
      <c r="E38" s="20">
        <v>21471</v>
      </c>
      <c r="F38" s="19" t="s">
        <v>536</v>
      </c>
      <c r="G38" s="20">
        <v>21471</v>
      </c>
      <c r="H38" s="20">
        <v>500000</v>
      </c>
      <c r="I38" s="21">
        <v>0.7157</v>
      </c>
    </row>
    <row r="39" spans="2:9" x14ac:dyDescent="0.3">
      <c r="B39" s="492"/>
      <c r="C39" s="18" t="s">
        <v>540</v>
      </c>
      <c r="D39" s="19">
        <v>1753023</v>
      </c>
      <c r="E39" s="20">
        <v>7359</v>
      </c>
      <c r="F39" s="19" t="s">
        <v>536</v>
      </c>
      <c r="G39" s="20">
        <v>7359</v>
      </c>
      <c r="H39" s="20">
        <v>500000</v>
      </c>
      <c r="I39" s="21">
        <v>0.24529999999999999</v>
      </c>
    </row>
    <row r="40" spans="2:9" x14ac:dyDescent="0.3">
      <c r="B40" s="492"/>
      <c r="C40" s="18" t="s">
        <v>541</v>
      </c>
      <c r="D40" s="19" t="s">
        <v>544</v>
      </c>
      <c r="E40" s="20">
        <v>585</v>
      </c>
      <c r="F40" s="19" t="s">
        <v>536</v>
      </c>
      <c r="G40" s="20">
        <v>585</v>
      </c>
      <c r="H40" s="20">
        <v>500000</v>
      </c>
      <c r="I40" s="21">
        <v>1.95E-2</v>
      </c>
    </row>
    <row r="41" spans="2:9" x14ac:dyDescent="0.3">
      <c r="B41" s="492"/>
      <c r="C41" s="18" t="s">
        <v>542</v>
      </c>
      <c r="D41" s="19" t="s">
        <v>545</v>
      </c>
      <c r="E41" s="20">
        <v>585</v>
      </c>
      <c r="F41" s="19" t="s">
        <v>536</v>
      </c>
      <c r="G41" s="20">
        <v>585</v>
      </c>
      <c r="H41" s="20">
        <v>500000</v>
      </c>
      <c r="I41" s="21">
        <v>1.95E-2</v>
      </c>
    </row>
  </sheetData>
  <mergeCells count="3">
    <mergeCell ref="B4:B35"/>
    <mergeCell ref="B2:I2"/>
    <mergeCell ref="B38:B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56"/>
  <sheetViews>
    <sheetView showGridLines="0" topLeftCell="A22" zoomScale="85" zoomScaleNormal="85" workbookViewId="0">
      <selection activeCell="B40" sqref="B40"/>
    </sheetView>
  </sheetViews>
  <sheetFormatPr baseColWidth="10" defaultColWidth="11.5546875" defaultRowHeight="13.2" x14ac:dyDescent="0.25"/>
  <cols>
    <col min="1" max="1" width="7.5546875" style="86" customWidth="1"/>
    <col min="2" max="2" width="57" style="86" customWidth="1"/>
    <col min="3" max="3" width="8.33203125" style="364" customWidth="1"/>
    <col min="4" max="4" width="17.88671875" style="86" customWidth="1"/>
    <col min="5" max="5" width="20.109375" style="86" customWidth="1"/>
    <col min="6" max="6" width="50.109375" style="86" customWidth="1"/>
    <col min="7" max="7" width="8.33203125" style="364" customWidth="1"/>
    <col min="8" max="8" width="19.5546875" style="86" customWidth="1"/>
    <col min="9" max="9" width="18.6640625" style="86" customWidth="1"/>
    <col min="10" max="10" width="2.44140625" style="86" customWidth="1"/>
    <col min="11" max="13" width="14.5546875" style="86" bestFit="1" customWidth="1"/>
    <col min="14" max="16384" width="11.5546875" style="86"/>
  </cols>
  <sheetData>
    <row r="2" spans="2:13" ht="53.25" customHeight="1" x14ac:dyDescent="0.25">
      <c r="B2" s="494" t="s">
        <v>676</v>
      </c>
      <c r="C2" s="494"/>
      <c r="D2" s="494"/>
      <c r="E2" s="494"/>
      <c r="F2" s="494"/>
      <c r="G2" s="494"/>
      <c r="H2" s="494"/>
      <c r="I2" s="494"/>
      <c r="J2" s="398"/>
      <c r="K2" s="398"/>
      <c r="L2" s="398"/>
    </row>
    <row r="3" spans="2:13" ht="6.75" customHeight="1" x14ac:dyDescent="0.25"/>
    <row r="4" spans="2:13" ht="32.25" customHeight="1" x14ac:dyDescent="0.25">
      <c r="B4" s="357" t="s">
        <v>0</v>
      </c>
      <c r="C4" s="42" t="s">
        <v>621</v>
      </c>
      <c r="D4" s="341">
        <v>44377</v>
      </c>
      <c r="E4" s="341">
        <v>44196</v>
      </c>
      <c r="F4" s="340" t="s">
        <v>8</v>
      </c>
      <c r="G4" s="42" t="s">
        <v>621</v>
      </c>
      <c r="H4" s="341">
        <v>44377</v>
      </c>
      <c r="I4" s="341">
        <v>44196</v>
      </c>
    </row>
    <row r="5" spans="2:13" ht="15" customHeight="1" x14ac:dyDescent="0.25">
      <c r="B5" s="358" t="s">
        <v>1</v>
      </c>
      <c r="C5" s="363"/>
      <c r="D5" s="460"/>
      <c r="E5" s="343"/>
      <c r="F5" s="358" t="s">
        <v>238</v>
      </c>
      <c r="G5" s="369"/>
      <c r="H5" s="343"/>
      <c r="I5" s="343"/>
    </row>
    <row r="6" spans="2:13" ht="15" customHeight="1" x14ac:dyDescent="0.25">
      <c r="B6" s="358" t="s">
        <v>124</v>
      </c>
      <c r="C6" s="363"/>
      <c r="D6" s="453">
        <f>+D7+D8</f>
        <v>453861741</v>
      </c>
      <c r="E6" s="344">
        <f>+E7+E8</f>
        <v>26582098471</v>
      </c>
      <c r="F6" s="358" t="s">
        <v>423</v>
      </c>
      <c r="G6" s="363"/>
      <c r="H6" s="453">
        <f>+H8+H7</f>
        <v>127470596</v>
      </c>
      <c r="I6" s="345">
        <v>99366550</v>
      </c>
      <c r="K6" s="136"/>
    </row>
    <row r="7" spans="2:13" ht="15" customHeight="1" x14ac:dyDescent="0.25">
      <c r="B7" s="359" t="s">
        <v>630</v>
      </c>
      <c r="C7" s="363" t="s">
        <v>642</v>
      </c>
      <c r="D7" s="437">
        <v>2000000</v>
      </c>
      <c r="E7" s="346">
        <f>+Notas!F88</f>
        <v>1504759</v>
      </c>
      <c r="F7" s="361" t="s">
        <v>714</v>
      </c>
      <c r="G7" s="366" t="s">
        <v>650</v>
      </c>
      <c r="H7" s="437">
        <f>+Notas!C308</f>
        <v>126851072</v>
      </c>
      <c r="I7" s="346">
        <f>+Notas!C309</f>
        <v>77189006</v>
      </c>
    </row>
    <row r="8" spans="2:13" ht="15" customHeight="1" x14ac:dyDescent="0.25">
      <c r="B8" s="360" t="s">
        <v>110</v>
      </c>
      <c r="C8" s="365" t="s">
        <v>641</v>
      </c>
      <c r="D8" s="466">
        <f>+Notas!E135</f>
        <v>451861741</v>
      </c>
      <c r="E8" s="349">
        <f>+Notas!F135</f>
        <v>26580593712</v>
      </c>
      <c r="F8" s="359" t="s">
        <v>715</v>
      </c>
      <c r="G8" s="363" t="s">
        <v>651</v>
      </c>
      <c r="H8" s="437">
        <f>+Notas!C315</f>
        <v>619524</v>
      </c>
      <c r="I8" s="346">
        <f>+Notas!C316</f>
        <v>22177544</v>
      </c>
      <c r="L8" s="136"/>
      <c r="M8" s="136"/>
    </row>
    <row r="9" spans="2:13" ht="15" customHeight="1" x14ac:dyDescent="0.25">
      <c r="B9" s="359"/>
      <c r="C9" s="363"/>
      <c r="D9" s="442"/>
      <c r="E9" s="346"/>
      <c r="F9" s="359"/>
      <c r="G9" s="363"/>
      <c r="H9" s="437"/>
      <c r="I9" s="346"/>
      <c r="M9" s="136"/>
    </row>
    <row r="10" spans="2:13" ht="15" customHeight="1" x14ac:dyDescent="0.25">
      <c r="B10" s="358" t="s">
        <v>629</v>
      </c>
      <c r="C10" s="363" t="s">
        <v>643</v>
      </c>
      <c r="D10" s="453">
        <f>+D11+D12+D13</f>
        <v>38756564536</v>
      </c>
      <c r="E10" s="344">
        <f>+E11+E12+E13</f>
        <v>36594319763</v>
      </c>
      <c r="F10" s="358" t="s">
        <v>704</v>
      </c>
      <c r="G10" s="363"/>
      <c r="H10" s="453">
        <f>+SUM(H11:H13)</f>
        <v>8476235491</v>
      </c>
      <c r="I10" s="345">
        <v>14829822905</v>
      </c>
      <c r="M10" s="136"/>
    </row>
    <row r="11" spans="2:13" ht="15" customHeight="1" x14ac:dyDescent="0.25">
      <c r="B11" s="361" t="s">
        <v>4</v>
      </c>
      <c r="C11" s="366"/>
      <c r="D11" s="437">
        <v>23650712198</v>
      </c>
      <c r="E11" s="346">
        <v>11297923377</v>
      </c>
      <c r="F11" s="361" t="s">
        <v>716</v>
      </c>
      <c r="G11" s="366" t="s">
        <v>652</v>
      </c>
      <c r="H11" s="437">
        <v>0</v>
      </c>
      <c r="I11" s="346">
        <f>+Notas!C296</f>
        <v>11281326341</v>
      </c>
    </row>
    <row r="12" spans="2:13" ht="15" customHeight="1" x14ac:dyDescent="0.25">
      <c r="B12" s="361" t="s">
        <v>3</v>
      </c>
      <c r="C12" s="366"/>
      <c r="D12" s="437">
        <v>15242173598</v>
      </c>
      <c r="E12" s="346">
        <v>25432717646</v>
      </c>
      <c r="F12" s="86" t="s">
        <v>717</v>
      </c>
      <c r="G12" s="366" t="s">
        <v>652</v>
      </c>
      <c r="H12" s="437">
        <v>8476235491</v>
      </c>
      <c r="I12" s="346">
        <v>3548496564</v>
      </c>
    </row>
    <row r="13" spans="2:13" ht="15" customHeight="1" x14ac:dyDescent="0.25">
      <c r="B13" s="361" t="s">
        <v>628</v>
      </c>
      <c r="C13" s="366" t="s">
        <v>644</v>
      </c>
      <c r="D13" s="437">
        <f>+Notas!G166</f>
        <v>-136321260</v>
      </c>
      <c r="E13" s="346">
        <v>-136321260</v>
      </c>
      <c r="F13" s="86" t="s">
        <v>426</v>
      </c>
      <c r="G13" s="363"/>
      <c r="H13" s="437">
        <v>0</v>
      </c>
      <c r="I13" s="346">
        <v>0</v>
      </c>
    </row>
    <row r="14" spans="2:13" ht="15" customHeight="1" x14ac:dyDescent="0.25">
      <c r="B14" s="359"/>
      <c r="C14" s="363"/>
      <c r="D14" s="442"/>
      <c r="E14" s="346"/>
      <c r="G14" s="363"/>
      <c r="H14" s="437"/>
      <c r="I14" s="346"/>
    </row>
    <row r="15" spans="2:13" ht="15" customHeight="1" x14ac:dyDescent="0.25">
      <c r="B15" s="358" t="s">
        <v>313</v>
      </c>
      <c r="C15" s="363"/>
      <c r="D15" s="453">
        <f>+D16</f>
        <v>22270847603</v>
      </c>
      <c r="E15" s="344">
        <f>+E16</f>
        <v>225298613</v>
      </c>
      <c r="F15" s="358" t="s">
        <v>425</v>
      </c>
      <c r="G15" s="363"/>
      <c r="H15" s="453">
        <f>+H16+H17+H18</f>
        <v>385625248</v>
      </c>
      <c r="I15" s="345">
        <v>85794744</v>
      </c>
      <c r="K15" s="136"/>
    </row>
    <row r="16" spans="2:13" ht="15" customHeight="1" x14ac:dyDescent="0.25">
      <c r="B16" s="351" t="s">
        <v>627</v>
      </c>
      <c r="C16" s="367" t="s">
        <v>645</v>
      </c>
      <c r="D16" s="437">
        <f>+Notas!C210</f>
        <v>22270847603</v>
      </c>
      <c r="E16" s="346">
        <f>+Notas!C211</f>
        <v>225298613</v>
      </c>
      <c r="F16" s="361" t="s">
        <v>239</v>
      </c>
      <c r="G16" s="366"/>
      <c r="H16" s="437">
        <v>305263707</v>
      </c>
      <c r="I16" s="346">
        <v>0</v>
      </c>
    </row>
    <row r="17" spans="2:13" ht="15" customHeight="1" x14ac:dyDescent="0.25">
      <c r="B17" s="359"/>
      <c r="C17" s="363"/>
      <c r="D17" s="442"/>
      <c r="E17" s="346"/>
      <c r="F17" s="361" t="s">
        <v>250</v>
      </c>
      <c r="G17" s="366"/>
      <c r="H17" s="437">
        <v>73983290</v>
      </c>
      <c r="I17" s="350">
        <v>73605105</v>
      </c>
    </row>
    <row r="18" spans="2:13" ht="15" customHeight="1" x14ac:dyDescent="0.25">
      <c r="B18" s="358" t="s">
        <v>315</v>
      </c>
      <c r="C18" s="363"/>
      <c r="D18" s="450">
        <f>+D19</f>
        <v>483259548</v>
      </c>
      <c r="E18" s="345">
        <f>+E19</f>
        <v>2533626779</v>
      </c>
      <c r="F18" s="86" t="s">
        <v>427</v>
      </c>
      <c r="G18" s="363"/>
      <c r="H18" s="437">
        <f>6378241+10</f>
        <v>6378251</v>
      </c>
      <c r="I18" s="346">
        <v>12189639</v>
      </c>
      <c r="K18" s="136"/>
    </row>
    <row r="19" spans="2:13" ht="15" customHeight="1" x14ac:dyDescent="0.25">
      <c r="B19" s="361" t="s">
        <v>626</v>
      </c>
      <c r="C19" s="366" t="s">
        <v>646</v>
      </c>
      <c r="D19" s="437">
        <f>+Notas!C288</f>
        <v>483259548</v>
      </c>
      <c r="E19" s="346">
        <f>+Notas!D288</f>
        <v>2533626779</v>
      </c>
      <c r="F19" s="359"/>
      <c r="G19" s="363"/>
      <c r="H19" s="437"/>
      <c r="I19" s="346"/>
      <c r="K19" s="136"/>
    </row>
    <row r="20" spans="2:13" ht="15" customHeight="1" x14ac:dyDescent="0.25">
      <c r="B20" s="359"/>
      <c r="C20" s="363"/>
      <c r="D20" s="442"/>
      <c r="E20" s="346"/>
      <c r="F20" s="358" t="s">
        <v>424</v>
      </c>
      <c r="G20" s="363"/>
      <c r="H20" s="453">
        <f>+H21</f>
        <v>1104927629</v>
      </c>
      <c r="I20" s="345">
        <v>1057035818</v>
      </c>
    </row>
    <row r="21" spans="2:13" ht="15" customHeight="1" x14ac:dyDescent="0.25">
      <c r="B21" s="358" t="s">
        <v>5</v>
      </c>
      <c r="C21" s="363"/>
      <c r="D21" s="345">
        <f>+D18+D15+D10+D6</f>
        <v>61964533428</v>
      </c>
      <c r="E21" s="345">
        <f>+E18+E15+E10+E6</f>
        <v>65935343626</v>
      </c>
      <c r="F21" s="359" t="s">
        <v>718</v>
      </c>
      <c r="G21" s="363" t="s">
        <v>653</v>
      </c>
      <c r="H21" s="437">
        <f>+Notas!C346</f>
        <v>1104927629</v>
      </c>
      <c r="I21" s="346">
        <f>+Notas!C347</f>
        <v>1057035818</v>
      </c>
      <c r="K21" s="136"/>
      <c r="L21" s="136"/>
    </row>
    <row r="22" spans="2:13" ht="15" customHeight="1" x14ac:dyDescent="0.25">
      <c r="B22" s="359"/>
      <c r="C22" s="363"/>
      <c r="D22" s="346"/>
      <c r="E22" s="346"/>
      <c r="F22" s="358" t="s">
        <v>240</v>
      </c>
      <c r="G22" s="363"/>
      <c r="H22" s="453">
        <f>+H6+H10+H15+H20</f>
        <v>10094258964</v>
      </c>
      <c r="I22" s="345">
        <v>16072020017</v>
      </c>
    </row>
    <row r="23" spans="2:13" ht="15" customHeight="1" x14ac:dyDescent="0.25">
      <c r="B23" s="358" t="s">
        <v>6</v>
      </c>
      <c r="C23" s="363"/>
      <c r="D23" s="346"/>
      <c r="E23" s="346"/>
      <c r="F23" s="361"/>
      <c r="G23" s="366"/>
      <c r="H23" s="457"/>
      <c r="I23" s="343"/>
      <c r="K23" s="136"/>
    </row>
    <row r="24" spans="2:13" ht="15" customHeight="1" x14ac:dyDescent="0.25">
      <c r="B24" s="358" t="s">
        <v>145</v>
      </c>
      <c r="C24" s="363"/>
      <c r="D24" s="450">
        <f>+D26</f>
        <v>900000000</v>
      </c>
      <c r="E24" s="345">
        <v>851000000</v>
      </c>
      <c r="F24" s="358" t="s">
        <v>241</v>
      </c>
      <c r="G24" s="363"/>
      <c r="H24" s="450">
        <f>+H22</f>
        <v>10094258964</v>
      </c>
      <c r="I24" s="345">
        <v>16072020017</v>
      </c>
      <c r="K24" s="139"/>
      <c r="L24" s="139"/>
      <c r="M24" s="136"/>
    </row>
    <row r="25" spans="2:13" ht="15" customHeight="1" x14ac:dyDescent="0.25">
      <c r="B25" s="359"/>
      <c r="C25" s="363"/>
      <c r="D25" s="442"/>
      <c r="E25" s="346"/>
      <c r="F25" s="359"/>
      <c r="G25" s="363"/>
      <c r="H25" s="460"/>
      <c r="I25" s="343"/>
      <c r="K25" s="129"/>
      <c r="L25" s="139"/>
    </row>
    <row r="26" spans="2:13" ht="15" customHeight="1" x14ac:dyDescent="0.25">
      <c r="B26" s="361" t="s">
        <v>687</v>
      </c>
      <c r="C26" s="366" t="s">
        <v>643</v>
      </c>
      <c r="D26" s="437">
        <f>+Notas!D198</f>
        <v>900000000</v>
      </c>
      <c r="E26" s="346">
        <f>+Notas!E199</f>
        <v>851000000</v>
      </c>
      <c r="F26" s="358" t="s">
        <v>719</v>
      </c>
      <c r="G26" s="363" t="s">
        <v>654</v>
      </c>
      <c r="H26" s="437">
        <v>53933557360</v>
      </c>
      <c r="I26" s="346">
        <v>52009425866.709686</v>
      </c>
      <c r="K26" s="129"/>
      <c r="L26" s="129"/>
    </row>
    <row r="27" spans="2:13" ht="15" customHeight="1" x14ac:dyDescent="0.25">
      <c r="B27" s="361" t="s">
        <v>620</v>
      </c>
      <c r="C27" s="366"/>
      <c r="D27" s="442">
        <v>0</v>
      </c>
      <c r="E27" s="346">
        <v>0</v>
      </c>
      <c r="F27" s="358" t="s">
        <v>242</v>
      </c>
      <c r="G27" s="363"/>
      <c r="H27" s="450">
        <f>+H26</f>
        <v>53933557360</v>
      </c>
      <c r="I27" s="345">
        <v>52009425866.709686</v>
      </c>
      <c r="K27" s="129"/>
      <c r="L27" s="129"/>
    </row>
    <row r="28" spans="2:13" ht="15" customHeight="1" x14ac:dyDescent="0.25">
      <c r="B28" s="359"/>
      <c r="C28" s="363"/>
      <c r="D28" s="442"/>
      <c r="E28" s="346"/>
      <c r="F28" s="358"/>
      <c r="G28" s="363"/>
      <c r="H28" s="442"/>
      <c r="I28" s="346"/>
    </row>
    <row r="29" spans="2:13" ht="15" customHeight="1" x14ac:dyDescent="0.25">
      <c r="B29" s="358" t="s">
        <v>314</v>
      </c>
      <c r="C29" s="363"/>
      <c r="D29" s="345">
        <f>+D30+D31</f>
        <v>1012319164</v>
      </c>
      <c r="E29" s="345">
        <f>+E30+E31</f>
        <v>1204369108</v>
      </c>
      <c r="F29" s="358"/>
      <c r="G29" s="363"/>
      <c r="H29" s="346"/>
      <c r="I29" s="346"/>
      <c r="K29" s="136"/>
      <c r="L29" s="136"/>
    </row>
    <row r="30" spans="2:13" ht="15" customHeight="1" x14ac:dyDescent="0.25">
      <c r="B30" s="359" t="s">
        <v>625</v>
      </c>
      <c r="C30" s="363" t="s">
        <v>647</v>
      </c>
      <c r="D30" s="437">
        <f>+Notas!G242</f>
        <v>1519955846</v>
      </c>
      <c r="E30" s="346">
        <f>+Notas!G243</f>
        <v>1546783651</v>
      </c>
      <c r="F30" s="358"/>
      <c r="G30" s="363"/>
      <c r="H30" s="346"/>
      <c r="I30" s="346"/>
      <c r="L30" s="136"/>
    </row>
    <row r="31" spans="2:13" ht="15" customHeight="1" x14ac:dyDescent="0.25">
      <c r="B31" s="359" t="s">
        <v>624</v>
      </c>
      <c r="C31" s="363" t="s">
        <v>647</v>
      </c>
      <c r="D31" s="437">
        <f>-Notas!G251</f>
        <v>-507636682</v>
      </c>
      <c r="E31" s="346">
        <f>-Notas!G252</f>
        <v>-342414543</v>
      </c>
      <c r="F31" s="358"/>
      <c r="G31" s="363"/>
      <c r="H31" s="346"/>
      <c r="I31" s="346"/>
      <c r="L31" s="136"/>
    </row>
    <row r="32" spans="2:13" ht="15" customHeight="1" x14ac:dyDescent="0.25">
      <c r="B32" s="359"/>
      <c r="C32" s="363"/>
      <c r="D32" s="346"/>
      <c r="E32" s="346"/>
      <c r="F32" s="358"/>
      <c r="G32" s="363"/>
      <c r="H32" s="346"/>
      <c r="I32" s="346"/>
      <c r="L32" s="136"/>
    </row>
    <row r="33" spans="2:13" ht="15" customHeight="1" x14ac:dyDescent="0.25">
      <c r="B33" s="358" t="s">
        <v>333</v>
      </c>
      <c r="C33" s="363"/>
      <c r="D33" s="345">
        <f>+D34+D35</f>
        <v>150963732</v>
      </c>
      <c r="E33" s="345">
        <f>+E34+E35</f>
        <v>90733150</v>
      </c>
      <c r="F33" s="359"/>
      <c r="G33" s="363"/>
      <c r="H33" s="346"/>
      <c r="I33" s="346"/>
      <c r="J33" s="136"/>
    </row>
    <row r="34" spans="2:13" ht="15" customHeight="1" x14ac:dyDescent="0.25">
      <c r="B34" s="359" t="s">
        <v>622</v>
      </c>
      <c r="C34" s="363" t="s">
        <v>648</v>
      </c>
      <c r="D34" s="437">
        <f>+Notas!F268</f>
        <v>119890737</v>
      </c>
      <c r="E34" s="346">
        <f>+Notas!C268</f>
        <v>59660155</v>
      </c>
      <c r="F34" s="359"/>
      <c r="G34" s="363"/>
      <c r="H34" s="346"/>
      <c r="I34" s="346"/>
      <c r="J34" s="136"/>
      <c r="K34" s="136"/>
    </row>
    <row r="35" spans="2:13" ht="15" customHeight="1" x14ac:dyDescent="0.25">
      <c r="B35" s="359" t="s">
        <v>623</v>
      </c>
      <c r="C35" s="363" t="s">
        <v>649</v>
      </c>
      <c r="D35" s="437">
        <f>+Notas!F260</f>
        <v>31072995</v>
      </c>
      <c r="E35" s="346">
        <v>31072995</v>
      </c>
      <c r="F35" s="359"/>
      <c r="G35" s="363"/>
      <c r="H35" s="346"/>
      <c r="I35" s="346"/>
      <c r="J35" s="136"/>
      <c r="K35" s="136"/>
    </row>
    <row r="36" spans="2:13" ht="15" customHeight="1" x14ac:dyDescent="0.25">
      <c r="B36" s="358" t="s">
        <v>7</v>
      </c>
      <c r="C36" s="363"/>
      <c r="D36" s="345">
        <f>+D33+D29+D24</f>
        <v>2063282896</v>
      </c>
      <c r="E36" s="345">
        <f>+E33+E29+E24</f>
        <v>2146102258</v>
      </c>
      <c r="F36" s="359"/>
      <c r="G36" s="363"/>
      <c r="H36" s="346"/>
      <c r="I36" s="346"/>
      <c r="J36" s="136"/>
    </row>
    <row r="37" spans="2:13" ht="15" customHeight="1" x14ac:dyDescent="0.25">
      <c r="B37" s="358"/>
      <c r="C37" s="363"/>
      <c r="D37" s="345"/>
      <c r="E37" s="345"/>
      <c r="F37" s="358"/>
      <c r="G37" s="363"/>
      <c r="H37" s="346"/>
      <c r="I37" s="346"/>
      <c r="J37" s="136"/>
    </row>
    <row r="38" spans="2:13" ht="15" customHeight="1" x14ac:dyDescent="0.25">
      <c r="B38" s="358"/>
      <c r="C38" s="363"/>
      <c r="D38" s="345"/>
      <c r="E38" s="345"/>
      <c r="F38" s="358"/>
      <c r="G38" s="370"/>
      <c r="H38" s="346"/>
      <c r="I38" s="346"/>
      <c r="L38" s="136"/>
    </row>
    <row r="39" spans="2:13" x14ac:dyDescent="0.25">
      <c r="B39" s="362" t="s">
        <v>66</v>
      </c>
      <c r="C39" s="45"/>
      <c r="D39" s="353">
        <f>+D36+D21</f>
        <v>64027816324</v>
      </c>
      <c r="E39" s="353">
        <f>+E36+E21</f>
        <v>68081445884</v>
      </c>
      <c r="F39" s="80" t="s">
        <v>10</v>
      </c>
      <c r="G39" s="45"/>
      <c r="H39" s="353">
        <f>+H27+H24</f>
        <v>64027816324</v>
      </c>
      <c r="I39" s="353">
        <f>+I22+I27</f>
        <v>68081445883.709686</v>
      </c>
      <c r="K39" s="136"/>
      <c r="L39" s="136"/>
      <c r="M39" s="136"/>
    </row>
    <row r="40" spans="2:13" x14ac:dyDescent="0.25">
      <c r="B40" s="86" t="s">
        <v>724</v>
      </c>
      <c r="E40" s="99"/>
      <c r="H40" s="136"/>
      <c r="I40" s="136"/>
      <c r="L40" s="136"/>
    </row>
    <row r="41" spans="2:13" x14ac:dyDescent="0.25">
      <c r="D41" s="99"/>
      <c r="E41" s="99"/>
      <c r="H41" s="136"/>
      <c r="I41" s="136"/>
      <c r="K41" s="136"/>
      <c r="L41" s="136"/>
    </row>
    <row r="42" spans="2:13" x14ac:dyDescent="0.25">
      <c r="B42" s="99"/>
      <c r="C42" s="354"/>
      <c r="D42" s="99"/>
      <c r="E42" s="99"/>
      <c r="F42" s="99"/>
      <c r="G42" s="354"/>
      <c r="H42" s="99"/>
      <c r="I42" s="99"/>
    </row>
    <row r="43" spans="2:13" x14ac:dyDescent="0.25">
      <c r="B43" s="99"/>
      <c r="C43" s="354"/>
      <c r="D43" s="99"/>
      <c r="E43" s="99"/>
      <c r="F43" s="99"/>
      <c r="G43" s="354"/>
      <c r="H43" s="99"/>
      <c r="I43" s="99"/>
    </row>
    <row r="44" spans="2:13" s="99" customFormat="1" x14ac:dyDescent="0.25">
      <c r="B44" s="354"/>
      <c r="C44" s="354"/>
      <c r="F44" s="354"/>
      <c r="G44" s="354"/>
    </row>
    <row r="45" spans="2:13" s="99" customFormat="1" x14ac:dyDescent="0.25">
      <c r="B45" s="356"/>
      <c r="C45" s="354"/>
      <c r="F45" s="356"/>
      <c r="G45" s="354"/>
    </row>
    <row r="46" spans="2:13" s="99" customFormat="1" x14ac:dyDescent="0.25">
      <c r="C46" s="354"/>
      <c r="G46" s="354"/>
    </row>
    <row r="47" spans="2:13" s="99" customFormat="1" x14ac:dyDescent="0.25">
      <c r="C47" s="354"/>
      <c r="G47" s="354"/>
    </row>
    <row r="48" spans="2:13" s="99" customFormat="1" x14ac:dyDescent="0.25">
      <c r="C48" s="354"/>
      <c r="G48" s="354"/>
    </row>
    <row r="49" spans="2:9" s="99" customFormat="1" x14ac:dyDescent="0.25">
      <c r="C49" s="354"/>
      <c r="G49" s="354"/>
    </row>
    <row r="50" spans="2:9" s="99" customFormat="1" x14ac:dyDescent="0.25">
      <c r="C50" s="354"/>
      <c r="G50" s="354"/>
    </row>
    <row r="51" spans="2:9" s="99" customFormat="1" x14ac:dyDescent="0.25">
      <c r="C51" s="354"/>
      <c r="G51" s="354"/>
    </row>
    <row r="52" spans="2:9" s="99" customFormat="1" x14ac:dyDescent="0.25">
      <c r="B52" s="491"/>
      <c r="C52" s="491"/>
      <c r="D52" s="491"/>
      <c r="E52" s="491"/>
      <c r="F52" s="491"/>
      <c r="G52" s="371"/>
    </row>
    <row r="53" spans="2:9" s="99" customFormat="1" x14ac:dyDescent="0.25">
      <c r="B53" s="491"/>
      <c r="C53" s="491"/>
      <c r="D53" s="491"/>
      <c r="E53" s="491"/>
      <c r="F53" s="491"/>
      <c r="G53" s="371"/>
    </row>
    <row r="54" spans="2:9" s="99" customFormat="1" x14ac:dyDescent="0.25">
      <c r="B54" s="491"/>
      <c r="C54" s="491"/>
      <c r="D54" s="491"/>
      <c r="E54" s="491"/>
      <c r="F54" s="491"/>
      <c r="G54" s="371"/>
      <c r="H54" s="86"/>
      <c r="I54" s="86"/>
    </row>
    <row r="55" spans="2:9" s="99" customFormat="1" x14ac:dyDescent="0.25">
      <c r="B55" s="491"/>
      <c r="C55" s="491"/>
      <c r="D55" s="491"/>
      <c r="E55" s="491"/>
      <c r="F55" s="491"/>
      <c r="G55" s="371"/>
      <c r="H55" s="86"/>
      <c r="I55" s="86"/>
    </row>
    <row r="56" spans="2:9" x14ac:dyDescent="0.25">
      <c r="B56" s="491"/>
      <c r="C56" s="491"/>
      <c r="D56" s="491"/>
      <c r="E56" s="491"/>
      <c r="F56" s="491"/>
      <c r="G56" s="371"/>
    </row>
  </sheetData>
  <mergeCells count="2">
    <mergeCell ref="B2:I2"/>
    <mergeCell ref="B52:F56"/>
  </mergeCells>
  <pageMargins left="0.24" right="0.25" top="0.43307086614173229" bottom="0.47244094488188981" header="0.31496062992125984" footer="0.31496062992125984"/>
  <pageSetup paperSize="9" scale="6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65"/>
  <sheetViews>
    <sheetView showGridLines="0" topLeftCell="A31" zoomScale="85" zoomScaleNormal="85" workbookViewId="0">
      <selection activeCell="B46" sqref="B46"/>
    </sheetView>
  </sheetViews>
  <sheetFormatPr baseColWidth="10" defaultRowHeight="14.4" x14ac:dyDescent="0.3"/>
  <cols>
    <col min="1" max="1" width="11.5546875" style="23"/>
    <col min="2" max="2" width="61.6640625" style="4" customWidth="1"/>
    <col min="3" max="3" width="9.6640625" style="372" customWidth="1"/>
    <col min="4" max="4" width="20.33203125" style="4" customWidth="1"/>
    <col min="5" max="5" width="20.33203125" style="413" customWidth="1"/>
    <col min="6" max="6" width="15.109375" style="3" bestFit="1" customWidth="1"/>
    <col min="7" max="7" width="15.88671875" style="3" bestFit="1" customWidth="1"/>
    <col min="8" max="8" width="14.6640625" style="3" bestFit="1" customWidth="1"/>
    <col min="9" max="9" width="13.6640625" bestFit="1" customWidth="1"/>
    <col min="10" max="10" width="14.6640625" bestFit="1" customWidth="1"/>
    <col min="11" max="11" width="13.6640625" bestFit="1" customWidth="1"/>
  </cols>
  <sheetData>
    <row r="2" spans="2:8" ht="61.5" customHeight="1" x14ac:dyDescent="0.3">
      <c r="B2" s="494" t="s">
        <v>677</v>
      </c>
      <c r="C2" s="494"/>
      <c r="D2" s="494"/>
      <c r="E2" s="494"/>
    </row>
    <row r="3" spans="2:8" ht="18" customHeight="1" x14ac:dyDescent="0.3">
      <c r="B3" s="28" t="s">
        <v>91</v>
      </c>
      <c r="C3" s="26" t="s">
        <v>621</v>
      </c>
      <c r="D3" s="487">
        <v>44377</v>
      </c>
      <c r="E3" s="487">
        <v>44012</v>
      </c>
    </row>
    <row r="4" spans="2:8" s="1" customFormat="1" ht="15" customHeight="1" x14ac:dyDescent="0.3">
      <c r="B4" s="368" t="s">
        <v>11</v>
      </c>
      <c r="C4" s="369"/>
      <c r="D4" s="375">
        <f>+D8+D9+D10</f>
        <v>12228761644</v>
      </c>
      <c r="E4" s="375">
        <f>+E8+E9+E10</f>
        <v>5126044476</v>
      </c>
      <c r="F4" s="355"/>
      <c r="G4" s="355"/>
      <c r="H4" s="355"/>
    </row>
    <row r="5" spans="2:8" s="1" customFormat="1" ht="15" customHeight="1" x14ac:dyDescent="0.3">
      <c r="B5" s="376" t="s">
        <v>321</v>
      </c>
      <c r="C5" s="377"/>
      <c r="D5" s="345"/>
      <c r="E5" s="450"/>
      <c r="F5" s="355"/>
      <c r="G5" s="355"/>
      <c r="H5" s="355"/>
    </row>
    <row r="6" spans="2:8" s="1" customFormat="1" ht="15" customHeight="1" x14ac:dyDescent="0.3">
      <c r="B6" s="376" t="s">
        <v>320</v>
      </c>
      <c r="C6" s="377"/>
      <c r="D6" s="378"/>
      <c r="E6" s="451"/>
      <c r="F6" s="355"/>
      <c r="G6" s="355"/>
      <c r="H6" s="355"/>
    </row>
    <row r="7" spans="2:8" s="1" customFormat="1" ht="15" customHeight="1" x14ac:dyDescent="0.3">
      <c r="B7" s="376" t="s">
        <v>322</v>
      </c>
      <c r="C7" s="377"/>
      <c r="D7" s="378"/>
      <c r="E7" s="451"/>
      <c r="F7" s="355"/>
      <c r="G7" s="355"/>
      <c r="H7" s="355"/>
    </row>
    <row r="8" spans="2:8" s="1" customFormat="1" ht="15" customHeight="1" x14ac:dyDescent="0.3">
      <c r="B8" s="379" t="s">
        <v>640</v>
      </c>
      <c r="C8" s="380" t="s">
        <v>655</v>
      </c>
      <c r="D8" s="437">
        <f>+Notas!C392</f>
        <v>900628713</v>
      </c>
      <c r="E8" s="437">
        <f>+Notas!D392</f>
        <v>1737237898</v>
      </c>
      <c r="F8" s="355"/>
      <c r="G8" s="355"/>
      <c r="H8" s="355"/>
    </row>
    <row r="9" spans="2:8" s="1" customFormat="1" ht="15" customHeight="1" x14ac:dyDescent="0.3">
      <c r="B9" s="379" t="s">
        <v>639</v>
      </c>
      <c r="C9" s="380" t="s">
        <v>656</v>
      </c>
      <c r="D9" s="434">
        <f>+Notas!C402</f>
        <v>11311473805</v>
      </c>
      <c r="E9" s="434">
        <f>+Notas!D402</f>
        <v>3388806578</v>
      </c>
      <c r="F9" s="355"/>
      <c r="G9" s="355"/>
      <c r="H9" s="355"/>
    </row>
    <row r="10" spans="2:8" s="1" customFormat="1" ht="15" customHeight="1" x14ac:dyDescent="0.3">
      <c r="B10" s="379" t="s">
        <v>712</v>
      </c>
      <c r="C10" s="380" t="s">
        <v>713</v>
      </c>
      <c r="D10" s="434">
        <f>+Notas!E363</f>
        <v>16659126</v>
      </c>
      <c r="E10" s="434">
        <v>0</v>
      </c>
      <c r="F10" s="355"/>
      <c r="G10" s="355"/>
      <c r="H10" s="355"/>
    </row>
    <row r="11" spans="2:8" s="1" customFormat="1" ht="15" customHeight="1" x14ac:dyDescent="0.3">
      <c r="B11" s="381" t="s">
        <v>12</v>
      </c>
      <c r="C11" s="367"/>
      <c r="D11" s="451">
        <f>+D12+D13</f>
        <v>301921084</v>
      </c>
      <c r="E11" s="451">
        <f>+E12+E13</f>
        <v>81824065</v>
      </c>
      <c r="F11" s="355"/>
      <c r="G11" s="355"/>
      <c r="H11" s="355"/>
    </row>
    <row r="12" spans="2:8" s="1" customFormat="1" ht="15" customHeight="1" x14ac:dyDescent="0.3">
      <c r="B12" s="351" t="s">
        <v>323</v>
      </c>
      <c r="C12" s="367"/>
      <c r="D12" s="437">
        <v>188614188</v>
      </c>
      <c r="E12" s="437">
        <v>0</v>
      </c>
      <c r="F12" s="355"/>
      <c r="G12" s="355"/>
      <c r="H12" s="355"/>
    </row>
    <row r="13" spans="2:8" s="1" customFormat="1" ht="15" customHeight="1" x14ac:dyDescent="0.3">
      <c r="B13" s="351" t="s">
        <v>638</v>
      </c>
      <c r="C13" s="367" t="s">
        <v>657</v>
      </c>
      <c r="D13" s="434">
        <f>+Notas!C424</f>
        <v>113306896</v>
      </c>
      <c r="E13" s="434">
        <f>+Notas!D424</f>
        <v>81824065</v>
      </c>
      <c r="F13" s="355"/>
      <c r="G13" s="355"/>
      <c r="H13" s="355"/>
    </row>
    <row r="14" spans="2:8" s="1" customFormat="1" ht="15" customHeight="1" x14ac:dyDescent="0.3">
      <c r="B14" s="381" t="s">
        <v>13</v>
      </c>
      <c r="C14" s="367"/>
      <c r="D14" s="451">
        <f>+D4-D11</f>
        <v>11926840560</v>
      </c>
      <c r="E14" s="451">
        <f>+E4-E11</f>
        <v>5044220411</v>
      </c>
      <c r="F14" s="355"/>
      <c r="G14" s="355"/>
      <c r="H14" s="355"/>
    </row>
    <row r="15" spans="2:8" s="1" customFormat="1" ht="15" customHeight="1" x14ac:dyDescent="0.3">
      <c r="B15" s="381" t="s">
        <v>318</v>
      </c>
      <c r="C15" s="367"/>
      <c r="D15" s="451">
        <f>+D16+D17</f>
        <v>153663294</v>
      </c>
      <c r="E15" s="451">
        <f>+E16+E17</f>
        <v>14009841</v>
      </c>
      <c r="F15" s="355"/>
      <c r="G15" s="355"/>
      <c r="H15" s="355"/>
    </row>
    <row r="16" spans="2:8" s="1" customFormat="1" ht="15" customHeight="1" x14ac:dyDescent="0.3">
      <c r="B16" s="351" t="s">
        <v>14</v>
      </c>
      <c r="C16" s="367"/>
      <c r="D16" s="434">
        <v>0</v>
      </c>
      <c r="E16" s="434">
        <v>0</v>
      </c>
      <c r="F16" s="355"/>
      <c r="G16" s="355"/>
      <c r="H16" s="355"/>
    </row>
    <row r="17" spans="2:11" s="1" customFormat="1" ht="15" customHeight="1" x14ac:dyDescent="0.3">
      <c r="B17" s="351" t="s">
        <v>637</v>
      </c>
      <c r="C17" s="367" t="s">
        <v>658</v>
      </c>
      <c r="D17" s="434">
        <f>+Notas!C433</f>
        <v>153663294</v>
      </c>
      <c r="E17" s="434">
        <f>+Notas!D433</f>
        <v>14009841</v>
      </c>
      <c r="F17" s="355"/>
      <c r="G17" s="355"/>
      <c r="H17" s="355"/>
      <c r="I17" s="13"/>
      <c r="K17" s="13"/>
    </row>
    <row r="18" spans="2:11" s="1" customFormat="1" ht="15" customHeight="1" x14ac:dyDescent="0.3">
      <c r="B18" s="381" t="s">
        <v>317</v>
      </c>
      <c r="C18" s="367"/>
      <c r="D18" s="451">
        <f>+D19+D20+D21+D22+D23+D25+D26+D24</f>
        <v>4562443027</v>
      </c>
      <c r="E18" s="451">
        <f>+E19+E20+E21+E22+E23+E25+E26+E24</f>
        <v>2641880467</v>
      </c>
      <c r="F18" s="355"/>
      <c r="G18" s="355"/>
      <c r="H18" s="355"/>
      <c r="I18" s="13"/>
    </row>
    <row r="19" spans="2:11" s="1" customFormat="1" ht="15" customHeight="1" x14ac:dyDescent="0.3">
      <c r="B19" s="351" t="s">
        <v>319</v>
      </c>
      <c r="C19" s="367"/>
      <c r="D19" s="437">
        <v>190760562</v>
      </c>
      <c r="E19" s="437">
        <v>45545682</v>
      </c>
      <c r="F19" s="355"/>
      <c r="G19" s="355"/>
      <c r="H19" s="355"/>
      <c r="I19" s="13"/>
      <c r="K19" s="13"/>
    </row>
    <row r="20" spans="2:11" s="1" customFormat="1" ht="15" customHeight="1" x14ac:dyDescent="0.3">
      <c r="B20" s="382" t="s">
        <v>15</v>
      </c>
      <c r="C20" s="383"/>
      <c r="D20" s="437">
        <f>652392</f>
        <v>652392</v>
      </c>
      <c r="E20" s="437">
        <v>0</v>
      </c>
      <c r="F20" s="355"/>
      <c r="G20" s="355"/>
      <c r="H20" s="355"/>
      <c r="I20" s="13"/>
    </row>
    <row r="21" spans="2:11" s="1" customFormat="1" ht="15" customHeight="1" x14ac:dyDescent="0.3">
      <c r="B21" s="351" t="s">
        <v>16</v>
      </c>
      <c r="C21" s="367"/>
      <c r="D21" s="437">
        <v>150011172</v>
      </c>
      <c r="E21" s="437">
        <v>126751054</v>
      </c>
      <c r="F21" s="355"/>
      <c r="G21" s="355"/>
      <c r="H21" s="355"/>
      <c r="I21" s="13"/>
      <c r="K21" s="13"/>
    </row>
    <row r="22" spans="2:11" s="1" customFormat="1" ht="15" customHeight="1" x14ac:dyDescent="0.3">
      <c r="B22" s="351" t="s">
        <v>17</v>
      </c>
      <c r="C22" s="367"/>
      <c r="D22" s="437">
        <v>74095303</v>
      </c>
      <c r="E22" s="437">
        <v>47681676</v>
      </c>
      <c r="F22" s="355"/>
      <c r="G22" s="355"/>
      <c r="H22" s="355"/>
    </row>
    <row r="23" spans="2:11" s="1" customFormat="1" ht="15" customHeight="1" x14ac:dyDescent="0.3">
      <c r="B23" s="351" t="s">
        <v>18</v>
      </c>
      <c r="C23" s="367"/>
      <c r="D23" s="437">
        <v>7897058</v>
      </c>
      <c r="E23" s="437">
        <v>6720456</v>
      </c>
      <c r="F23" s="355"/>
      <c r="G23" s="355"/>
      <c r="H23" s="355"/>
    </row>
    <row r="24" spans="2:11" s="1" customFormat="1" ht="15" customHeight="1" x14ac:dyDescent="0.3">
      <c r="B24" s="351" t="s">
        <v>19</v>
      </c>
      <c r="C24" s="367"/>
      <c r="D24" s="437">
        <v>0</v>
      </c>
      <c r="E24" s="437">
        <v>0</v>
      </c>
      <c r="F24" s="374"/>
      <c r="G24" s="355"/>
      <c r="H24" s="355"/>
    </row>
    <row r="25" spans="2:11" s="1" customFormat="1" ht="15" customHeight="1" x14ac:dyDescent="0.3">
      <c r="B25" s="351" t="s">
        <v>20</v>
      </c>
      <c r="C25" s="367"/>
      <c r="D25" s="437">
        <v>12603020</v>
      </c>
      <c r="E25" s="437">
        <v>10141220</v>
      </c>
      <c r="F25" s="355"/>
      <c r="G25" s="355"/>
      <c r="H25" s="355"/>
    </row>
    <row r="26" spans="2:11" s="1" customFormat="1" ht="15" customHeight="1" x14ac:dyDescent="0.3">
      <c r="B26" s="351" t="s">
        <v>636</v>
      </c>
      <c r="C26" s="367" t="s">
        <v>659</v>
      </c>
      <c r="D26" s="434">
        <f>+Notas!C476</f>
        <v>4126423520</v>
      </c>
      <c r="E26" s="434">
        <f>+Notas!D476</f>
        <v>2405040379</v>
      </c>
      <c r="F26" s="355"/>
      <c r="G26" s="355"/>
      <c r="H26" s="355"/>
    </row>
    <row r="27" spans="2:11" s="1" customFormat="1" ht="15" customHeight="1" x14ac:dyDescent="0.3">
      <c r="B27" s="381" t="s">
        <v>21</v>
      </c>
      <c r="C27" s="367"/>
      <c r="D27" s="453">
        <f>+D14-D15-D18</f>
        <v>7210734239</v>
      </c>
      <c r="E27" s="453">
        <f>+E14-E15-E18</f>
        <v>2388330103</v>
      </c>
      <c r="F27" s="355"/>
      <c r="G27" s="355"/>
      <c r="H27" s="355"/>
    </row>
    <row r="28" spans="2:11" s="1" customFormat="1" ht="15" customHeight="1" x14ac:dyDescent="0.3">
      <c r="B28" s="381" t="s">
        <v>22</v>
      </c>
      <c r="C28" s="367"/>
      <c r="D28" s="453">
        <f>+D29-D30</f>
        <v>-303820046</v>
      </c>
      <c r="E28" s="453">
        <f>+E29-E30</f>
        <v>33345676</v>
      </c>
      <c r="F28" s="355"/>
      <c r="G28" s="355"/>
      <c r="H28" s="355"/>
    </row>
    <row r="29" spans="2:11" s="1" customFormat="1" ht="15" customHeight="1" x14ac:dyDescent="0.3">
      <c r="B29" s="351" t="s">
        <v>635</v>
      </c>
      <c r="C29" s="367" t="s">
        <v>660</v>
      </c>
      <c r="D29" s="437">
        <f>+Notas!C485</f>
        <v>290201</v>
      </c>
      <c r="E29" s="437">
        <f>+Notas!D485</f>
        <v>42696136</v>
      </c>
      <c r="F29" s="355"/>
      <c r="G29" s="355"/>
      <c r="H29" s="355"/>
    </row>
    <row r="30" spans="2:11" s="1" customFormat="1" ht="15" customHeight="1" x14ac:dyDescent="0.3">
      <c r="B30" s="351" t="s">
        <v>634</v>
      </c>
      <c r="C30" s="367" t="s">
        <v>660</v>
      </c>
      <c r="D30" s="437">
        <f>+Notas!C487</f>
        <v>304110247</v>
      </c>
      <c r="E30" s="437">
        <f>+Notas!D487</f>
        <v>9350460</v>
      </c>
      <c r="F30" s="355"/>
      <c r="G30" s="355"/>
      <c r="H30" s="355"/>
    </row>
    <row r="31" spans="2:11" s="1" customFormat="1" ht="15" customHeight="1" x14ac:dyDescent="0.3">
      <c r="B31" s="381" t="s">
        <v>23</v>
      </c>
      <c r="C31" s="367"/>
      <c r="D31" s="437"/>
      <c r="E31" s="410"/>
      <c r="F31" s="355"/>
      <c r="G31" s="355"/>
      <c r="H31" s="355"/>
    </row>
    <row r="32" spans="2:11" s="1" customFormat="1" ht="15" customHeight="1" x14ac:dyDescent="0.3">
      <c r="B32" s="381" t="s">
        <v>24</v>
      </c>
      <c r="C32" s="367"/>
      <c r="D32" s="453">
        <f>+D33+D34</f>
        <v>1337672801</v>
      </c>
      <c r="E32" s="453">
        <f>+E33+E34</f>
        <v>923114140</v>
      </c>
      <c r="F32" s="355"/>
      <c r="G32" s="355"/>
      <c r="H32" s="355"/>
    </row>
    <row r="33" spans="2:11" s="1" customFormat="1" ht="15" customHeight="1" x14ac:dyDescent="0.3">
      <c r="B33" s="351" t="s">
        <v>633</v>
      </c>
      <c r="C33" s="367" t="s">
        <v>661</v>
      </c>
      <c r="D33" s="437">
        <f>+Notas!C497</f>
        <v>1278721142</v>
      </c>
      <c r="E33" s="437">
        <f>+Notas!D497</f>
        <v>532912292</v>
      </c>
      <c r="F33" s="355"/>
      <c r="G33" s="355"/>
      <c r="H33" s="355"/>
    </row>
    <row r="34" spans="2:11" s="1" customFormat="1" ht="15" customHeight="1" x14ac:dyDescent="0.3">
      <c r="B34" s="351" t="s">
        <v>25</v>
      </c>
      <c r="C34" s="367"/>
      <c r="D34" s="348">
        <v>58951659</v>
      </c>
      <c r="E34" s="437">
        <v>390201848</v>
      </c>
      <c r="F34" s="355"/>
      <c r="G34" s="355"/>
      <c r="H34" s="355"/>
    </row>
    <row r="35" spans="2:11" s="1" customFormat="1" ht="15" customHeight="1" x14ac:dyDescent="0.3">
      <c r="B35" s="381" t="s">
        <v>26</v>
      </c>
      <c r="C35" s="367"/>
      <c r="D35" s="344">
        <f>+D36+D37</f>
        <v>-261992454</v>
      </c>
      <c r="E35" s="453">
        <f>+E36+E37</f>
        <v>-128419357</v>
      </c>
      <c r="F35" s="355"/>
      <c r="G35" s="355"/>
      <c r="H35" s="355"/>
    </row>
    <row r="36" spans="2:11" s="1" customFormat="1" ht="15" customHeight="1" x14ac:dyDescent="0.3">
      <c r="B36" s="351" t="s">
        <v>632</v>
      </c>
      <c r="C36" s="367" t="s">
        <v>662</v>
      </c>
      <c r="D36" s="348">
        <f>-Notas!C505</f>
        <v>-261992454</v>
      </c>
      <c r="E36" s="437">
        <f>-Notas!D505</f>
        <v>-128419357</v>
      </c>
      <c r="F36" s="355"/>
      <c r="G36" s="355"/>
      <c r="H36" s="355"/>
    </row>
    <row r="37" spans="2:11" s="1" customFormat="1" ht="15" customHeight="1" x14ac:dyDescent="0.3">
      <c r="B37" s="351" t="s">
        <v>25</v>
      </c>
      <c r="C37" s="367"/>
      <c r="D37" s="344">
        <v>0</v>
      </c>
      <c r="E37" s="437">
        <v>0</v>
      </c>
      <c r="F37" s="374"/>
      <c r="G37" s="355"/>
      <c r="H37" s="355"/>
    </row>
    <row r="38" spans="2:11" s="1" customFormat="1" ht="15" customHeight="1" x14ac:dyDescent="0.3">
      <c r="B38" s="381" t="s">
        <v>27</v>
      </c>
      <c r="C38" s="367"/>
      <c r="D38" s="344">
        <f>D39</f>
        <v>0</v>
      </c>
      <c r="E38" s="453">
        <v>0</v>
      </c>
      <c r="F38" s="355"/>
      <c r="G38" s="355"/>
      <c r="H38" s="355"/>
    </row>
    <row r="39" spans="2:11" s="1" customFormat="1" ht="15" customHeight="1" x14ac:dyDescent="0.3">
      <c r="B39" s="351" t="s">
        <v>631</v>
      </c>
      <c r="C39" s="367" t="s">
        <v>663</v>
      </c>
      <c r="D39" s="348">
        <v>0</v>
      </c>
      <c r="E39" s="437">
        <v>0</v>
      </c>
      <c r="F39" s="355"/>
      <c r="G39" s="355"/>
      <c r="H39" s="355"/>
    </row>
    <row r="40" spans="2:11" s="1" customFormat="1" ht="15" customHeight="1" x14ac:dyDescent="0.3">
      <c r="B40" s="381" t="s">
        <v>28</v>
      </c>
      <c r="C40" s="367"/>
      <c r="D40" s="344">
        <v>0</v>
      </c>
      <c r="E40" s="453">
        <v>0</v>
      </c>
      <c r="F40" s="355"/>
      <c r="G40" s="355"/>
      <c r="H40" s="355"/>
    </row>
    <row r="41" spans="2:11" s="1" customFormat="1" ht="15" customHeight="1" x14ac:dyDescent="0.3">
      <c r="B41" s="351" t="s">
        <v>29</v>
      </c>
      <c r="C41" s="367"/>
      <c r="D41" s="348">
        <v>0</v>
      </c>
      <c r="E41" s="437">
        <v>0</v>
      </c>
      <c r="F41" s="355"/>
      <c r="G41" s="355"/>
      <c r="H41" s="355"/>
    </row>
    <row r="42" spans="2:11" s="1" customFormat="1" ht="15" customHeight="1" x14ac:dyDescent="0.3">
      <c r="B42" s="351" t="s">
        <v>30</v>
      </c>
      <c r="C42" s="367"/>
      <c r="D42" s="348">
        <v>0</v>
      </c>
      <c r="E42" s="437">
        <v>0</v>
      </c>
      <c r="F42" s="355"/>
      <c r="G42" s="355"/>
      <c r="H42" s="355"/>
    </row>
    <row r="43" spans="2:11" s="1" customFormat="1" ht="15" customHeight="1" x14ac:dyDescent="0.3">
      <c r="B43" s="381" t="s">
        <v>31</v>
      </c>
      <c r="C43" s="367"/>
      <c r="D43" s="344">
        <f>+D27+D28+D32+D35+D38</f>
        <v>7982594540</v>
      </c>
      <c r="E43" s="453">
        <f>+E27+E28+E32+E35+E38</f>
        <v>3216370562</v>
      </c>
      <c r="F43" s="355"/>
      <c r="G43" s="355"/>
      <c r="H43" s="355"/>
    </row>
    <row r="44" spans="2:11" s="1" customFormat="1" ht="15" customHeight="1" x14ac:dyDescent="0.3">
      <c r="B44" s="381" t="s">
        <v>32</v>
      </c>
      <c r="C44" s="367"/>
      <c r="D44" s="348">
        <v>305263707</v>
      </c>
      <c r="E44" s="437">
        <v>140491097</v>
      </c>
      <c r="F44" s="355"/>
      <c r="G44" s="355"/>
      <c r="H44" s="355"/>
    </row>
    <row r="45" spans="2:11" s="1" customFormat="1" ht="15" customHeight="1" x14ac:dyDescent="0.3">
      <c r="B45" s="384" t="s">
        <v>33</v>
      </c>
      <c r="C45" s="373"/>
      <c r="D45" s="385">
        <f>+D43-D44</f>
        <v>7677330833</v>
      </c>
      <c r="E45" s="443">
        <f>+E43-E44</f>
        <v>3075879465</v>
      </c>
      <c r="F45" s="355"/>
      <c r="G45" s="355"/>
      <c r="H45" s="355"/>
    </row>
    <row r="46" spans="2:11" s="1" customFormat="1" ht="15" customHeight="1" x14ac:dyDescent="0.3">
      <c r="B46" s="86" t="s">
        <v>724</v>
      </c>
      <c r="C46" s="364"/>
      <c r="D46" s="136"/>
      <c r="E46" s="149"/>
      <c r="F46" s="355"/>
      <c r="G46" s="355"/>
      <c r="H46" s="355"/>
    </row>
    <row r="47" spans="2:11" x14ac:dyDescent="0.3">
      <c r="D47" s="27"/>
      <c r="E47" s="411"/>
    </row>
    <row r="48" spans="2:11" x14ac:dyDescent="0.3">
      <c r="B48" s="29"/>
      <c r="D48" s="27"/>
      <c r="E48" s="412"/>
      <c r="J48" s="24"/>
      <c r="K48" s="24"/>
    </row>
    <row r="49" spans="2:11" x14ac:dyDescent="0.3">
      <c r="B49" s="29"/>
      <c r="D49" s="27"/>
      <c r="E49" s="412"/>
      <c r="K49" s="24"/>
    </row>
    <row r="50" spans="2:11" x14ac:dyDescent="0.3">
      <c r="D50" s="27"/>
      <c r="E50" s="412"/>
    </row>
    <row r="51" spans="2:11" x14ac:dyDescent="0.3">
      <c r="E51" s="411"/>
    </row>
    <row r="53" spans="2:11" x14ac:dyDescent="0.3">
      <c r="D53" s="27"/>
    </row>
    <row r="61" spans="2:11" x14ac:dyDescent="0.3">
      <c r="E61" s="495"/>
      <c r="F61" s="495"/>
      <c r="G61" s="495"/>
      <c r="H61" s="495"/>
    </row>
    <row r="62" spans="2:11" x14ac:dyDescent="0.3">
      <c r="E62" s="495"/>
      <c r="F62" s="495"/>
      <c r="G62" s="495"/>
      <c r="H62" s="495"/>
    </row>
    <row r="63" spans="2:11" x14ac:dyDescent="0.3">
      <c r="E63" s="495"/>
      <c r="F63" s="495"/>
      <c r="G63" s="495"/>
      <c r="H63" s="495"/>
    </row>
    <row r="64" spans="2:11" x14ac:dyDescent="0.3">
      <c r="E64" s="495"/>
      <c r="F64" s="495"/>
      <c r="G64" s="495"/>
      <c r="H64" s="495"/>
    </row>
    <row r="65" spans="5:8" x14ac:dyDescent="0.3">
      <c r="E65" s="495"/>
      <c r="F65" s="495"/>
      <c r="G65" s="495"/>
      <c r="H65" s="495"/>
    </row>
  </sheetData>
  <mergeCells count="2">
    <mergeCell ref="B2:E2"/>
    <mergeCell ref="E61:H65"/>
  </mergeCells>
  <pageMargins left="0.9" right="0.70866141732283472" top="0.56999999999999995" bottom="0.74803149606299213" header="0.31496062992125984" footer="0.31496062992125984"/>
  <pageSetup paperSize="9" scale="7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B47AC-4956-486F-912E-4F7F669B57A4}">
  <sheetPr>
    <pageSetUpPr fitToPage="1"/>
  </sheetPr>
  <dimension ref="A2:J53"/>
  <sheetViews>
    <sheetView showGridLines="0" topLeftCell="A13" zoomScale="85" zoomScaleNormal="85" workbookViewId="0">
      <selection activeCell="A31" sqref="A31"/>
    </sheetView>
  </sheetViews>
  <sheetFormatPr baseColWidth="10" defaultColWidth="11.5546875" defaultRowHeight="13.8" x14ac:dyDescent="0.3"/>
  <cols>
    <col min="1" max="1" width="100.6640625" style="86" customWidth="1"/>
    <col min="2" max="2" width="19.33203125" style="86" customWidth="1"/>
    <col min="3" max="3" width="19.6640625" style="102" customWidth="1"/>
    <col min="4" max="4" width="11.5546875" style="1"/>
    <col min="5" max="5" width="2.44140625" style="1" customWidth="1"/>
    <col min="6" max="6" width="11.5546875" style="1"/>
    <col min="7" max="7" width="27.33203125" style="1" hidden="1" customWidth="1"/>
    <col min="8" max="8" width="23.88671875" style="386" hidden="1" customWidth="1"/>
    <col min="9" max="10" width="13.5546875" style="1" hidden="1" customWidth="1"/>
    <col min="11" max="11" width="0" style="1" hidden="1" customWidth="1"/>
    <col min="12" max="16384" width="11.5546875" style="1"/>
  </cols>
  <sheetData>
    <row r="2" spans="1:9" ht="59.25" customHeight="1" x14ac:dyDescent="0.3">
      <c r="A2" s="496" t="s">
        <v>710</v>
      </c>
      <c r="B2" s="496"/>
      <c r="C2" s="496"/>
    </row>
    <row r="4" spans="1:9" ht="18" customHeight="1" x14ac:dyDescent="0.3">
      <c r="A4" s="389"/>
      <c r="B4" s="390">
        <v>44377</v>
      </c>
      <c r="C4" s="432">
        <v>44012</v>
      </c>
      <c r="G4" s="1" t="s">
        <v>359</v>
      </c>
      <c r="H4" s="386">
        <f>+'[1]Balance General'!C15</f>
        <v>114620494</v>
      </c>
    </row>
    <row r="5" spans="1:9" ht="15" customHeight="1" x14ac:dyDescent="0.3">
      <c r="A5" s="363" t="s">
        <v>34</v>
      </c>
      <c r="B5" s="343"/>
      <c r="C5" s="460"/>
      <c r="G5" s="1" t="s">
        <v>360</v>
      </c>
      <c r="H5" s="386">
        <f>+'[1]Estado de Resultados'!B4</f>
        <v>13525418929</v>
      </c>
    </row>
    <row r="6" spans="1:9" ht="15" customHeight="1" x14ac:dyDescent="0.3">
      <c r="A6" s="379" t="s">
        <v>35</v>
      </c>
      <c r="B6" s="434">
        <v>13548806285</v>
      </c>
      <c r="C6" s="442">
        <v>6728619013</v>
      </c>
    </row>
    <row r="7" spans="1:9" ht="15" customHeight="1" x14ac:dyDescent="0.3">
      <c r="A7" s="343" t="s">
        <v>36</v>
      </c>
      <c r="B7" s="462">
        <v>-1443193267</v>
      </c>
      <c r="C7" s="454">
        <v>-1626215184</v>
      </c>
    </row>
    <row r="8" spans="1:9" ht="15" customHeight="1" x14ac:dyDescent="0.3">
      <c r="A8" s="343" t="s">
        <v>37</v>
      </c>
      <c r="B8" s="454">
        <v>-3644647016</v>
      </c>
      <c r="C8" s="459">
        <v>-1200031062</v>
      </c>
    </row>
    <row r="9" spans="1:9" ht="15" customHeight="1" x14ac:dyDescent="0.3">
      <c r="A9" s="391" t="s">
        <v>38</v>
      </c>
      <c r="B9" s="440">
        <f>SUM(B6:B8)</f>
        <v>8460966002</v>
      </c>
      <c r="C9" s="440">
        <f>SUM(C6:C8)</f>
        <v>3902372767</v>
      </c>
      <c r="G9" s="1" t="s">
        <v>361</v>
      </c>
      <c r="H9" s="386">
        <f>+'[1]Balance General'!B15</f>
        <v>195717985</v>
      </c>
    </row>
    <row r="10" spans="1:9" ht="15" customHeight="1" x14ac:dyDescent="0.3">
      <c r="A10" s="342" t="s">
        <v>39</v>
      </c>
      <c r="B10" s="442"/>
      <c r="C10" s="442"/>
      <c r="H10" s="386">
        <f>+H4+H5-H9</f>
        <v>13444321438</v>
      </c>
    </row>
    <row r="11" spans="1:9" ht="15" customHeight="1" x14ac:dyDescent="0.3">
      <c r="A11" s="343" t="s">
        <v>40</v>
      </c>
      <c r="B11" s="442">
        <v>0</v>
      </c>
      <c r="C11" s="442">
        <v>0</v>
      </c>
    </row>
    <row r="12" spans="1:9" ht="15" customHeight="1" x14ac:dyDescent="0.3">
      <c r="A12" s="342" t="s">
        <v>41</v>
      </c>
      <c r="B12" s="442"/>
      <c r="C12" s="442"/>
    </row>
    <row r="13" spans="1:9" ht="15" customHeight="1" x14ac:dyDescent="0.3">
      <c r="A13" s="347" t="s">
        <v>42</v>
      </c>
      <c r="B13" s="434">
        <v>0</v>
      </c>
      <c r="C13" s="442">
        <v>0</v>
      </c>
    </row>
    <row r="14" spans="1:9" ht="15" customHeight="1" x14ac:dyDescent="0.3">
      <c r="A14" s="342" t="s">
        <v>43</v>
      </c>
      <c r="B14" s="458">
        <f>SUM(B9:B13)</f>
        <v>8460966002</v>
      </c>
      <c r="C14" s="458">
        <f>+C9</f>
        <v>3902372767</v>
      </c>
      <c r="G14" s="497" t="s">
        <v>91</v>
      </c>
      <c r="H14" s="498" t="s">
        <v>178</v>
      </c>
      <c r="I14" s="498"/>
    </row>
    <row r="15" spans="1:9" ht="15" customHeight="1" x14ac:dyDescent="0.3">
      <c r="A15" s="343" t="s">
        <v>44</v>
      </c>
      <c r="B15" s="434">
        <v>-224516588</v>
      </c>
      <c r="C15" s="442">
        <v>-643053697</v>
      </c>
      <c r="G15" s="497"/>
      <c r="H15" s="7">
        <v>43830</v>
      </c>
      <c r="I15" s="7">
        <v>43465</v>
      </c>
    </row>
    <row r="16" spans="1:9" ht="15" customHeight="1" x14ac:dyDescent="0.3">
      <c r="A16" s="392" t="s">
        <v>45</v>
      </c>
      <c r="B16" s="433">
        <f>+B14+B15</f>
        <v>8236449414</v>
      </c>
      <c r="C16" s="433">
        <f>+C14+C15</f>
        <v>3259319070</v>
      </c>
      <c r="G16" s="6" t="s">
        <v>184</v>
      </c>
      <c r="H16" s="2"/>
      <c r="I16" s="2"/>
    </row>
    <row r="17" spans="1:10" ht="15" customHeight="1" x14ac:dyDescent="0.3">
      <c r="A17" s="363" t="s">
        <v>51</v>
      </c>
      <c r="B17" s="442"/>
      <c r="C17" s="442"/>
      <c r="G17" s="6" t="s">
        <v>259</v>
      </c>
      <c r="H17" s="2">
        <v>22071042</v>
      </c>
      <c r="I17" s="2"/>
    </row>
    <row r="18" spans="1:10" ht="15" customHeight="1" x14ac:dyDescent="0.3">
      <c r="A18" s="343" t="s">
        <v>46</v>
      </c>
      <c r="B18" s="434">
        <v>0</v>
      </c>
      <c r="C18" s="442">
        <v>-2202420000</v>
      </c>
      <c r="G18" s="6" t="s">
        <v>248</v>
      </c>
      <c r="H18" s="2">
        <f>790947060+9999</f>
        <v>790957059</v>
      </c>
      <c r="I18" s="2">
        <v>572469818</v>
      </c>
      <c r="J18" s="13">
        <f>+H18+H17-I18</f>
        <v>240558283</v>
      </c>
    </row>
    <row r="19" spans="1:10" ht="15" customHeight="1" x14ac:dyDescent="0.3">
      <c r="A19" s="343" t="s">
        <v>47</v>
      </c>
      <c r="B19" s="434">
        <v>764072248</v>
      </c>
      <c r="C19" s="442">
        <v>-20881350186</v>
      </c>
      <c r="G19" s="6" t="s">
        <v>292</v>
      </c>
      <c r="H19" s="2">
        <f>9999+94536607</f>
        <v>94546606</v>
      </c>
      <c r="I19" s="2">
        <v>49183455</v>
      </c>
      <c r="J19" s="13">
        <f>+I19-H19</f>
        <v>-45363151</v>
      </c>
    </row>
    <row r="20" spans="1:10" ht="15" customHeight="1" x14ac:dyDescent="0.3">
      <c r="A20" s="343" t="s">
        <v>48</v>
      </c>
      <c r="B20" s="434">
        <v>-347442156</v>
      </c>
      <c r="C20" s="442">
        <v>-410776464</v>
      </c>
      <c r="G20" s="6" t="s">
        <v>260</v>
      </c>
      <c r="H20" s="2"/>
      <c r="I20" s="2">
        <v>5222547</v>
      </c>
    </row>
    <row r="21" spans="1:10" s="352" customFormat="1" ht="15" customHeight="1" x14ac:dyDescent="0.3">
      <c r="A21" s="343" t="s">
        <v>446</v>
      </c>
      <c r="B21" s="451">
        <v>-5800000000</v>
      </c>
      <c r="C21" s="442">
        <v>-4200000000</v>
      </c>
      <c r="G21" s="11" t="s">
        <v>273</v>
      </c>
      <c r="H21" s="12"/>
      <c r="I21" s="12">
        <v>0</v>
      </c>
    </row>
    <row r="22" spans="1:10" ht="15" customHeight="1" x14ac:dyDescent="0.3">
      <c r="A22" s="392" t="s">
        <v>49</v>
      </c>
      <c r="B22" s="433">
        <f>+B19+B20+B21</f>
        <v>-5383369908</v>
      </c>
      <c r="C22" s="433">
        <f>+C19+C20+C21+C18</f>
        <v>-27694546650</v>
      </c>
      <c r="G22" s="22" t="s">
        <v>92</v>
      </c>
      <c r="H22" s="25">
        <f>SUM(H16:H21)</f>
        <v>907574707</v>
      </c>
      <c r="I22" s="25">
        <f>SUM(I17:I21)</f>
        <v>626875820</v>
      </c>
    </row>
    <row r="23" spans="1:10" ht="15" customHeight="1" x14ac:dyDescent="0.3">
      <c r="A23" s="363" t="s">
        <v>50</v>
      </c>
      <c r="B23" s="442"/>
      <c r="C23" s="442"/>
    </row>
    <row r="24" spans="1:10" ht="15" customHeight="1" x14ac:dyDescent="0.3">
      <c r="A24" s="343" t="s">
        <v>52</v>
      </c>
      <c r="B24" s="434">
        <v>-24495194391</v>
      </c>
      <c r="C24" s="434">
        <v>40743139256</v>
      </c>
    </row>
    <row r="25" spans="1:10" ht="15" customHeight="1" x14ac:dyDescent="0.3">
      <c r="A25" s="343" t="s">
        <v>53</v>
      </c>
      <c r="B25" s="434">
        <v>-261992454</v>
      </c>
      <c r="C25" s="434">
        <v>-128419357</v>
      </c>
    </row>
    <row r="26" spans="1:10" ht="15" customHeight="1" x14ac:dyDescent="0.3">
      <c r="A26" s="392" t="s">
        <v>54</v>
      </c>
      <c r="B26" s="433">
        <f>+B24+B25</f>
        <v>-24757186845</v>
      </c>
      <c r="C26" s="433">
        <f>+C24+C25</f>
        <v>40614719899</v>
      </c>
    </row>
    <row r="27" spans="1:10" s="352" customFormat="1" ht="15" customHeight="1" x14ac:dyDescent="0.3">
      <c r="A27" s="392" t="s">
        <v>257</v>
      </c>
      <c r="B27" s="435">
        <v>58951659</v>
      </c>
      <c r="C27" s="435">
        <v>390201848</v>
      </c>
      <c r="D27" s="387"/>
      <c r="H27" s="388"/>
    </row>
    <row r="28" spans="1:10" ht="15" customHeight="1" x14ac:dyDescent="0.3">
      <c r="A28" s="392" t="s">
        <v>55</v>
      </c>
      <c r="B28" s="393">
        <f>+B16+B22+B26+B27</f>
        <v>-21845155680</v>
      </c>
      <c r="C28" s="433">
        <f>+C16+C22+C26+C27</f>
        <v>16569694167</v>
      </c>
    </row>
    <row r="29" spans="1:10" ht="15" customHeight="1" x14ac:dyDescent="0.3">
      <c r="A29" s="392" t="s">
        <v>56</v>
      </c>
      <c r="B29" s="393">
        <f>+C30</f>
        <v>22299017421</v>
      </c>
      <c r="C29" s="433">
        <v>5729323254</v>
      </c>
      <c r="G29" s="1" t="s">
        <v>362</v>
      </c>
      <c r="H29" s="386">
        <f>-'[1]Balance General'!F6</f>
        <v>-36585379</v>
      </c>
    </row>
    <row r="30" spans="1:10" ht="15" customHeight="1" x14ac:dyDescent="0.3">
      <c r="A30" s="394" t="s">
        <v>57</v>
      </c>
      <c r="B30" s="395">
        <f>+B28+B29</f>
        <v>453861741</v>
      </c>
      <c r="C30" s="444">
        <f>+C28+C29</f>
        <v>22299017421</v>
      </c>
      <c r="G30" s="1" t="s">
        <v>363</v>
      </c>
      <c r="H30" s="386">
        <f>(('[1]Estado de Resultados'!B4+'[1]Estado de Resultados'!B33+'[1]Estado de Resultados'!B38+'[1]Estado de Resultados'!B28)-'[1]Estado de Resultados'!B42)*-1</f>
        <v>-4492928449</v>
      </c>
    </row>
    <row r="31" spans="1:10" ht="15" customHeight="1" x14ac:dyDescent="0.3">
      <c r="A31" s="86" t="s">
        <v>724</v>
      </c>
      <c r="G31" s="1" t="s">
        <v>364</v>
      </c>
      <c r="H31" s="386">
        <f>+'[1]Balance General'!E6</f>
        <v>29209612</v>
      </c>
    </row>
    <row r="32" spans="1:10" ht="24.75" customHeight="1" x14ac:dyDescent="0.3">
      <c r="B32" s="136"/>
      <c r="H32" s="386">
        <f>SUM(H29:H31)</f>
        <v>-4500304216</v>
      </c>
    </row>
    <row r="33" spans="1:8" x14ac:dyDescent="0.3">
      <c r="B33" s="136"/>
    </row>
    <row r="34" spans="1:8" x14ac:dyDescent="0.3">
      <c r="G34" s="1" t="s">
        <v>371</v>
      </c>
      <c r="H34" s="386">
        <v>-690101369</v>
      </c>
    </row>
    <row r="35" spans="1:8" x14ac:dyDescent="0.3">
      <c r="G35" s="1" t="s">
        <v>365</v>
      </c>
      <c r="H35" s="386">
        <f>-'[1]Balance General'!F12</f>
        <v>-20514227</v>
      </c>
    </row>
    <row r="36" spans="1:8" x14ac:dyDescent="0.3">
      <c r="G36" s="1" t="s">
        <v>366</v>
      </c>
      <c r="H36" s="386">
        <f>-[1]Notas!C410-[1]Notas!C412-[1]Notas!C413-[1]Notas!C414-[1]Notas!C415-[1]Notas!C409----[1]Notas!C420-[1]Notas!C421-[1]Notas!C422-[1]Notas!C433</f>
        <v>-3375050161</v>
      </c>
    </row>
    <row r="37" spans="1:8" x14ac:dyDescent="0.3">
      <c r="G37" s="1" t="s">
        <v>367</v>
      </c>
      <c r="H37" s="386">
        <f>+'[1]Balance General'!E12+[1]Notas!C319</f>
        <v>866811302</v>
      </c>
    </row>
    <row r="38" spans="1:8" x14ac:dyDescent="0.3">
      <c r="H38" s="386">
        <f>SUM(H34:H37)</f>
        <v>-3218854455</v>
      </c>
    </row>
    <row r="40" spans="1:8" x14ac:dyDescent="0.3">
      <c r="G40" s="1" t="s">
        <v>368</v>
      </c>
      <c r="H40" s="386">
        <f>-'[1]Balance General'!F11</f>
        <v>-790947061</v>
      </c>
    </row>
    <row r="41" spans="1:8" x14ac:dyDescent="0.3">
      <c r="G41" s="1" t="s">
        <v>369</v>
      </c>
      <c r="H41" s="386">
        <f>-'[1]Estado de Resultados'!B43</f>
        <v>-853165781</v>
      </c>
    </row>
    <row r="42" spans="1:8" x14ac:dyDescent="0.3">
      <c r="G42" s="1" t="s">
        <v>370</v>
      </c>
      <c r="H42" s="386">
        <f>+'[1]Balance General'!E11</f>
        <v>853165781</v>
      </c>
    </row>
    <row r="43" spans="1:8" x14ac:dyDescent="0.3">
      <c r="H43" s="386">
        <f>SUM(H40:H42)</f>
        <v>-790947061</v>
      </c>
    </row>
    <row r="45" spans="1:8" x14ac:dyDescent="0.3">
      <c r="A45" s="491"/>
      <c r="B45" s="491"/>
      <c r="C45" s="491"/>
      <c r="D45" s="491"/>
    </row>
    <row r="46" spans="1:8" x14ac:dyDescent="0.3">
      <c r="A46" s="491"/>
      <c r="B46" s="491"/>
      <c r="C46" s="491"/>
      <c r="D46" s="491"/>
      <c r="G46" s="1" t="s">
        <v>372</v>
      </c>
      <c r="H46" s="386">
        <v>-29281846</v>
      </c>
    </row>
    <row r="47" spans="1:8" x14ac:dyDescent="0.3">
      <c r="A47" s="491"/>
      <c r="B47" s="491"/>
      <c r="C47" s="491"/>
      <c r="D47" s="491"/>
      <c r="G47" s="1" t="s">
        <v>373</v>
      </c>
      <c r="H47" s="386">
        <v>102193461</v>
      </c>
    </row>
    <row r="48" spans="1:8" x14ac:dyDescent="0.3">
      <c r="A48" s="491"/>
      <c r="B48" s="491"/>
      <c r="C48" s="491"/>
      <c r="D48" s="491"/>
      <c r="H48" s="386">
        <f>SUM(H46:H47)</f>
        <v>72911615</v>
      </c>
    </row>
    <row r="49" spans="1:8" x14ac:dyDescent="0.3">
      <c r="A49" s="491"/>
      <c r="B49" s="491"/>
      <c r="C49" s="491"/>
      <c r="D49" s="491"/>
    </row>
    <row r="52" spans="1:8" x14ac:dyDescent="0.3">
      <c r="G52" s="10" t="s">
        <v>375</v>
      </c>
      <c r="H52" s="386">
        <v>0</v>
      </c>
    </row>
    <row r="53" spans="1:8" x14ac:dyDescent="0.3">
      <c r="G53" s="10" t="s">
        <v>374</v>
      </c>
      <c r="H53" s="5">
        <f>790564860+781039</f>
        <v>791345899</v>
      </c>
    </row>
  </sheetData>
  <mergeCells count="4">
    <mergeCell ref="A2:C2"/>
    <mergeCell ref="G14:G15"/>
    <mergeCell ref="H14:I14"/>
    <mergeCell ref="A45:D49"/>
  </mergeCells>
  <pageMargins left="0.34" right="0.25" top="0.74803149606299213" bottom="0.74803149606299213" header="0.31496062992125984" footer="0.31496062992125984"/>
  <pageSetup paperSize="9" scale="9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P33"/>
  <sheetViews>
    <sheetView showGridLines="0" zoomScale="85" zoomScaleNormal="85" workbookViewId="0">
      <selection activeCell="B2" sqref="B2:N18"/>
    </sheetView>
  </sheetViews>
  <sheetFormatPr baseColWidth="10" defaultColWidth="11.33203125" defaultRowHeight="13.2" x14ac:dyDescent="0.25"/>
  <cols>
    <col min="1" max="1" width="2.6640625" style="86" customWidth="1"/>
    <col min="2" max="2" width="36.33203125" style="86" customWidth="1"/>
    <col min="3" max="5" width="12.6640625" style="86" customWidth="1"/>
    <col min="6" max="7" width="14.6640625" style="86" customWidth="1"/>
    <col min="8" max="8" width="16.109375" style="86" customWidth="1"/>
    <col min="9" max="9" width="14.33203125" style="86" customWidth="1"/>
    <col min="10" max="10" width="12.6640625" style="86" customWidth="1"/>
    <col min="11" max="11" width="16.44140625" style="86" bestFit="1" customWidth="1"/>
    <col min="12" max="12" width="14" style="86" customWidth="1"/>
    <col min="13" max="13" width="14.88671875" style="86" bestFit="1" customWidth="1"/>
    <col min="14" max="14" width="15.6640625" style="86" customWidth="1"/>
    <col min="15" max="15" width="2.6640625" style="86" customWidth="1"/>
    <col min="16" max="16" width="14.44140625" style="86" bestFit="1" customWidth="1"/>
    <col min="17" max="16384" width="11.33203125" style="86"/>
  </cols>
  <sheetData>
    <row r="2" spans="2:16" ht="18.75" customHeight="1" x14ac:dyDescent="0.25">
      <c r="B2" s="496" t="s">
        <v>245</v>
      </c>
      <c r="C2" s="496"/>
      <c r="D2" s="496"/>
      <c r="E2" s="496"/>
      <c r="F2" s="496"/>
      <c r="G2" s="496"/>
      <c r="H2" s="496"/>
      <c r="I2" s="496"/>
      <c r="J2" s="496"/>
      <c r="K2" s="496"/>
      <c r="L2" s="496"/>
      <c r="M2" s="496"/>
      <c r="N2" s="496"/>
    </row>
    <row r="3" spans="2:16" ht="21.75" customHeight="1" x14ac:dyDescent="0.25">
      <c r="B3" s="496" t="s">
        <v>675</v>
      </c>
      <c r="C3" s="496"/>
      <c r="D3" s="496"/>
      <c r="E3" s="496"/>
      <c r="F3" s="496"/>
      <c r="G3" s="496"/>
      <c r="H3" s="496"/>
      <c r="I3" s="496"/>
      <c r="J3" s="496"/>
      <c r="K3" s="496"/>
      <c r="L3" s="496"/>
      <c r="M3" s="496"/>
      <c r="N3" s="496"/>
    </row>
    <row r="4" spans="2:16" ht="21.75" customHeight="1" x14ac:dyDescent="0.25">
      <c r="B4" s="499" t="s">
        <v>664</v>
      </c>
      <c r="C4" s="499"/>
      <c r="D4" s="499"/>
      <c r="E4" s="499"/>
      <c r="F4" s="499"/>
      <c r="G4" s="499"/>
      <c r="H4" s="499"/>
      <c r="I4" s="499"/>
      <c r="J4" s="499"/>
      <c r="K4" s="499"/>
      <c r="L4" s="499"/>
      <c r="M4" s="499"/>
      <c r="N4" s="499"/>
    </row>
    <row r="5" spans="2:16" ht="18" customHeight="1" x14ac:dyDescent="0.25">
      <c r="B5" s="500" t="s">
        <v>58</v>
      </c>
      <c r="C5" s="502" t="s">
        <v>59</v>
      </c>
      <c r="D5" s="503"/>
      <c r="E5" s="503"/>
      <c r="F5" s="504"/>
      <c r="G5" s="502" t="s">
        <v>62</v>
      </c>
      <c r="H5" s="503"/>
      <c r="I5" s="503"/>
      <c r="J5" s="504"/>
      <c r="K5" s="505" t="s">
        <v>243</v>
      </c>
      <c r="L5" s="505"/>
      <c r="M5" s="505" t="s">
        <v>9</v>
      </c>
      <c r="N5" s="505"/>
    </row>
    <row r="6" spans="2:16" ht="26.4" x14ac:dyDescent="0.25">
      <c r="B6" s="501"/>
      <c r="C6" s="465" t="s">
        <v>254</v>
      </c>
      <c r="D6" s="465" t="s">
        <v>60</v>
      </c>
      <c r="E6" s="465" t="s">
        <v>324</v>
      </c>
      <c r="F6" s="465" t="s">
        <v>61</v>
      </c>
      <c r="G6" s="465" t="s">
        <v>63</v>
      </c>
      <c r="H6" s="465" t="s">
        <v>64</v>
      </c>
      <c r="I6" s="465" t="s">
        <v>325</v>
      </c>
      <c r="J6" s="465" t="s">
        <v>326</v>
      </c>
      <c r="K6" s="465" t="s">
        <v>244</v>
      </c>
      <c r="L6" s="465" t="s">
        <v>65</v>
      </c>
      <c r="M6" s="486">
        <v>44377</v>
      </c>
      <c r="N6" s="486">
        <v>44012</v>
      </c>
    </row>
    <row r="7" spans="2:16" ht="15" customHeight="1" x14ac:dyDescent="0.25">
      <c r="B7" s="402" t="s">
        <v>444</v>
      </c>
      <c r="C7" s="404">
        <v>0</v>
      </c>
      <c r="D7" s="405">
        <v>0</v>
      </c>
      <c r="E7" s="405">
        <v>100000</v>
      </c>
      <c r="F7" s="405">
        <v>22000000000</v>
      </c>
      <c r="G7" s="405">
        <v>1483785494</v>
      </c>
      <c r="H7" s="405">
        <v>16370053054</v>
      </c>
      <c r="I7" s="405">
        <v>35747498</v>
      </c>
      <c r="J7" s="405">
        <v>30347973</v>
      </c>
      <c r="K7" s="405">
        <v>0</v>
      </c>
      <c r="L7" s="405">
        <v>3075879465</v>
      </c>
      <c r="M7" s="406">
        <v>42995913484</v>
      </c>
      <c r="N7" s="407">
        <v>40949537398</v>
      </c>
      <c r="P7" s="99"/>
    </row>
    <row r="8" spans="2:16" ht="15" customHeight="1" x14ac:dyDescent="0.25">
      <c r="B8" s="403" t="s">
        <v>443</v>
      </c>
      <c r="C8" s="404">
        <v>0</v>
      </c>
      <c r="D8" s="405">
        <v>0</v>
      </c>
      <c r="E8" s="405">
        <v>0</v>
      </c>
      <c r="F8" s="405">
        <v>0</v>
      </c>
      <c r="G8" s="405">
        <v>0</v>
      </c>
      <c r="H8" s="405">
        <v>0</v>
      </c>
      <c r="I8" s="405">
        <v>632646292</v>
      </c>
      <c r="J8" s="405">
        <v>0</v>
      </c>
      <c r="K8" s="405">
        <v>0</v>
      </c>
      <c r="L8" s="405">
        <v>8433191154</v>
      </c>
      <c r="M8" s="406">
        <v>9065837446</v>
      </c>
      <c r="N8" s="407">
        <v>6246376066</v>
      </c>
    </row>
    <row r="9" spans="2:16" ht="15" customHeight="1" x14ac:dyDescent="0.25">
      <c r="B9" s="403" t="s">
        <v>210</v>
      </c>
      <c r="C9" s="404">
        <v>0</v>
      </c>
      <c r="D9" s="405">
        <v>0</v>
      </c>
      <c r="E9" s="405">
        <v>0</v>
      </c>
      <c r="F9" s="405">
        <v>0</v>
      </c>
      <c r="G9" s="405">
        <v>575453531</v>
      </c>
      <c r="H9" s="405">
        <v>0</v>
      </c>
      <c r="I9" s="405">
        <v>0</v>
      </c>
      <c r="J9" s="405">
        <v>0</v>
      </c>
      <c r="K9" s="405">
        <v>0</v>
      </c>
      <c r="L9" s="405">
        <v>-575453531</v>
      </c>
      <c r="M9" s="406">
        <v>0</v>
      </c>
      <c r="N9" s="406">
        <v>0</v>
      </c>
    </row>
    <row r="10" spans="2:16" ht="15" customHeight="1" x14ac:dyDescent="0.25">
      <c r="B10" s="403" t="s">
        <v>211</v>
      </c>
      <c r="C10" s="404">
        <v>0</v>
      </c>
      <c r="D10" s="405">
        <v>0</v>
      </c>
      <c r="E10" s="405">
        <v>0</v>
      </c>
      <c r="F10" s="405">
        <v>0</v>
      </c>
      <c r="G10" s="405">
        <v>0</v>
      </c>
      <c r="H10" s="405">
        <v>0</v>
      </c>
      <c r="I10" s="405">
        <v>0</v>
      </c>
      <c r="J10" s="405">
        <v>0</v>
      </c>
      <c r="K10" s="405">
        <v>0</v>
      </c>
      <c r="L10" s="405">
        <v>0</v>
      </c>
      <c r="M10" s="406">
        <v>0</v>
      </c>
      <c r="N10" s="406">
        <v>0</v>
      </c>
    </row>
    <row r="11" spans="2:16" ht="15" customHeight="1" x14ac:dyDescent="0.25">
      <c r="B11" s="403" t="s">
        <v>447</v>
      </c>
      <c r="C11" s="404">
        <v>0</v>
      </c>
      <c r="D11" s="405">
        <v>0</v>
      </c>
      <c r="E11" s="405">
        <v>0</v>
      </c>
      <c r="F11" s="405">
        <v>0</v>
      </c>
      <c r="G11" s="405">
        <v>0</v>
      </c>
      <c r="H11" s="405">
        <v>0</v>
      </c>
      <c r="I11" s="405">
        <v>0</v>
      </c>
      <c r="J11" s="405">
        <v>0</v>
      </c>
      <c r="K11" s="405">
        <v>0</v>
      </c>
      <c r="L11" s="405">
        <v>-5800000000</v>
      </c>
      <c r="M11" s="406">
        <v>-5800000000</v>
      </c>
      <c r="N11" s="406">
        <v>-4200000000</v>
      </c>
    </row>
    <row r="12" spans="2:16" ht="15" customHeight="1" x14ac:dyDescent="0.25">
      <c r="B12" s="403" t="s">
        <v>725</v>
      </c>
      <c r="C12" s="404">
        <v>0</v>
      </c>
      <c r="D12" s="405">
        <v>0</v>
      </c>
      <c r="E12" s="405">
        <v>0</v>
      </c>
      <c r="F12" s="405">
        <v>8000000000</v>
      </c>
      <c r="G12" s="405">
        <v>0</v>
      </c>
      <c r="H12" s="405">
        <v>-2866382912</v>
      </c>
      <c r="I12" s="405">
        <v>0</v>
      </c>
      <c r="J12" s="405">
        <v>0</v>
      </c>
      <c r="K12" s="405">
        <v>0</v>
      </c>
      <c r="L12" s="405">
        <v>-5133617088</v>
      </c>
      <c r="M12" s="406">
        <v>0</v>
      </c>
      <c r="N12" s="406">
        <v>0</v>
      </c>
    </row>
    <row r="13" spans="2:16" ht="15" customHeight="1" x14ac:dyDescent="0.25">
      <c r="B13" s="403" t="s">
        <v>377</v>
      </c>
      <c r="C13" s="404">
        <v>0</v>
      </c>
      <c r="D13" s="405">
        <v>0</v>
      </c>
      <c r="E13" s="405">
        <v>0</v>
      </c>
      <c r="F13" s="405">
        <v>0</v>
      </c>
      <c r="G13" s="405">
        <v>0</v>
      </c>
      <c r="H13" s="405">
        <v>0</v>
      </c>
      <c r="I13" s="405">
        <v>0</v>
      </c>
      <c r="J13" s="405">
        <v>-5524403</v>
      </c>
      <c r="K13" s="405">
        <v>0</v>
      </c>
      <c r="L13" s="405">
        <v>0</v>
      </c>
      <c r="M13" s="406">
        <f t="shared" ref="M13" si="0">SUM(C13:L13)</f>
        <v>-5524403</v>
      </c>
      <c r="N13" s="406">
        <v>0</v>
      </c>
    </row>
    <row r="14" spans="2:16" ht="15" customHeight="1" x14ac:dyDescent="0.25">
      <c r="B14" s="408" t="s">
        <v>445</v>
      </c>
      <c r="C14" s="399">
        <v>0</v>
      </c>
      <c r="D14" s="409">
        <v>0</v>
      </c>
      <c r="E14" s="409">
        <v>0</v>
      </c>
      <c r="F14" s="409">
        <v>0</v>
      </c>
      <c r="G14" s="409">
        <v>0</v>
      </c>
      <c r="H14" s="409">
        <v>0</v>
      </c>
      <c r="I14" s="409">
        <v>0</v>
      </c>
      <c r="J14" s="409">
        <v>0</v>
      </c>
      <c r="K14" s="409">
        <v>0</v>
      </c>
      <c r="L14" s="409">
        <v>7677330833</v>
      </c>
      <c r="M14" s="400">
        <v>7677330833</v>
      </c>
      <c r="N14" s="401">
        <v>0</v>
      </c>
    </row>
    <row r="15" spans="2:16" ht="15" customHeight="1" x14ac:dyDescent="0.25">
      <c r="B15" s="396" t="s">
        <v>252</v>
      </c>
      <c r="C15" s="30">
        <f>SUM(C7:C14)</f>
        <v>0</v>
      </c>
      <c r="D15" s="30">
        <f>SUM(D7:D14)</f>
        <v>0</v>
      </c>
      <c r="E15" s="30">
        <f>SUM(E7:E14)</f>
        <v>100000</v>
      </c>
      <c r="F15" s="30">
        <f>SUM(F7:F14)</f>
        <v>30000000000</v>
      </c>
      <c r="G15" s="30">
        <f>SUM(G7:G14)</f>
        <v>2059239025</v>
      </c>
      <c r="H15" s="30">
        <f>SUM(H7:H14)</f>
        <v>13503670142</v>
      </c>
      <c r="I15" s="30">
        <f>SUM(I7:I14)</f>
        <v>668393790</v>
      </c>
      <c r="J15" s="30">
        <f>SUM(J7:J14)</f>
        <v>24823570</v>
      </c>
      <c r="K15" s="30">
        <f>SUM(K7:K14)</f>
        <v>0</v>
      </c>
      <c r="L15" s="30">
        <f t="shared" ref="L15" si="1">SUM(L7:L14)</f>
        <v>7677330833</v>
      </c>
      <c r="M15" s="30">
        <f>SUM(C15:L15)</f>
        <v>53933557360</v>
      </c>
      <c r="N15" s="30">
        <v>0</v>
      </c>
    </row>
    <row r="16" spans="2:16" ht="15" customHeight="1" x14ac:dyDescent="0.25">
      <c r="B16" s="396" t="s">
        <v>253</v>
      </c>
      <c r="C16" s="30">
        <v>0</v>
      </c>
      <c r="D16" s="30">
        <v>0</v>
      </c>
      <c r="E16" s="30">
        <v>100000</v>
      </c>
      <c r="F16" s="30">
        <v>22000000000</v>
      </c>
      <c r="G16" s="30">
        <v>1483785494</v>
      </c>
      <c r="H16" s="30">
        <v>16370053054</v>
      </c>
      <c r="I16" s="30">
        <v>35747498</v>
      </c>
      <c r="J16" s="30">
        <v>30347973</v>
      </c>
      <c r="K16" s="30">
        <v>0</v>
      </c>
      <c r="L16" s="30">
        <v>3075879465</v>
      </c>
      <c r="M16" s="30">
        <v>0</v>
      </c>
      <c r="N16" s="30">
        <v>42995913464</v>
      </c>
    </row>
    <row r="17" spans="2:14" x14ac:dyDescent="0.25">
      <c r="K17" s="136"/>
      <c r="L17" s="136"/>
    </row>
    <row r="18" spans="2:14" x14ac:dyDescent="0.25">
      <c r="B18" s="86" t="s">
        <v>724</v>
      </c>
      <c r="G18" s="136"/>
      <c r="K18" s="136"/>
      <c r="L18" s="136"/>
    </row>
    <row r="19" spans="2:14" x14ac:dyDescent="0.25">
      <c r="K19" s="136"/>
      <c r="M19" s="136"/>
    </row>
    <row r="20" spans="2:14" s="227" customFormat="1" x14ac:dyDescent="0.25">
      <c r="G20" s="397">
        <v>1043266173</v>
      </c>
      <c r="H20" s="397">
        <v>12200185955</v>
      </c>
      <c r="K20" s="226"/>
      <c r="L20" s="86"/>
      <c r="N20" s="129"/>
    </row>
    <row r="21" spans="2:14" x14ac:dyDescent="0.25">
      <c r="J21" s="136"/>
      <c r="M21" s="136"/>
      <c r="N21" s="136"/>
    </row>
    <row r="28" spans="2:14" x14ac:dyDescent="0.25">
      <c r="H28" s="136"/>
      <c r="I28" s="136"/>
    </row>
    <row r="29" spans="2:14" x14ac:dyDescent="0.25">
      <c r="J29" s="491"/>
      <c r="K29" s="491"/>
      <c r="L29" s="491"/>
      <c r="M29" s="491"/>
    </row>
    <row r="30" spans="2:14" x14ac:dyDescent="0.25">
      <c r="J30" s="491"/>
      <c r="K30" s="491"/>
      <c r="L30" s="491"/>
      <c r="M30" s="491"/>
    </row>
    <row r="31" spans="2:14" x14ac:dyDescent="0.25">
      <c r="J31" s="491"/>
      <c r="K31" s="491"/>
      <c r="L31" s="491"/>
      <c r="M31" s="491"/>
    </row>
    <row r="32" spans="2:14" x14ac:dyDescent="0.25">
      <c r="J32" s="491"/>
      <c r="K32" s="491"/>
      <c r="L32" s="491"/>
      <c r="M32" s="491"/>
    </row>
    <row r="33" spans="10:13" x14ac:dyDescent="0.25">
      <c r="J33" s="491"/>
      <c r="K33" s="491"/>
      <c r="L33" s="491"/>
      <c r="M33" s="491"/>
    </row>
  </sheetData>
  <mergeCells count="9">
    <mergeCell ref="J29:M33"/>
    <mergeCell ref="B2:N2"/>
    <mergeCell ref="B3:N3"/>
    <mergeCell ref="B4:N4"/>
    <mergeCell ref="B5:B6"/>
    <mergeCell ref="C5:F5"/>
    <mergeCell ref="G5:J5"/>
    <mergeCell ref="K5:L5"/>
    <mergeCell ref="M5:N5"/>
  </mergeCells>
  <pageMargins left="0.70866141732283472" right="0.70866141732283472" top="0.74803149606299213" bottom="0.74803149606299213" header="0.31496062992125984" footer="0.31496062992125984"/>
  <pageSetup paperSize="9" scale="6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60"/>
  <sheetViews>
    <sheetView showGridLines="0" zoomScale="85" zoomScaleNormal="85" workbookViewId="0">
      <selection activeCell="F360" sqref="F360"/>
    </sheetView>
  </sheetViews>
  <sheetFormatPr baseColWidth="10" defaultColWidth="11.33203125" defaultRowHeight="13.2" x14ac:dyDescent="0.25"/>
  <cols>
    <col min="1" max="1" width="3.6640625" style="86" customWidth="1"/>
    <col min="2" max="2" width="44.109375" style="86" customWidth="1"/>
    <col min="3" max="3" width="31.6640625" style="86" customWidth="1"/>
    <col min="4" max="4" width="20.109375" style="86" customWidth="1"/>
    <col min="5" max="5" width="29.109375" style="99" customWidth="1"/>
    <col min="6" max="6" width="17.88671875" style="99" customWidth="1"/>
    <col min="7" max="7" width="16.5546875" style="86" customWidth="1"/>
    <col min="8" max="8" width="20.33203125" style="86" customWidth="1"/>
    <col min="9" max="9" width="16.33203125" style="86" bestFit="1" customWidth="1"/>
    <col min="10" max="10" width="18.33203125" style="86" customWidth="1"/>
    <col min="11" max="11" width="20.109375" style="86" bestFit="1" customWidth="1"/>
    <col min="12" max="12" width="13.88671875" style="86" customWidth="1"/>
    <col min="13" max="13" width="13.6640625" style="86" bestFit="1" customWidth="1"/>
    <col min="14" max="14" width="11.88671875" style="86" bestFit="1" customWidth="1"/>
    <col min="15" max="16384" width="11.33203125" style="86"/>
  </cols>
  <sheetData>
    <row r="1" spans="2:5" s="94" customFormat="1" ht="25.5" customHeight="1" x14ac:dyDescent="0.3">
      <c r="B1" s="529" t="s">
        <v>383</v>
      </c>
      <c r="C1" s="529"/>
      <c r="D1" s="529"/>
      <c r="E1" s="529"/>
    </row>
    <row r="2" spans="2:5" s="94" customFormat="1" ht="24" customHeight="1" x14ac:dyDescent="0.25">
      <c r="B2" s="511" t="s">
        <v>384</v>
      </c>
      <c r="C2" s="511"/>
      <c r="D2" s="511"/>
      <c r="E2" s="511"/>
    </row>
    <row r="3" spans="2:5" s="94" customFormat="1" ht="25.5" customHeight="1" x14ac:dyDescent="0.3">
      <c r="B3" s="530" t="s">
        <v>679</v>
      </c>
      <c r="C3" s="530"/>
      <c r="D3" s="530"/>
      <c r="E3" s="530"/>
    </row>
    <row r="4" spans="2:5" s="94" customFormat="1" ht="18.75" customHeight="1" x14ac:dyDescent="0.25">
      <c r="B4" s="511" t="s">
        <v>397</v>
      </c>
      <c r="C4" s="511"/>
      <c r="D4" s="511"/>
      <c r="E4" s="511"/>
    </row>
    <row r="5" spans="2:5" s="94" customFormat="1" ht="24.75" customHeight="1" x14ac:dyDescent="0.3">
      <c r="B5" s="518" t="s">
        <v>385</v>
      </c>
      <c r="C5" s="518"/>
      <c r="D5" s="518"/>
      <c r="E5" s="518"/>
    </row>
    <row r="6" spans="2:5" s="95" customFormat="1" ht="135" customHeight="1" x14ac:dyDescent="0.25">
      <c r="B6" s="519" t="s">
        <v>551</v>
      </c>
      <c r="C6" s="519"/>
      <c r="D6" s="519"/>
      <c r="E6" s="519"/>
    </row>
    <row r="7" spans="2:5" s="95" customFormat="1" x14ac:dyDescent="0.25">
      <c r="B7" s="533" t="s">
        <v>382</v>
      </c>
      <c r="C7" s="533"/>
      <c r="D7" s="533"/>
      <c r="E7" s="533"/>
    </row>
    <row r="8" spans="2:5" s="95" customFormat="1" ht="38.25" customHeight="1" x14ac:dyDescent="0.25">
      <c r="B8" s="519" t="s">
        <v>381</v>
      </c>
      <c r="C8" s="519"/>
      <c r="D8" s="519"/>
      <c r="E8" s="519"/>
    </row>
    <row r="9" spans="2:5" s="95" customFormat="1" ht="13.5" customHeight="1" x14ac:dyDescent="0.25">
      <c r="B9" s="96"/>
      <c r="C9" s="96"/>
      <c r="D9" s="96"/>
      <c r="E9" s="96"/>
    </row>
    <row r="10" spans="2:5" s="95" customFormat="1" ht="15" customHeight="1" x14ac:dyDescent="0.25">
      <c r="B10" s="511" t="s">
        <v>700</v>
      </c>
      <c r="C10" s="511"/>
      <c r="D10" s="511"/>
      <c r="E10" s="511"/>
    </row>
    <row r="11" spans="2:5" s="97" customFormat="1" ht="18.75" customHeight="1" x14ac:dyDescent="0.3">
      <c r="B11" s="532" t="s">
        <v>380</v>
      </c>
      <c r="C11" s="532"/>
      <c r="D11" s="532"/>
      <c r="E11" s="532"/>
    </row>
    <row r="12" spans="2:5" s="95" customFormat="1" ht="36" customHeight="1" x14ac:dyDescent="0.25">
      <c r="B12" s="531" t="s">
        <v>553</v>
      </c>
      <c r="C12" s="531"/>
      <c r="D12" s="531"/>
      <c r="E12" s="531"/>
    </row>
    <row r="13" spans="2:5" s="97" customFormat="1" ht="18.75" customHeight="1" x14ac:dyDescent="0.3">
      <c r="B13" s="532" t="s">
        <v>379</v>
      </c>
      <c r="C13" s="532"/>
      <c r="D13" s="532"/>
      <c r="E13" s="532"/>
    </row>
    <row r="14" spans="2:5" s="95" customFormat="1" ht="85.2" customHeight="1" x14ac:dyDescent="0.25">
      <c r="B14" s="531" t="s">
        <v>557</v>
      </c>
      <c r="C14" s="531"/>
      <c r="D14" s="531"/>
      <c r="E14" s="531"/>
    </row>
    <row r="15" spans="2:5" s="97" customFormat="1" ht="18.75" customHeight="1" x14ac:dyDescent="0.3">
      <c r="B15" s="518" t="s">
        <v>395</v>
      </c>
      <c r="C15" s="518"/>
      <c r="D15" s="518"/>
      <c r="E15" s="518"/>
    </row>
    <row r="16" spans="2:5" s="95" customFormat="1" x14ac:dyDescent="0.25">
      <c r="B16" s="519" t="s">
        <v>394</v>
      </c>
      <c r="C16" s="519"/>
      <c r="D16" s="519"/>
      <c r="E16" s="519"/>
    </row>
    <row r="17" spans="2:6" s="97" customFormat="1" ht="18.75" customHeight="1" x14ac:dyDescent="0.3">
      <c r="B17" s="518" t="s">
        <v>393</v>
      </c>
      <c r="C17" s="518"/>
      <c r="D17" s="518"/>
      <c r="E17" s="518"/>
    </row>
    <row r="18" spans="2:6" s="95" customFormat="1" ht="32.25" customHeight="1" x14ac:dyDescent="0.25">
      <c r="B18" s="530" t="s">
        <v>392</v>
      </c>
      <c r="C18" s="530"/>
      <c r="D18" s="530"/>
      <c r="E18" s="530"/>
    </row>
    <row r="19" spans="2:6" s="97" customFormat="1" ht="18.75" customHeight="1" x14ac:dyDescent="0.3">
      <c r="B19" s="518" t="s">
        <v>402</v>
      </c>
      <c r="C19" s="518"/>
      <c r="D19" s="518"/>
      <c r="E19" s="518"/>
    </row>
    <row r="20" spans="2:6" s="95" customFormat="1" ht="54.75" customHeight="1" x14ac:dyDescent="0.25">
      <c r="B20" s="519" t="s">
        <v>554</v>
      </c>
      <c r="C20" s="519"/>
      <c r="D20" s="519"/>
      <c r="E20" s="519"/>
    </row>
    <row r="21" spans="2:6" s="97" customFormat="1" ht="18.75" customHeight="1" x14ac:dyDescent="0.3">
      <c r="B21" s="518" t="s">
        <v>391</v>
      </c>
      <c r="C21" s="518"/>
      <c r="D21" s="518"/>
      <c r="E21" s="518"/>
      <c r="F21" s="98"/>
    </row>
    <row r="22" spans="2:6" ht="40.5" customHeight="1" x14ac:dyDescent="0.25">
      <c r="B22" s="519" t="s">
        <v>555</v>
      </c>
      <c r="C22" s="519"/>
      <c r="D22" s="519"/>
      <c r="E22" s="519"/>
    </row>
    <row r="23" spans="2:6" s="97" customFormat="1" ht="19.5" customHeight="1" x14ac:dyDescent="0.3">
      <c r="B23" s="518" t="s">
        <v>390</v>
      </c>
      <c r="C23" s="518"/>
      <c r="D23" s="518"/>
      <c r="E23" s="518"/>
      <c r="F23" s="98"/>
    </row>
    <row r="24" spans="2:6" ht="19.5" customHeight="1" x14ac:dyDescent="0.25">
      <c r="B24" s="519" t="s">
        <v>389</v>
      </c>
      <c r="C24" s="519"/>
      <c r="D24" s="519"/>
      <c r="E24" s="519"/>
    </row>
    <row r="25" spans="2:6" s="97" customFormat="1" ht="19.5" customHeight="1" x14ac:dyDescent="0.3">
      <c r="B25" s="518" t="s">
        <v>388</v>
      </c>
      <c r="C25" s="518"/>
      <c r="D25" s="518"/>
      <c r="E25" s="518"/>
      <c r="F25" s="98"/>
    </row>
    <row r="26" spans="2:6" ht="19.5" customHeight="1" x14ac:dyDescent="0.25">
      <c r="B26" s="520" t="s">
        <v>387</v>
      </c>
      <c r="C26" s="520"/>
      <c r="D26" s="520"/>
      <c r="E26" s="520"/>
    </row>
    <row r="27" spans="2:6" ht="19.5" customHeight="1" x14ac:dyDescent="0.25">
      <c r="B27" s="100"/>
      <c r="C27" s="100"/>
      <c r="D27" s="100"/>
      <c r="E27" s="101"/>
    </row>
    <row r="28" spans="2:6" ht="15" customHeight="1" x14ac:dyDescent="0.25">
      <c r="B28" s="511" t="s">
        <v>398</v>
      </c>
      <c r="C28" s="511"/>
      <c r="D28" s="511"/>
      <c r="E28" s="511"/>
    </row>
    <row r="29" spans="2:6" ht="37.5" customHeight="1" x14ac:dyDescent="0.25">
      <c r="B29" s="520" t="s">
        <v>386</v>
      </c>
      <c r="C29" s="520"/>
      <c r="D29" s="520"/>
      <c r="E29" s="520"/>
    </row>
    <row r="31" spans="2:6" x14ac:dyDescent="0.25">
      <c r="B31" s="511" t="s">
        <v>399</v>
      </c>
      <c r="C31" s="511"/>
      <c r="D31" s="511"/>
      <c r="E31" s="511"/>
    </row>
    <row r="32" spans="2:6" x14ac:dyDescent="0.25">
      <c r="B32" s="102"/>
    </row>
    <row r="33" spans="2:10" x14ac:dyDescent="0.25">
      <c r="B33" s="522" t="s">
        <v>400</v>
      </c>
      <c r="C33" s="522"/>
    </row>
    <row r="35" spans="2:10" ht="18" customHeight="1" x14ac:dyDescent="0.25">
      <c r="B35" s="90" t="s">
        <v>91</v>
      </c>
      <c r="C35" s="77">
        <v>44377</v>
      </c>
      <c r="D35" s="77">
        <v>44196</v>
      </c>
      <c r="E35" s="86"/>
    </row>
    <row r="36" spans="2:10" ht="18" customHeight="1" x14ac:dyDescent="0.25">
      <c r="B36" s="258" t="s">
        <v>105</v>
      </c>
      <c r="C36" s="478">
        <v>6733.98</v>
      </c>
      <c r="D36" s="478">
        <v>6891.96</v>
      </c>
      <c r="E36" s="86"/>
    </row>
    <row r="37" spans="2:10" ht="18" customHeight="1" x14ac:dyDescent="0.25">
      <c r="B37" s="258" t="s">
        <v>106</v>
      </c>
      <c r="C37" s="478">
        <v>6761.37</v>
      </c>
      <c r="D37" s="478">
        <v>6941.65</v>
      </c>
      <c r="E37" s="86"/>
    </row>
    <row r="39" spans="2:10" x14ac:dyDescent="0.25">
      <c r="B39" s="522" t="s">
        <v>401</v>
      </c>
      <c r="C39" s="522"/>
    </row>
    <row r="40" spans="2:10" x14ac:dyDescent="0.25">
      <c r="B40" s="102"/>
    </row>
    <row r="41" spans="2:10" ht="15" customHeight="1" x14ac:dyDescent="0.25">
      <c r="B41" s="522" t="s">
        <v>282</v>
      </c>
      <c r="C41" s="522"/>
      <c r="D41" s="464"/>
    </row>
    <row r="42" spans="2:10" ht="23.25" customHeight="1" x14ac:dyDescent="0.25"/>
    <row r="43" spans="2:10" ht="44.4" customHeight="1" x14ac:dyDescent="0.25">
      <c r="B43" s="489" t="s">
        <v>107</v>
      </c>
      <c r="C43" s="90" t="s">
        <v>122</v>
      </c>
      <c r="D43" s="90" t="s">
        <v>108</v>
      </c>
      <c r="E43" s="91" t="s">
        <v>680</v>
      </c>
      <c r="F43" s="91" t="s">
        <v>681</v>
      </c>
      <c r="G43" s="91" t="s">
        <v>403</v>
      </c>
      <c r="H43" s="90" t="s">
        <v>404</v>
      </c>
    </row>
    <row r="44" spans="2:10" ht="15" customHeight="1" x14ac:dyDescent="0.25">
      <c r="B44" s="124" t="s">
        <v>0</v>
      </c>
      <c r="C44" s="259"/>
      <c r="D44" s="259"/>
      <c r="E44" s="260"/>
      <c r="F44" s="260"/>
      <c r="G44" s="259"/>
      <c r="H44" s="259"/>
    </row>
    <row r="45" spans="2:10" ht="15" customHeight="1" x14ac:dyDescent="0.25">
      <c r="B45" s="261" t="s">
        <v>109</v>
      </c>
      <c r="C45" s="259"/>
      <c r="D45" s="259"/>
      <c r="E45" s="260"/>
      <c r="F45" s="260"/>
      <c r="G45" s="259"/>
      <c r="H45" s="259"/>
    </row>
    <row r="46" spans="2:10" ht="15" customHeight="1" x14ac:dyDescent="0.25">
      <c r="B46" s="262" t="s">
        <v>110</v>
      </c>
      <c r="C46" s="259"/>
      <c r="D46" s="259"/>
      <c r="E46" s="260"/>
      <c r="F46" s="260"/>
      <c r="G46" s="259"/>
      <c r="H46" s="259"/>
    </row>
    <row r="47" spans="2:10" ht="15" customHeight="1" x14ac:dyDescent="0.25">
      <c r="B47" s="244" t="s">
        <v>111</v>
      </c>
      <c r="C47" s="221" t="s">
        <v>112</v>
      </c>
      <c r="D47" s="479">
        <v>0</v>
      </c>
      <c r="E47" s="246">
        <f>+C36</f>
        <v>6733.98</v>
      </c>
      <c r="F47" s="481">
        <f t="shared" ref="F47:F66" si="0">+D47*E47</f>
        <v>0</v>
      </c>
      <c r="G47" s="449">
        <f>+D36</f>
        <v>6891.96</v>
      </c>
      <c r="H47" s="264">
        <v>0</v>
      </c>
      <c r="I47" s="167"/>
    </row>
    <row r="48" spans="2:10" ht="15" customHeight="1" x14ac:dyDescent="0.25">
      <c r="B48" s="244" t="s">
        <v>584</v>
      </c>
      <c r="C48" s="221" t="s">
        <v>112</v>
      </c>
      <c r="D48" s="479">
        <v>6227.28</v>
      </c>
      <c r="E48" s="246">
        <f>+E47</f>
        <v>6733.98</v>
      </c>
      <c r="F48" s="481">
        <v>41921392</v>
      </c>
      <c r="G48" s="449">
        <f t="shared" ref="G48:G59" si="1">+G47</f>
        <v>6891.96</v>
      </c>
      <c r="H48" s="264">
        <v>11029686</v>
      </c>
      <c r="I48" s="167"/>
      <c r="J48" s="167"/>
    </row>
    <row r="49" spans="2:13" ht="15" customHeight="1" x14ac:dyDescent="0.25">
      <c r="B49" s="244" t="s">
        <v>584</v>
      </c>
      <c r="C49" s="221" t="s">
        <v>112</v>
      </c>
      <c r="D49" s="479">
        <v>3191.03</v>
      </c>
      <c r="E49" s="246">
        <f t="shared" ref="E49:E60" si="2">+E48</f>
        <v>6733.98</v>
      </c>
      <c r="F49" s="481">
        <v>21479869</v>
      </c>
      <c r="G49" s="449">
        <f t="shared" si="1"/>
        <v>6891.96</v>
      </c>
      <c r="H49" s="264">
        <v>4170325</v>
      </c>
      <c r="I49" s="167"/>
      <c r="J49" s="167"/>
    </row>
    <row r="50" spans="2:13" ht="15" customHeight="1" x14ac:dyDescent="0.25">
      <c r="B50" s="244" t="s">
        <v>584</v>
      </c>
      <c r="C50" s="221" t="s">
        <v>112</v>
      </c>
      <c r="D50" s="479">
        <v>3993.98</v>
      </c>
      <c r="E50" s="246">
        <f t="shared" si="2"/>
        <v>6733.98</v>
      </c>
      <c r="F50" s="481">
        <v>26887034</v>
      </c>
      <c r="G50" s="449">
        <f t="shared" si="1"/>
        <v>6891.96</v>
      </c>
      <c r="H50" s="264">
        <v>36685490</v>
      </c>
      <c r="I50" s="167"/>
      <c r="J50" s="167"/>
    </row>
    <row r="51" spans="2:13" ht="15" customHeight="1" x14ac:dyDescent="0.25">
      <c r="B51" s="244" t="s">
        <v>584</v>
      </c>
      <c r="C51" s="221" t="s">
        <v>112</v>
      </c>
      <c r="D51" s="479">
        <v>16990.400000000001</v>
      </c>
      <c r="E51" s="246">
        <f t="shared" si="2"/>
        <v>6733.98</v>
      </c>
      <c r="F51" s="481">
        <v>114377504</v>
      </c>
      <c r="G51" s="449">
        <f t="shared" si="1"/>
        <v>6891.96</v>
      </c>
      <c r="H51" s="264">
        <v>0</v>
      </c>
      <c r="I51" s="167"/>
      <c r="J51" s="167"/>
    </row>
    <row r="52" spans="2:13" ht="15" customHeight="1" x14ac:dyDescent="0.25">
      <c r="B52" s="244" t="s">
        <v>113</v>
      </c>
      <c r="C52" s="221" t="s">
        <v>112</v>
      </c>
      <c r="D52" s="479">
        <v>1100.22</v>
      </c>
      <c r="E52" s="246">
        <f>+E50</f>
        <v>6733.98</v>
      </c>
      <c r="F52" s="481">
        <v>7406559</v>
      </c>
      <c r="G52" s="449">
        <f>+G50</f>
        <v>6891.96</v>
      </c>
      <c r="H52" s="264">
        <v>34080742</v>
      </c>
      <c r="I52" s="167"/>
      <c r="J52" s="167"/>
    </row>
    <row r="53" spans="2:13" ht="15" customHeight="1" x14ac:dyDescent="0.25">
      <c r="B53" s="244" t="s">
        <v>114</v>
      </c>
      <c r="C53" s="221" t="s">
        <v>112</v>
      </c>
      <c r="D53" s="479">
        <v>5106.67</v>
      </c>
      <c r="E53" s="246">
        <f t="shared" si="2"/>
        <v>6733.98</v>
      </c>
      <c r="F53" s="481">
        <v>34377541</v>
      </c>
      <c r="G53" s="449">
        <f t="shared" si="1"/>
        <v>6891.96</v>
      </c>
      <c r="H53" s="264">
        <v>6893476</v>
      </c>
      <c r="I53" s="167"/>
      <c r="J53" s="167"/>
    </row>
    <row r="54" spans="2:13" ht="15" customHeight="1" x14ac:dyDescent="0.25">
      <c r="B54" s="244" t="s">
        <v>339</v>
      </c>
      <c r="C54" s="221" t="s">
        <v>112</v>
      </c>
      <c r="D54" s="479">
        <v>1502.03</v>
      </c>
      <c r="E54" s="246">
        <f>+E53</f>
        <v>6733.98</v>
      </c>
      <c r="F54" s="481">
        <v>10111501</v>
      </c>
      <c r="G54" s="449">
        <f t="shared" si="1"/>
        <v>6891.96</v>
      </c>
      <c r="H54" s="264">
        <v>7583706</v>
      </c>
      <c r="I54" s="167"/>
      <c r="J54" s="167"/>
    </row>
    <row r="55" spans="2:13" ht="15" customHeight="1" x14ac:dyDescent="0.25">
      <c r="B55" s="244" t="s">
        <v>339</v>
      </c>
      <c r="C55" s="221" t="s">
        <v>112</v>
      </c>
      <c r="D55" s="479">
        <v>948.61</v>
      </c>
      <c r="E55" s="246">
        <f>+E54</f>
        <v>6733.98</v>
      </c>
      <c r="F55" s="481">
        <v>6385939</v>
      </c>
      <c r="G55" s="449">
        <f t="shared" si="1"/>
        <v>6891.96</v>
      </c>
      <c r="H55" s="264">
        <v>0</v>
      </c>
      <c r="I55" s="167"/>
      <c r="J55" s="167"/>
    </row>
    <row r="56" spans="2:13" ht="15" customHeight="1" x14ac:dyDescent="0.25">
      <c r="B56" s="244" t="s">
        <v>340</v>
      </c>
      <c r="C56" s="221" t="s">
        <v>112</v>
      </c>
      <c r="D56" s="479">
        <v>3100</v>
      </c>
      <c r="E56" s="246">
        <f>+E54</f>
        <v>6733.98</v>
      </c>
      <c r="F56" s="481">
        <v>20868859</v>
      </c>
      <c r="G56" s="449">
        <f>+G54</f>
        <v>6891.96</v>
      </c>
      <c r="H56" s="264">
        <v>20675880</v>
      </c>
      <c r="I56" s="167"/>
      <c r="J56" s="167"/>
    </row>
    <row r="57" spans="2:13" ht="15" customHeight="1" x14ac:dyDescent="0.25">
      <c r="B57" s="244" t="s">
        <v>341</v>
      </c>
      <c r="C57" s="221" t="s">
        <v>112</v>
      </c>
      <c r="D57" s="479">
        <v>295.61</v>
      </c>
      <c r="E57" s="246">
        <f t="shared" si="2"/>
        <v>6733.98</v>
      </c>
      <c r="F57" s="481">
        <v>1990014</v>
      </c>
      <c r="G57" s="449">
        <f t="shared" si="1"/>
        <v>6891.96</v>
      </c>
      <c r="H57" s="264">
        <v>0</v>
      </c>
      <c r="I57" s="167"/>
      <c r="J57" s="167"/>
    </row>
    <row r="58" spans="2:13" ht="15" customHeight="1" x14ac:dyDescent="0.25">
      <c r="B58" s="244" t="s">
        <v>353</v>
      </c>
      <c r="C58" s="221" t="s">
        <v>112</v>
      </c>
      <c r="D58" s="479">
        <v>0</v>
      </c>
      <c r="E58" s="246">
        <f t="shared" si="2"/>
        <v>6733.98</v>
      </c>
      <c r="F58" s="481">
        <f t="shared" si="0"/>
        <v>0</v>
      </c>
      <c r="G58" s="449">
        <f t="shared" si="1"/>
        <v>6891.96</v>
      </c>
      <c r="H58" s="264">
        <v>2008869</v>
      </c>
      <c r="I58" s="167"/>
      <c r="J58" s="167"/>
    </row>
    <row r="59" spans="2:13" ht="15" customHeight="1" x14ac:dyDescent="0.25">
      <c r="B59" s="244" t="s">
        <v>247</v>
      </c>
      <c r="C59" s="221" t="s">
        <v>112</v>
      </c>
      <c r="D59" s="479">
        <v>200.3</v>
      </c>
      <c r="E59" s="246">
        <f t="shared" si="2"/>
        <v>6733.98</v>
      </c>
      <c r="F59" s="481">
        <v>1348397</v>
      </c>
      <c r="G59" s="449">
        <f t="shared" si="1"/>
        <v>6891.96</v>
      </c>
      <c r="H59" s="445">
        <v>0</v>
      </c>
      <c r="I59" s="167"/>
      <c r="J59" s="167"/>
    </row>
    <row r="60" spans="2:13" ht="15" customHeight="1" x14ac:dyDescent="0.25">
      <c r="B60" s="244" t="s">
        <v>682</v>
      </c>
      <c r="C60" s="221" t="s">
        <v>112</v>
      </c>
      <c r="D60" s="479">
        <v>500.01</v>
      </c>
      <c r="E60" s="246">
        <f t="shared" si="2"/>
        <v>6733.98</v>
      </c>
      <c r="F60" s="481">
        <v>3367057</v>
      </c>
      <c r="G60" s="449">
        <f>+G59</f>
        <v>6891.96</v>
      </c>
      <c r="H60" s="445">
        <v>0</v>
      </c>
      <c r="I60" s="167"/>
      <c r="J60" s="167"/>
    </row>
    <row r="61" spans="2:13" ht="15" customHeight="1" x14ac:dyDescent="0.25">
      <c r="B61" s="265" t="s">
        <v>115</v>
      </c>
      <c r="C61" s="266"/>
      <c r="D61" s="445"/>
      <c r="E61" s="246"/>
      <c r="F61" s="481">
        <f t="shared" si="0"/>
        <v>0</v>
      </c>
      <c r="G61" s="267"/>
      <c r="H61" s="445"/>
      <c r="I61" s="167"/>
    </row>
    <row r="62" spans="2:13" ht="15" customHeight="1" x14ac:dyDescent="0.25">
      <c r="B62" s="244" t="s">
        <v>116</v>
      </c>
      <c r="C62" s="266" t="s">
        <v>112</v>
      </c>
      <c r="D62" s="480">
        <v>112.97000000000469</v>
      </c>
      <c r="E62" s="246">
        <f>+E58</f>
        <v>6733.98</v>
      </c>
      <c r="F62" s="481">
        <v>760502</v>
      </c>
      <c r="G62" s="268">
        <f>+G60</f>
        <v>6891.96</v>
      </c>
      <c r="H62" s="267">
        <v>1200028</v>
      </c>
      <c r="I62" s="167"/>
      <c r="K62" s="103"/>
      <c r="L62" s="103"/>
      <c r="M62" s="104"/>
    </row>
    <row r="63" spans="2:13" ht="15" customHeight="1" x14ac:dyDescent="0.25">
      <c r="B63" s="244" t="s">
        <v>558</v>
      </c>
      <c r="C63" s="266" t="s">
        <v>112</v>
      </c>
      <c r="D63" s="480">
        <v>0</v>
      </c>
      <c r="E63" s="246">
        <f>+E59</f>
        <v>6733.98</v>
      </c>
      <c r="F63" s="264">
        <f t="shared" si="0"/>
        <v>0</v>
      </c>
      <c r="G63" s="268">
        <f>+G60</f>
        <v>6891.96</v>
      </c>
      <c r="H63" s="267">
        <v>0</v>
      </c>
      <c r="K63" s="103"/>
      <c r="L63" s="103"/>
      <c r="M63" s="104"/>
    </row>
    <row r="64" spans="2:13" ht="15" customHeight="1" x14ac:dyDescent="0.25">
      <c r="B64" s="265" t="s">
        <v>117</v>
      </c>
      <c r="C64" s="259"/>
      <c r="D64" s="267"/>
      <c r="E64" s="248"/>
      <c r="F64" s="264">
        <f t="shared" si="0"/>
        <v>0</v>
      </c>
      <c r="G64" s="447"/>
      <c r="H64" s="259"/>
    </row>
    <row r="65" spans="2:10" ht="15" customHeight="1" x14ac:dyDescent="0.25">
      <c r="B65" s="244" t="s">
        <v>118</v>
      </c>
      <c r="C65" s="221" t="s">
        <v>112</v>
      </c>
      <c r="D65" s="268">
        <v>0</v>
      </c>
      <c r="E65" s="246">
        <f>+E62</f>
        <v>6733.98</v>
      </c>
      <c r="F65" s="264">
        <f t="shared" si="0"/>
        <v>0</v>
      </c>
      <c r="G65" s="246">
        <f>+G62</f>
        <v>6891.96</v>
      </c>
      <c r="H65" s="267">
        <v>3588205795</v>
      </c>
      <c r="J65" s="105"/>
    </row>
    <row r="66" spans="2:10" ht="15" customHeight="1" x14ac:dyDescent="0.25">
      <c r="B66" s="244" t="s">
        <v>119</v>
      </c>
      <c r="C66" s="221" t="s">
        <v>112</v>
      </c>
      <c r="D66" s="268">
        <v>0</v>
      </c>
      <c r="E66" s="246">
        <f>+E65</f>
        <v>6733.98</v>
      </c>
      <c r="F66" s="264">
        <f t="shared" si="0"/>
        <v>0</v>
      </c>
      <c r="G66" s="246">
        <f>+G65</f>
        <v>6891.96</v>
      </c>
      <c r="H66" s="264">
        <v>0</v>
      </c>
      <c r="J66" s="106"/>
    </row>
    <row r="67" spans="2:10" s="104" customFormat="1" ht="15" customHeight="1" x14ac:dyDescent="0.25">
      <c r="B67" s="31" t="s">
        <v>66</v>
      </c>
      <c r="C67" s="31" t="s">
        <v>144</v>
      </c>
      <c r="D67" s="32">
        <f>SUM(D47:D66)</f>
        <v>43269.110000000008</v>
      </c>
      <c r="E67" s="33">
        <f>+E66</f>
        <v>6733.98</v>
      </c>
      <c r="F67" s="269">
        <f>SUM(F47:F66)</f>
        <v>291282168</v>
      </c>
      <c r="G67" s="33">
        <f>+G66</f>
        <v>6891.96</v>
      </c>
      <c r="H67" s="269">
        <f>SUM(H47:H66)-1</f>
        <v>3712533996</v>
      </c>
      <c r="J67" s="107"/>
    </row>
    <row r="68" spans="2:10" s="114" customFormat="1" x14ac:dyDescent="0.25">
      <c r="B68" s="108"/>
      <c r="C68" s="109"/>
      <c r="D68" s="110"/>
      <c r="E68" s="111"/>
      <c r="F68" s="112"/>
      <c r="G68" s="110"/>
      <c r="H68" s="113"/>
      <c r="J68" s="115"/>
    </row>
    <row r="69" spans="2:10" s="104" customFormat="1" x14ac:dyDescent="0.25">
      <c r="B69" s="512" t="s">
        <v>281</v>
      </c>
      <c r="C69" s="512"/>
      <c r="D69" s="512"/>
      <c r="E69" s="116"/>
      <c r="F69" s="117"/>
      <c r="G69" s="118"/>
      <c r="H69" s="119"/>
      <c r="J69" s="107"/>
    </row>
    <row r="70" spans="2:10" ht="42.6" customHeight="1" x14ac:dyDescent="0.25">
      <c r="B70" s="90" t="s">
        <v>107</v>
      </c>
      <c r="C70" s="90" t="s">
        <v>122</v>
      </c>
      <c r="D70" s="90" t="s">
        <v>108</v>
      </c>
      <c r="E70" s="91" t="s">
        <v>683</v>
      </c>
      <c r="F70" s="91" t="s">
        <v>681</v>
      </c>
      <c r="G70" s="415" t="s">
        <v>405</v>
      </c>
      <c r="H70" s="415" t="s">
        <v>404</v>
      </c>
    </row>
    <row r="71" spans="2:10" ht="15" customHeight="1" x14ac:dyDescent="0.25">
      <c r="B71" s="265" t="s">
        <v>120</v>
      </c>
      <c r="C71" s="270"/>
      <c r="D71" s="271"/>
      <c r="E71" s="248"/>
      <c r="F71" s="267"/>
      <c r="G71" s="248"/>
      <c r="H71" s="267"/>
    </row>
    <row r="72" spans="2:10" ht="15" customHeight="1" x14ac:dyDescent="0.25">
      <c r="B72" s="244" t="s">
        <v>121</v>
      </c>
      <c r="C72" s="221" t="s">
        <v>112</v>
      </c>
      <c r="D72" s="479">
        <v>2002.5</v>
      </c>
      <c r="E72" s="482">
        <f>+C37</f>
        <v>6761.37</v>
      </c>
      <c r="F72" s="483">
        <v>13522963</v>
      </c>
      <c r="G72" s="246">
        <f>+D37</f>
        <v>6941.65</v>
      </c>
      <c r="H72" s="456">
        <v>4880049</v>
      </c>
    </row>
    <row r="73" spans="2:10" ht="15" customHeight="1" x14ac:dyDescent="0.25">
      <c r="B73" s="244" t="s">
        <v>198</v>
      </c>
      <c r="C73" s="221" t="s">
        <v>112</v>
      </c>
      <c r="D73" s="479">
        <v>3190.1</v>
      </c>
      <c r="E73" s="482">
        <f>+E72</f>
        <v>6761.37</v>
      </c>
      <c r="F73" s="483">
        <v>21542873</v>
      </c>
      <c r="G73" s="246">
        <f>+G72</f>
        <v>6941.65</v>
      </c>
      <c r="H73" s="456">
        <v>11102406</v>
      </c>
    </row>
    <row r="74" spans="2:10" s="104" customFormat="1" ht="15" customHeight="1" x14ac:dyDescent="0.25">
      <c r="B74" s="31" t="s">
        <v>327</v>
      </c>
      <c r="C74" s="31" t="s">
        <v>144</v>
      </c>
      <c r="D74" s="32">
        <f>SUM(D72:D73)</f>
        <v>5192.6000000000004</v>
      </c>
      <c r="E74" s="33"/>
      <c r="F74" s="34">
        <f>SUM(F72:F73)</f>
        <v>35065836</v>
      </c>
      <c r="G74" s="33">
        <f>+G73</f>
        <v>6941.65</v>
      </c>
      <c r="H74" s="35">
        <f>SUM(H72:H73)</f>
        <v>15982455</v>
      </c>
      <c r="J74" s="107"/>
    </row>
    <row r="76" spans="2:10" x14ac:dyDescent="0.25">
      <c r="B76" s="120" t="s">
        <v>280</v>
      </c>
    </row>
    <row r="78" spans="2:10" ht="40.200000000000003" customHeight="1" x14ac:dyDescent="0.25">
      <c r="B78" s="523" t="s">
        <v>91</v>
      </c>
      <c r="C78" s="524"/>
      <c r="D78" s="90" t="s">
        <v>680</v>
      </c>
      <c r="E78" s="90" t="s">
        <v>684</v>
      </c>
      <c r="F78" s="415" t="s">
        <v>403</v>
      </c>
      <c r="G78" s="415" t="s">
        <v>406</v>
      </c>
    </row>
    <row r="79" spans="2:10" x14ac:dyDescent="0.25">
      <c r="B79" s="525" t="s">
        <v>590</v>
      </c>
      <c r="C79" s="526"/>
      <c r="D79" s="92">
        <f>+C36</f>
        <v>6733.98</v>
      </c>
      <c r="E79" s="484">
        <v>58951659</v>
      </c>
      <c r="F79" s="436">
        <f>+D36</f>
        <v>6891.96</v>
      </c>
      <c r="G79" s="438">
        <v>444027323</v>
      </c>
    </row>
    <row r="80" spans="2:10" x14ac:dyDescent="0.25">
      <c r="B80" s="525" t="s">
        <v>589</v>
      </c>
      <c r="C80" s="526"/>
      <c r="D80" s="92">
        <f>+C37</f>
        <v>6761.37</v>
      </c>
      <c r="E80" s="93">
        <v>0</v>
      </c>
      <c r="F80" s="436">
        <f>+D37</f>
        <v>6941.65</v>
      </c>
      <c r="G80" s="438">
        <v>0</v>
      </c>
    </row>
    <row r="82" spans="2:6" x14ac:dyDescent="0.25">
      <c r="B82" s="121" t="s">
        <v>585</v>
      </c>
    </row>
    <row r="83" spans="2:6" ht="10.5" customHeight="1" x14ac:dyDescent="0.25"/>
    <row r="84" spans="2:6" ht="21" customHeight="1" x14ac:dyDescent="0.25">
      <c r="B84" s="122" t="s">
        <v>586</v>
      </c>
      <c r="C84" s="94"/>
      <c r="D84" s="94"/>
      <c r="E84" s="123"/>
      <c r="F84" s="123"/>
    </row>
    <row r="85" spans="2:6" ht="26.4" x14ac:dyDescent="0.25">
      <c r="B85" s="90" t="s">
        <v>107</v>
      </c>
      <c r="C85" s="90" t="s">
        <v>122</v>
      </c>
      <c r="D85" s="90" t="s">
        <v>123</v>
      </c>
      <c r="E85" s="91" t="s">
        <v>701</v>
      </c>
      <c r="F85" s="415" t="s">
        <v>407</v>
      </c>
    </row>
    <row r="86" spans="2:6" ht="15" customHeight="1" x14ac:dyDescent="0.25">
      <c r="B86" s="244" t="s">
        <v>2</v>
      </c>
      <c r="C86" s="245" t="s">
        <v>275</v>
      </c>
      <c r="D86" s="246">
        <v>0</v>
      </c>
      <c r="E86" s="247">
        <v>0</v>
      </c>
      <c r="F86" s="248">
        <v>504759</v>
      </c>
    </row>
    <row r="87" spans="2:6" ht="15" customHeight="1" x14ac:dyDescent="0.25">
      <c r="B87" s="244" t="s">
        <v>277</v>
      </c>
      <c r="C87" s="245" t="s">
        <v>275</v>
      </c>
      <c r="D87" s="246">
        <v>0</v>
      </c>
      <c r="E87" s="332">
        <v>2000000</v>
      </c>
      <c r="F87" s="248">
        <v>1000000</v>
      </c>
    </row>
    <row r="88" spans="2:6" s="104" customFormat="1" ht="15" customHeight="1" x14ac:dyDescent="0.25">
      <c r="B88" s="90" t="s">
        <v>591</v>
      </c>
      <c r="C88" s="272" t="s">
        <v>275</v>
      </c>
      <c r="D88" s="273">
        <v>0</v>
      </c>
      <c r="E88" s="274">
        <f>SUM(E86:E87)</f>
        <v>2000000</v>
      </c>
      <c r="F88" s="274">
        <f>SUM(F86:F87)</f>
        <v>1504759</v>
      </c>
    </row>
    <row r="89" spans="2:6" s="104" customFormat="1" x14ac:dyDescent="0.25">
      <c r="B89" s="125"/>
      <c r="C89" s="126"/>
      <c r="D89" s="127"/>
      <c r="E89" s="116"/>
      <c r="F89" s="116"/>
    </row>
    <row r="90" spans="2:6" ht="14.4" customHeight="1" x14ac:dyDescent="0.25">
      <c r="B90" s="122" t="s">
        <v>587</v>
      </c>
      <c r="C90" s="94"/>
      <c r="D90" s="94"/>
      <c r="E90" s="123"/>
      <c r="F90" s="123"/>
    </row>
    <row r="91" spans="2:6" ht="10.95" customHeight="1" x14ac:dyDescent="0.25">
      <c r="B91" s="128" t="s">
        <v>559</v>
      </c>
      <c r="C91" s="94"/>
      <c r="D91" s="94"/>
      <c r="E91" s="123"/>
      <c r="F91" s="123"/>
    </row>
    <row r="92" spans="2:6" ht="26.4" x14ac:dyDescent="0.25">
      <c r="B92" s="90" t="s">
        <v>107</v>
      </c>
      <c r="C92" s="90" t="s">
        <v>122</v>
      </c>
      <c r="D92" s="90" t="s">
        <v>123</v>
      </c>
      <c r="E92" s="415" t="s">
        <v>701</v>
      </c>
      <c r="F92" s="415" t="s">
        <v>407</v>
      </c>
    </row>
    <row r="93" spans="2:6" ht="15" customHeight="1" x14ac:dyDescent="0.25">
      <c r="B93" s="244" t="s">
        <v>125</v>
      </c>
      <c r="C93" s="245" t="s">
        <v>275</v>
      </c>
      <c r="D93" s="246">
        <v>0</v>
      </c>
      <c r="E93" s="248">
        <v>0</v>
      </c>
      <c r="F93" s="248">
        <v>0</v>
      </c>
    </row>
    <row r="94" spans="2:6" ht="15" customHeight="1" x14ac:dyDescent="0.25">
      <c r="B94" s="244" t="s">
        <v>126</v>
      </c>
      <c r="C94" s="245" t="s">
        <v>275</v>
      </c>
      <c r="D94" s="246">
        <v>0</v>
      </c>
      <c r="E94" s="333">
        <v>0</v>
      </c>
      <c r="F94" s="452">
        <v>10775920</v>
      </c>
    </row>
    <row r="95" spans="2:6" ht="15" customHeight="1" x14ac:dyDescent="0.25">
      <c r="B95" s="244" t="s">
        <v>271</v>
      </c>
      <c r="C95" s="245" t="s">
        <v>275</v>
      </c>
      <c r="D95" s="246">
        <v>0</v>
      </c>
      <c r="E95" s="332">
        <v>21829312</v>
      </c>
      <c r="F95" s="248">
        <v>26350571555</v>
      </c>
    </row>
    <row r="96" spans="2:6" ht="15" customHeight="1" x14ac:dyDescent="0.25">
      <c r="B96" s="244" t="s">
        <v>128</v>
      </c>
      <c r="C96" s="245" t="s">
        <v>275</v>
      </c>
      <c r="D96" s="246">
        <v>0</v>
      </c>
      <c r="E96" s="332">
        <v>3500000</v>
      </c>
      <c r="F96" s="248">
        <v>3000000</v>
      </c>
    </row>
    <row r="97" spans="2:6" ht="15" customHeight="1" x14ac:dyDescent="0.25">
      <c r="B97" s="244" t="s">
        <v>129</v>
      </c>
      <c r="C97" s="245" t="s">
        <v>275</v>
      </c>
      <c r="D97" s="246">
        <v>0</v>
      </c>
      <c r="E97" s="332">
        <v>8104999</v>
      </c>
      <c r="F97" s="248">
        <v>8055000</v>
      </c>
    </row>
    <row r="98" spans="2:6" ht="15" customHeight="1" x14ac:dyDescent="0.25">
      <c r="B98" s="244" t="s">
        <v>670</v>
      </c>
      <c r="C98" s="245" t="s">
        <v>275</v>
      </c>
      <c r="D98" s="246">
        <v>0</v>
      </c>
      <c r="E98" s="332">
        <v>5500000</v>
      </c>
      <c r="F98" s="248">
        <v>5000000</v>
      </c>
    </row>
    <row r="99" spans="2:6" ht="15" customHeight="1" x14ac:dyDescent="0.25">
      <c r="B99" s="244" t="s">
        <v>346</v>
      </c>
      <c r="C99" s="245" t="s">
        <v>275</v>
      </c>
      <c r="D99" s="246">
        <v>0</v>
      </c>
      <c r="E99" s="332">
        <v>0</v>
      </c>
      <c r="F99" s="247">
        <v>0</v>
      </c>
    </row>
    <row r="100" spans="2:6" ht="15" customHeight="1" x14ac:dyDescent="0.25">
      <c r="B100" s="244" t="s">
        <v>130</v>
      </c>
      <c r="C100" s="245" t="s">
        <v>275</v>
      </c>
      <c r="D100" s="246">
        <v>0</v>
      </c>
      <c r="E100" s="467">
        <v>825502</v>
      </c>
      <c r="F100" s="461">
        <v>500000</v>
      </c>
    </row>
    <row r="101" spans="2:6" ht="15" customHeight="1" x14ac:dyDescent="0.25">
      <c r="B101" s="244" t="s">
        <v>131</v>
      </c>
      <c r="C101" s="245" t="s">
        <v>275</v>
      </c>
      <c r="D101" s="246">
        <v>0</v>
      </c>
      <c r="E101" s="332">
        <v>19090890</v>
      </c>
      <c r="F101" s="248">
        <v>19090890</v>
      </c>
    </row>
    <row r="102" spans="2:6" ht="15" customHeight="1" x14ac:dyDescent="0.25">
      <c r="B102" s="244" t="s">
        <v>343</v>
      </c>
      <c r="C102" s="245" t="s">
        <v>275</v>
      </c>
      <c r="D102" s="246">
        <v>0</v>
      </c>
      <c r="E102" s="332">
        <v>0</v>
      </c>
      <c r="F102" s="248">
        <v>0</v>
      </c>
    </row>
    <row r="103" spans="2:6" ht="15" customHeight="1" x14ac:dyDescent="0.25">
      <c r="B103" s="244" t="s">
        <v>344</v>
      </c>
      <c r="C103" s="245" t="s">
        <v>275</v>
      </c>
      <c r="D103" s="246">
        <v>0</v>
      </c>
      <c r="E103" s="332">
        <v>3115000</v>
      </c>
      <c r="F103" s="248">
        <v>2923000</v>
      </c>
    </row>
    <row r="104" spans="2:6" ht="15" customHeight="1" x14ac:dyDescent="0.25">
      <c r="B104" s="244" t="s">
        <v>247</v>
      </c>
      <c r="C104" s="245" t="s">
        <v>275</v>
      </c>
      <c r="D104" s="246">
        <v>0</v>
      </c>
      <c r="E104" s="332">
        <v>703930</v>
      </c>
      <c r="F104" s="248">
        <v>203200</v>
      </c>
    </row>
    <row r="105" spans="2:6" ht="15" customHeight="1" x14ac:dyDescent="0.25">
      <c r="B105" s="244" t="s">
        <v>279</v>
      </c>
      <c r="C105" s="245" t="s">
        <v>275</v>
      </c>
      <c r="D105" s="246">
        <v>0</v>
      </c>
      <c r="E105" s="332">
        <v>141860</v>
      </c>
      <c r="F105" s="248">
        <v>0</v>
      </c>
    </row>
    <row r="106" spans="2:6" ht="15" customHeight="1" x14ac:dyDescent="0.25">
      <c r="B106" s="244" t="s">
        <v>342</v>
      </c>
      <c r="C106" s="245" t="s">
        <v>275</v>
      </c>
      <c r="D106" s="246">
        <v>0</v>
      </c>
      <c r="E106" s="332">
        <v>5335000</v>
      </c>
      <c r="F106" s="248">
        <v>5000000</v>
      </c>
    </row>
    <row r="107" spans="2:6" ht="15" customHeight="1" x14ac:dyDescent="0.25">
      <c r="B107" s="244" t="s">
        <v>345</v>
      </c>
      <c r="C107" s="245" t="s">
        <v>275</v>
      </c>
      <c r="D107" s="246">
        <v>0</v>
      </c>
      <c r="E107" s="332">
        <v>1359029</v>
      </c>
      <c r="F107" s="248">
        <v>20489702</v>
      </c>
    </row>
    <row r="108" spans="2:6" ht="15" customHeight="1" x14ac:dyDescent="0.25">
      <c r="B108" s="244" t="s">
        <v>412</v>
      </c>
      <c r="C108" s="245" t="s">
        <v>275</v>
      </c>
      <c r="D108" s="246">
        <v>0</v>
      </c>
      <c r="E108" s="332">
        <v>0</v>
      </c>
      <c r="F108" s="248">
        <v>55000</v>
      </c>
    </row>
    <row r="109" spans="2:6" ht="15" customHeight="1" x14ac:dyDescent="0.25">
      <c r="B109" s="244" t="s">
        <v>355</v>
      </c>
      <c r="C109" s="245" t="s">
        <v>275</v>
      </c>
      <c r="D109" s="329">
        <v>0</v>
      </c>
      <c r="E109" s="332">
        <v>207569</v>
      </c>
      <c r="F109" s="248">
        <v>113359</v>
      </c>
    </row>
    <row r="110" spans="2:6" ht="15" customHeight="1" x14ac:dyDescent="0.25">
      <c r="B110" s="244" t="s">
        <v>354</v>
      </c>
      <c r="C110" s="245" t="s">
        <v>275</v>
      </c>
      <c r="D110" s="334">
        <v>0</v>
      </c>
      <c r="E110" s="332">
        <v>0</v>
      </c>
      <c r="F110" s="248">
        <v>0</v>
      </c>
    </row>
    <row r="111" spans="2:6" ht="15" customHeight="1" x14ac:dyDescent="0.25">
      <c r="B111" s="244" t="s">
        <v>414</v>
      </c>
      <c r="C111" s="245" t="s">
        <v>275</v>
      </c>
      <c r="D111" s="334">
        <v>0</v>
      </c>
      <c r="E111" s="332">
        <v>220000</v>
      </c>
      <c r="F111" s="248">
        <v>220000</v>
      </c>
    </row>
    <row r="112" spans="2:6" ht="15" customHeight="1" x14ac:dyDescent="0.25">
      <c r="B112" s="244" t="s">
        <v>560</v>
      </c>
      <c r="C112" s="245" t="s">
        <v>275</v>
      </c>
      <c r="D112" s="334">
        <v>0</v>
      </c>
      <c r="E112" s="332">
        <v>0</v>
      </c>
      <c r="F112" s="248">
        <v>0</v>
      </c>
    </row>
    <row r="113" spans="2:6" ht="15" customHeight="1" x14ac:dyDescent="0.25">
      <c r="B113" s="244" t="s">
        <v>671</v>
      </c>
      <c r="C113" s="245" t="s">
        <v>275</v>
      </c>
      <c r="D113" s="334">
        <v>0</v>
      </c>
      <c r="E113" s="332">
        <v>300081</v>
      </c>
      <c r="F113" s="248"/>
    </row>
    <row r="114" spans="2:6" ht="15" customHeight="1" x14ac:dyDescent="0.25">
      <c r="B114" s="244" t="s">
        <v>674</v>
      </c>
      <c r="C114" s="245" t="s">
        <v>112</v>
      </c>
      <c r="D114" s="334">
        <v>500.01</v>
      </c>
      <c r="E114" s="248">
        <v>3367057</v>
      </c>
      <c r="F114" s="248"/>
    </row>
    <row r="115" spans="2:6" ht="15" customHeight="1" x14ac:dyDescent="0.25">
      <c r="B115" s="244" t="s">
        <v>415</v>
      </c>
      <c r="C115" s="245" t="s">
        <v>112</v>
      </c>
      <c r="D115" s="334">
        <v>1502.0300007629396</v>
      </c>
      <c r="E115" s="248">
        <v>10111501</v>
      </c>
      <c r="F115" s="248">
        <v>691746</v>
      </c>
    </row>
    <row r="116" spans="2:6" ht="15" customHeight="1" x14ac:dyDescent="0.25">
      <c r="B116" s="244" t="s">
        <v>132</v>
      </c>
      <c r="C116" s="245" t="s">
        <v>112</v>
      </c>
      <c r="D116" s="329">
        <v>6227.28</v>
      </c>
      <c r="E116" s="248">
        <v>41921392</v>
      </c>
      <c r="F116" s="248">
        <v>0</v>
      </c>
    </row>
    <row r="117" spans="2:6" ht="15" customHeight="1" x14ac:dyDescent="0.25">
      <c r="B117" s="244" t="s">
        <v>270</v>
      </c>
      <c r="C117" s="245" t="s">
        <v>112</v>
      </c>
      <c r="D117" s="329">
        <v>16990.400000000001</v>
      </c>
      <c r="E117" s="248">
        <v>114377504</v>
      </c>
      <c r="F117" s="248">
        <v>4170325</v>
      </c>
    </row>
    <row r="118" spans="2:6" ht="15" customHeight="1" x14ac:dyDescent="0.25">
      <c r="B118" s="244" t="s">
        <v>133</v>
      </c>
      <c r="C118" s="245" t="s">
        <v>112</v>
      </c>
      <c r="D118" s="329">
        <v>1100.22</v>
      </c>
      <c r="E118" s="248">
        <v>7406559</v>
      </c>
      <c r="F118" s="248">
        <v>6893476</v>
      </c>
    </row>
    <row r="119" spans="2:6" ht="15" customHeight="1" x14ac:dyDescent="0.25">
      <c r="B119" s="244" t="s">
        <v>670</v>
      </c>
      <c r="C119" s="245" t="s">
        <v>112</v>
      </c>
      <c r="D119" s="329">
        <v>5106.67</v>
      </c>
      <c r="E119" s="248">
        <v>34377541</v>
      </c>
      <c r="F119" s="248">
        <v>34080742</v>
      </c>
    </row>
    <row r="120" spans="2:6" ht="15" customHeight="1" x14ac:dyDescent="0.25">
      <c r="B120" s="244" t="s">
        <v>337</v>
      </c>
      <c r="C120" s="245" t="s">
        <v>112</v>
      </c>
      <c r="D120" s="334">
        <v>295.61</v>
      </c>
      <c r="E120" s="248">
        <v>1990014</v>
      </c>
      <c r="F120" s="248">
        <v>2008868</v>
      </c>
    </row>
    <row r="121" spans="2:6" ht="15" customHeight="1" x14ac:dyDescent="0.25">
      <c r="B121" s="244" t="s">
        <v>347</v>
      </c>
      <c r="C121" s="245" t="s">
        <v>112</v>
      </c>
      <c r="D121" s="334">
        <v>3100</v>
      </c>
      <c r="E121" s="248">
        <v>20868859</v>
      </c>
      <c r="F121" s="248">
        <v>20675880</v>
      </c>
    </row>
    <row r="122" spans="2:6" ht="15" customHeight="1" x14ac:dyDescent="0.25">
      <c r="B122" s="244" t="s">
        <v>348</v>
      </c>
      <c r="C122" s="245" t="s">
        <v>112</v>
      </c>
      <c r="D122" s="329">
        <v>3993.98</v>
      </c>
      <c r="E122" s="248">
        <v>26887034</v>
      </c>
      <c r="F122" s="248">
        <v>36685489</v>
      </c>
    </row>
    <row r="123" spans="2:6" ht="15" customHeight="1" x14ac:dyDescent="0.25">
      <c r="B123" s="244" t="s">
        <v>356</v>
      </c>
      <c r="C123" s="245" t="s">
        <v>112</v>
      </c>
      <c r="D123" s="334">
        <v>0</v>
      </c>
      <c r="E123" s="248">
        <v>0</v>
      </c>
      <c r="F123" s="248">
        <v>0</v>
      </c>
    </row>
    <row r="124" spans="2:6" ht="15" customHeight="1" x14ac:dyDescent="0.25">
      <c r="B124" s="244" t="s">
        <v>673</v>
      </c>
      <c r="C124" s="245" t="s">
        <v>112</v>
      </c>
      <c r="D124" s="334">
        <v>948.61</v>
      </c>
      <c r="E124" s="248">
        <v>6385939</v>
      </c>
      <c r="F124" s="248">
        <v>0</v>
      </c>
    </row>
    <row r="125" spans="2:6" ht="15" customHeight="1" x14ac:dyDescent="0.25">
      <c r="B125" s="330" t="s">
        <v>672</v>
      </c>
      <c r="C125" s="335" t="s">
        <v>112</v>
      </c>
      <c r="D125" s="263">
        <v>0</v>
      </c>
      <c r="E125" s="248">
        <v>0</v>
      </c>
      <c r="F125" s="248">
        <v>6891960</v>
      </c>
    </row>
    <row r="126" spans="2:6" ht="15" customHeight="1" x14ac:dyDescent="0.25">
      <c r="B126" s="330" t="s">
        <v>561</v>
      </c>
      <c r="C126" s="335" t="s">
        <v>112</v>
      </c>
      <c r="D126" s="263">
        <v>200.3</v>
      </c>
      <c r="E126" s="248">
        <v>1348397</v>
      </c>
      <c r="F126" s="248">
        <v>0</v>
      </c>
    </row>
    <row r="127" spans="2:6" ht="15" customHeight="1" x14ac:dyDescent="0.25">
      <c r="B127" s="330" t="s">
        <v>562</v>
      </c>
      <c r="C127" s="335" t="s">
        <v>112</v>
      </c>
      <c r="D127" s="263">
        <v>0</v>
      </c>
      <c r="E127" s="248">
        <v>0</v>
      </c>
      <c r="F127" s="248"/>
    </row>
    <row r="128" spans="2:6" ht="15" customHeight="1" x14ac:dyDescent="0.25">
      <c r="B128" s="130" t="s">
        <v>276</v>
      </c>
      <c r="C128" s="63"/>
      <c r="D128" s="33">
        <f>SUM(D93:D127)</f>
        <v>39965.11000076295</v>
      </c>
      <c r="E128" s="131">
        <f>SUM(E93:E127)</f>
        <v>339274969</v>
      </c>
      <c r="F128" s="131">
        <f>SUM(F93:F126)</f>
        <v>26538096112</v>
      </c>
    </row>
    <row r="129" spans="2:10" s="104" customFormat="1" ht="3.9" customHeight="1" x14ac:dyDescent="0.25">
      <c r="E129" s="132"/>
      <c r="F129" s="448"/>
      <c r="H129" s="86"/>
    </row>
    <row r="130" spans="2:10" ht="15" customHeight="1" x14ac:dyDescent="0.25">
      <c r="B130" s="31" t="s">
        <v>705</v>
      </c>
      <c r="C130" s="63"/>
      <c r="D130" s="63"/>
      <c r="E130" s="131"/>
      <c r="F130" s="131"/>
    </row>
    <row r="131" spans="2:10" s="133" customFormat="1" ht="15" customHeight="1" x14ac:dyDescent="0.25">
      <c r="B131" s="244" t="s">
        <v>413</v>
      </c>
      <c r="C131" s="245" t="s">
        <v>112</v>
      </c>
      <c r="D131" s="329">
        <v>3191.03</v>
      </c>
      <c r="E131" s="248">
        <v>21479869</v>
      </c>
      <c r="F131" s="248">
        <v>11029686</v>
      </c>
      <c r="H131" s="86"/>
    </row>
    <row r="132" spans="2:10" s="133" customFormat="1" ht="15" customHeight="1" x14ac:dyDescent="0.25">
      <c r="B132" s="330" t="s">
        <v>127</v>
      </c>
      <c r="C132" s="245" t="s">
        <v>275</v>
      </c>
      <c r="D132" s="331">
        <v>0</v>
      </c>
      <c r="E132" s="332">
        <v>91106903</v>
      </c>
      <c r="F132" s="332">
        <v>31467914</v>
      </c>
      <c r="H132" s="86"/>
    </row>
    <row r="133" spans="2:10" ht="15" customHeight="1" x14ac:dyDescent="0.25">
      <c r="B133" s="130" t="s">
        <v>706</v>
      </c>
      <c r="C133" s="63"/>
      <c r="D133" s="32">
        <f>+D132+D131</f>
        <v>3191.03</v>
      </c>
      <c r="E133" s="131">
        <f>+E132+E131</f>
        <v>112586772</v>
      </c>
      <c r="F133" s="131">
        <f>+F132+F131</f>
        <v>42497600</v>
      </c>
    </row>
    <row r="134" spans="2:10" s="104" customFormat="1" x14ac:dyDescent="0.25">
      <c r="B134" s="134"/>
      <c r="C134" s="126"/>
      <c r="D134" s="135"/>
      <c r="E134" s="116"/>
      <c r="F134" s="116"/>
      <c r="H134" s="86"/>
    </row>
    <row r="135" spans="2:10" ht="15" customHeight="1" x14ac:dyDescent="0.25">
      <c r="B135" s="130" t="s">
        <v>278</v>
      </c>
      <c r="C135" s="63"/>
      <c r="D135" s="32">
        <f>+D128</f>
        <v>39965.11000076295</v>
      </c>
      <c r="E135" s="131">
        <f>+E128+E133</f>
        <v>451861741</v>
      </c>
      <c r="F135" s="131">
        <f>+F128+F133</f>
        <v>26580593712</v>
      </c>
    </row>
    <row r="136" spans="2:10" ht="3.75" customHeight="1" x14ac:dyDescent="0.25">
      <c r="B136" s="134"/>
      <c r="C136" s="126"/>
      <c r="D136" s="135"/>
      <c r="E136" s="116"/>
      <c r="F136" s="116"/>
    </row>
    <row r="137" spans="2:10" x14ac:dyDescent="0.25">
      <c r="B137" s="130" t="s">
        <v>134</v>
      </c>
      <c r="C137" s="63"/>
      <c r="D137" s="32">
        <f>+D135</f>
        <v>39965.11000076295</v>
      </c>
      <c r="E137" s="131">
        <f>+E135+F88</f>
        <v>453366500</v>
      </c>
      <c r="F137" s="131">
        <f>+F135+F88</f>
        <v>26582098471</v>
      </c>
    </row>
    <row r="138" spans="2:10" x14ac:dyDescent="0.25">
      <c r="G138" s="136"/>
    </row>
    <row r="139" spans="2:10" x14ac:dyDescent="0.25">
      <c r="B139" s="121" t="s">
        <v>135</v>
      </c>
    </row>
    <row r="141" spans="2:10" ht="18.899999999999999" customHeight="1" x14ac:dyDescent="0.25">
      <c r="B141" s="463"/>
    </row>
    <row r="142" spans="2:10" ht="18" customHeight="1" x14ac:dyDescent="0.25">
      <c r="B142" s="517" t="s">
        <v>136</v>
      </c>
      <c r="C142" s="517"/>
      <c r="D142" s="517"/>
      <c r="E142" s="517"/>
      <c r="F142" s="517"/>
      <c r="G142" s="517"/>
      <c r="H142" s="506" t="s">
        <v>448</v>
      </c>
      <c r="I142" s="506"/>
      <c r="J142" s="506"/>
    </row>
    <row r="143" spans="2:10" ht="26.4" x14ac:dyDescent="0.25">
      <c r="B143" s="90" t="s">
        <v>142</v>
      </c>
      <c r="C143" s="90" t="s">
        <v>137</v>
      </c>
      <c r="D143" s="90" t="s">
        <v>138</v>
      </c>
      <c r="E143" s="91" t="s">
        <v>139</v>
      </c>
      <c r="F143" s="91" t="s">
        <v>140</v>
      </c>
      <c r="G143" s="90" t="s">
        <v>152</v>
      </c>
      <c r="H143" s="90" t="s">
        <v>59</v>
      </c>
      <c r="I143" s="90" t="s">
        <v>141</v>
      </c>
      <c r="J143" s="90" t="s">
        <v>9</v>
      </c>
    </row>
    <row r="144" spans="2:10" ht="15" customHeight="1" x14ac:dyDescent="0.25">
      <c r="B144" s="255" t="s">
        <v>117</v>
      </c>
      <c r="C144" s="253"/>
      <c r="D144" s="253"/>
      <c r="E144" s="295"/>
      <c r="F144" s="295"/>
      <c r="G144" s="253"/>
      <c r="H144" s="253"/>
      <c r="I144" s="253"/>
      <c r="J144" s="253"/>
    </row>
    <row r="145" spans="2:11" s="129" customFormat="1" ht="15" customHeight="1" x14ac:dyDescent="0.25">
      <c r="B145" s="296" t="s">
        <v>693</v>
      </c>
      <c r="C145" s="297" t="s">
        <v>275</v>
      </c>
      <c r="D145" s="298" t="s">
        <v>143</v>
      </c>
      <c r="E145" s="299">
        <v>1</v>
      </c>
      <c r="F145" s="300">
        <v>100000000</v>
      </c>
      <c r="G145" s="301">
        <v>101562659</v>
      </c>
      <c r="H145" s="302">
        <v>248277471133</v>
      </c>
      <c r="I145" s="302">
        <v>6974402079</v>
      </c>
      <c r="J145" s="302">
        <v>253273017385</v>
      </c>
    </row>
    <row r="146" spans="2:11" s="129" customFormat="1" ht="15" customHeight="1" x14ac:dyDescent="0.25">
      <c r="B146" s="296" t="s">
        <v>694</v>
      </c>
      <c r="C146" s="297" t="s">
        <v>275</v>
      </c>
      <c r="D146" s="298" t="s">
        <v>143</v>
      </c>
      <c r="E146" s="299">
        <v>26</v>
      </c>
      <c r="F146" s="300">
        <v>5492200000</v>
      </c>
      <c r="G146" s="301">
        <v>5875583371</v>
      </c>
      <c r="H146" s="302">
        <v>360706600000</v>
      </c>
      <c r="I146" s="302">
        <v>6783076707</v>
      </c>
      <c r="J146" s="302">
        <v>406614011445</v>
      </c>
    </row>
    <row r="147" spans="2:11" s="129" customFormat="1" ht="15" customHeight="1" x14ac:dyDescent="0.25">
      <c r="B147" s="296" t="s">
        <v>695</v>
      </c>
      <c r="C147" s="297" t="s">
        <v>275</v>
      </c>
      <c r="D147" s="298" t="s">
        <v>143</v>
      </c>
      <c r="E147" s="299">
        <v>38</v>
      </c>
      <c r="F147" s="300">
        <v>2450000000</v>
      </c>
      <c r="G147" s="301">
        <v>2472749055</v>
      </c>
      <c r="H147" s="302">
        <v>90510000000</v>
      </c>
      <c r="I147" s="302">
        <v>1317555594</v>
      </c>
      <c r="J147" s="302">
        <v>127528686819</v>
      </c>
    </row>
    <row r="148" spans="2:11" s="129" customFormat="1" ht="15" customHeight="1" x14ac:dyDescent="0.25">
      <c r="B148" s="296" t="s">
        <v>696</v>
      </c>
      <c r="C148" s="297" t="s">
        <v>275</v>
      </c>
      <c r="D148" s="298" t="s">
        <v>143</v>
      </c>
      <c r="E148" s="299">
        <v>9</v>
      </c>
      <c r="F148" s="300">
        <v>900000000</v>
      </c>
      <c r="G148" s="301">
        <v>918797238</v>
      </c>
      <c r="H148" s="302">
        <v>40000000000</v>
      </c>
      <c r="I148" s="302">
        <v>709776328</v>
      </c>
      <c r="J148" s="302">
        <v>66254522178</v>
      </c>
    </row>
    <row r="149" spans="2:11" s="129" customFormat="1" ht="15" customHeight="1" x14ac:dyDescent="0.25">
      <c r="B149" s="296" t="s">
        <v>419</v>
      </c>
      <c r="C149" s="297" t="s">
        <v>275</v>
      </c>
      <c r="D149" s="298" t="s">
        <v>249</v>
      </c>
      <c r="E149" s="299">
        <v>58</v>
      </c>
      <c r="F149" s="300">
        <v>58000000</v>
      </c>
      <c r="G149" s="301">
        <v>66247690</v>
      </c>
      <c r="H149" s="302" t="s">
        <v>703</v>
      </c>
      <c r="I149" s="302" t="s">
        <v>703</v>
      </c>
      <c r="J149" s="302" t="s">
        <v>703</v>
      </c>
    </row>
    <row r="150" spans="2:11" s="129" customFormat="1" ht="15" customHeight="1" x14ac:dyDescent="0.25">
      <c r="B150" s="296" t="s">
        <v>419</v>
      </c>
      <c r="C150" s="297" t="s">
        <v>275</v>
      </c>
      <c r="D150" s="298" t="s">
        <v>249</v>
      </c>
      <c r="E150" s="299">
        <v>50</v>
      </c>
      <c r="F150" s="300">
        <v>50000000</v>
      </c>
      <c r="G150" s="301">
        <v>57110078</v>
      </c>
      <c r="H150" s="302" t="s">
        <v>703</v>
      </c>
      <c r="I150" s="302" t="s">
        <v>703</v>
      </c>
      <c r="J150" s="302" t="s">
        <v>703</v>
      </c>
    </row>
    <row r="151" spans="2:11" s="129" customFormat="1" ht="15" customHeight="1" x14ac:dyDescent="0.25">
      <c r="B151" s="296" t="s">
        <v>417</v>
      </c>
      <c r="C151" s="297" t="s">
        <v>275</v>
      </c>
      <c r="D151" s="298" t="s">
        <v>249</v>
      </c>
      <c r="E151" s="299">
        <v>1493</v>
      </c>
      <c r="F151" s="300">
        <f t="shared" ref="F151:F156" si="3">+E151*1000000</f>
        <v>1493000000</v>
      </c>
      <c r="G151" s="301">
        <v>1633978059</v>
      </c>
      <c r="H151" s="302">
        <v>146400000000</v>
      </c>
      <c r="I151" s="302">
        <v>539785000000</v>
      </c>
      <c r="J151" s="302">
        <v>830163000000</v>
      </c>
    </row>
    <row r="152" spans="2:11" s="129" customFormat="1" ht="15" customHeight="1" x14ac:dyDescent="0.25">
      <c r="B152" s="296" t="s">
        <v>417</v>
      </c>
      <c r="C152" s="297" t="s">
        <v>275</v>
      </c>
      <c r="D152" s="298" t="s">
        <v>249</v>
      </c>
      <c r="E152" s="299">
        <v>987</v>
      </c>
      <c r="F152" s="300">
        <f t="shared" si="3"/>
        <v>987000000</v>
      </c>
      <c r="G152" s="301">
        <v>1008503079</v>
      </c>
      <c r="H152" s="302">
        <v>146400000000</v>
      </c>
      <c r="I152" s="302">
        <v>539785000000</v>
      </c>
      <c r="J152" s="302">
        <v>830163000000</v>
      </c>
    </row>
    <row r="153" spans="2:11" s="129" customFormat="1" ht="15" customHeight="1" x14ac:dyDescent="0.25">
      <c r="B153" s="296" t="s">
        <v>563</v>
      </c>
      <c r="C153" s="297" t="s">
        <v>275</v>
      </c>
      <c r="D153" s="298" t="s">
        <v>249</v>
      </c>
      <c r="E153" s="299">
        <v>1500</v>
      </c>
      <c r="F153" s="300">
        <f t="shared" si="3"/>
        <v>1500000000</v>
      </c>
      <c r="G153" s="301">
        <v>1655918199</v>
      </c>
      <c r="H153" s="302">
        <v>211300000</v>
      </c>
      <c r="I153" s="302">
        <v>-19284119</v>
      </c>
      <c r="J153" s="302">
        <v>192015881</v>
      </c>
      <c r="K153" s="139"/>
    </row>
    <row r="154" spans="2:11" s="129" customFormat="1" ht="15" customHeight="1" x14ac:dyDescent="0.25">
      <c r="B154" s="296" t="s">
        <v>563</v>
      </c>
      <c r="C154" s="297" t="s">
        <v>275</v>
      </c>
      <c r="D154" s="298" t="s">
        <v>249</v>
      </c>
      <c r="E154" s="299">
        <v>500</v>
      </c>
      <c r="F154" s="300">
        <f t="shared" si="3"/>
        <v>500000000</v>
      </c>
      <c r="G154" s="301">
        <v>552136836</v>
      </c>
      <c r="H154" s="302">
        <v>211300000</v>
      </c>
      <c r="I154" s="302">
        <v>-19284119</v>
      </c>
      <c r="J154" s="302">
        <v>192015881</v>
      </c>
    </row>
    <row r="155" spans="2:11" s="129" customFormat="1" ht="15" customHeight="1" x14ac:dyDescent="0.25">
      <c r="B155" s="296" t="s">
        <v>418</v>
      </c>
      <c r="C155" s="297" t="s">
        <v>275</v>
      </c>
      <c r="D155" s="298" t="s">
        <v>249</v>
      </c>
      <c r="E155" s="299">
        <v>80</v>
      </c>
      <c r="F155" s="300">
        <f t="shared" si="3"/>
        <v>80000000</v>
      </c>
      <c r="G155" s="301">
        <v>87721096</v>
      </c>
      <c r="H155" s="302">
        <v>168469000000</v>
      </c>
      <c r="I155" s="302">
        <v>593207000000</v>
      </c>
      <c r="J155" s="302">
        <v>862999000000</v>
      </c>
    </row>
    <row r="156" spans="2:11" s="129" customFormat="1" ht="15" customHeight="1" x14ac:dyDescent="0.25">
      <c r="B156" s="296" t="s">
        <v>418</v>
      </c>
      <c r="C156" s="297" t="s">
        <v>275</v>
      </c>
      <c r="D156" s="298" t="s">
        <v>249</v>
      </c>
      <c r="E156" s="299">
        <v>758</v>
      </c>
      <c r="F156" s="300">
        <f t="shared" si="3"/>
        <v>758000000</v>
      </c>
      <c r="G156" s="301">
        <f>811866284-45</f>
        <v>811866239</v>
      </c>
      <c r="H156" s="302">
        <v>168469000000</v>
      </c>
      <c r="I156" s="302">
        <v>593207000000</v>
      </c>
      <c r="J156" s="302">
        <v>862999000000</v>
      </c>
    </row>
    <row r="157" spans="2:11" s="129" customFormat="1" ht="15" customHeight="1" x14ac:dyDescent="0.25">
      <c r="B157" s="296" t="s">
        <v>283</v>
      </c>
      <c r="C157" s="297" t="s">
        <v>275</v>
      </c>
      <c r="D157" s="298" t="s">
        <v>285</v>
      </c>
      <c r="E157" s="299">
        <v>82020</v>
      </c>
      <c r="F157" s="300">
        <f>+E157*100000</f>
        <v>8202000000</v>
      </c>
      <c r="G157" s="301">
        <v>21477987387</v>
      </c>
      <c r="H157" s="302">
        <v>1046950330000</v>
      </c>
      <c r="I157" s="302">
        <v>77552376629</v>
      </c>
      <c r="J157" s="302">
        <v>3437494554472</v>
      </c>
    </row>
    <row r="158" spans="2:11" s="129" customFormat="1" ht="15" customHeight="1" x14ac:dyDescent="0.25">
      <c r="B158" s="296" t="s">
        <v>338</v>
      </c>
      <c r="C158" s="297" t="s">
        <v>275</v>
      </c>
      <c r="D158" s="298" t="s">
        <v>285</v>
      </c>
      <c r="E158" s="299">
        <v>19291</v>
      </c>
      <c r="F158" s="300">
        <f>+E158*100000</f>
        <v>1929100000</v>
      </c>
      <c r="G158" s="301">
        <v>2157924811</v>
      </c>
      <c r="H158" s="302">
        <v>360706600000</v>
      </c>
      <c r="I158" s="302">
        <v>6783076707</v>
      </c>
      <c r="J158" s="302">
        <v>406614011445</v>
      </c>
    </row>
    <row r="159" spans="2:11" s="129" customFormat="1" ht="15" customHeight="1" x14ac:dyDescent="0.25">
      <c r="B159" s="296" t="s">
        <v>697</v>
      </c>
      <c r="C159" s="297" t="s">
        <v>275</v>
      </c>
      <c r="D159" s="298" t="s">
        <v>285</v>
      </c>
      <c r="E159" s="299">
        <v>115</v>
      </c>
      <c r="F159" s="300">
        <f>80000*E159</f>
        <v>9200000</v>
      </c>
      <c r="G159" s="301">
        <v>9200000</v>
      </c>
      <c r="H159" s="302">
        <v>417173200000</v>
      </c>
      <c r="I159" s="302">
        <v>16362234764</v>
      </c>
      <c r="J159" s="302">
        <v>672341075624</v>
      </c>
    </row>
    <row r="160" spans="2:11" s="129" customFormat="1" ht="15" customHeight="1" x14ac:dyDescent="0.25">
      <c r="B160" s="296" t="s">
        <v>698</v>
      </c>
      <c r="C160" s="297" t="s">
        <v>275</v>
      </c>
      <c r="D160" s="298" t="s">
        <v>285</v>
      </c>
      <c r="E160" s="299">
        <v>80</v>
      </c>
      <c r="F160" s="300">
        <f>+E160*70000</f>
        <v>5600000</v>
      </c>
      <c r="G160" s="301">
        <v>5600000</v>
      </c>
      <c r="H160" s="302">
        <v>1151242800000</v>
      </c>
      <c r="I160" s="302">
        <v>13620820673</v>
      </c>
      <c r="J160" s="302">
        <v>1795780202714</v>
      </c>
    </row>
    <row r="161" spans="2:13" ht="15" customHeight="1" x14ac:dyDescent="0.25">
      <c r="B161" s="507" t="s">
        <v>577</v>
      </c>
      <c r="C161" s="507"/>
      <c r="D161" s="507"/>
      <c r="E161" s="507"/>
      <c r="F161" s="137">
        <f>SUM(F145:F160)</f>
        <v>24514100000</v>
      </c>
      <c r="G161" s="137">
        <f>SUM(G145:G160)</f>
        <v>38892885797</v>
      </c>
      <c r="H161" s="138"/>
      <c r="I161" s="138"/>
      <c r="J161" s="138"/>
    </row>
    <row r="162" spans="2:13" s="129" customFormat="1" ht="15.6" hidden="1" customHeight="1" x14ac:dyDescent="0.25">
      <c r="B162" s="296"/>
      <c r="C162" s="297"/>
      <c r="D162" s="298"/>
      <c r="E162" s="305"/>
      <c r="F162" s="306"/>
      <c r="G162" s="307">
        <v>0</v>
      </c>
      <c r="H162" s="302"/>
      <c r="I162" s="302"/>
      <c r="J162" s="302"/>
      <c r="M162" s="139"/>
    </row>
    <row r="163" spans="2:13" s="129" customFormat="1" ht="15" hidden="1" customHeight="1" x14ac:dyDescent="0.25">
      <c r="B163" s="303"/>
      <c r="C163" s="297"/>
      <c r="D163" s="298"/>
      <c r="E163" s="305"/>
      <c r="F163" s="306"/>
      <c r="G163" s="307">
        <v>0</v>
      </c>
      <c r="H163" s="302"/>
      <c r="I163" s="302"/>
      <c r="J163" s="302"/>
      <c r="M163" s="139"/>
    </row>
    <row r="164" spans="2:13" s="129" customFormat="1" ht="15" hidden="1" customHeight="1" x14ac:dyDescent="0.25">
      <c r="B164" s="303"/>
      <c r="C164" s="297"/>
      <c r="D164" s="298"/>
      <c r="E164" s="305"/>
      <c r="F164" s="306"/>
      <c r="G164" s="307">
        <v>0</v>
      </c>
      <c r="H164" s="302"/>
      <c r="I164" s="302"/>
      <c r="J164" s="302"/>
      <c r="M164" s="139"/>
    </row>
    <row r="165" spans="2:13" ht="15" customHeight="1" x14ac:dyDescent="0.25">
      <c r="B165" s="507" t="s">
        <v>272</v>
      </c>
      <c r="C165" s="507"/>
      <c r="D165" s="507"/>
      <c r="E165" s="507"/>
      <c r="F165" s="137">
        <f>(F162+F163)*6891.96</f>
        <v>0</v>
      </c>
      <c r="G165" s="137">
        <f>((G162+G163+G164)*6277.54)</f>
        <v>0</v>
      </c>
      <c r="H165" s="138"/>
      <c r="I165" s="138"/>
      <c r="J165" s="138"/>
    </row>
    <row r="166" spans="2:13" ht="15" customHeight="1" x14ac:dyDescent="0.25">
      <c r="B166" s="507" t="s">
        <v>547</v>
      </c>
      <c r="C166" s="507"/>
      <c r="D166" s="507"/>
      <c r="E166" s="507"/>
      <c r="F166" s="308"/>
      <c r="G166" s="485">
        <v>-136321260</v>
      </c>
      <c r="H166" s="138"/>
      <c r="I166" s="138"/>
      <c r="J166" s="138"/>
    </row>
    <row r="167" spans="2:13" ht="15" customHeight="1" x14ac:dyDescent="0.25">
      <c r="B167" s="507" t="s">
        <v>699</v>
      </c>
      <c r="C167" s="507"/>
      <c r="D167" s="507"/>
      <c r="E167" s="507"/>
      <c r="F167" s="137">
        <f>+F161+F165</f>
        <v>24514100000</v>
      </c>
      <c r="G167" s="137">
        <f>+G161+G165+G166-1</f>
        <v>38756564536</v>
      </c>
      <c r="H167" s="138"/>
      <c r="I167" s="138"/>
      <c r="J167" s="138"/>
      <c r="L167" s="136"/>
      <c r="M167" s="136"/>
    </row>
    <row r="168" spans="2:13" ht="15" customHeight="1" x14ac:dyDescent="0.25">
      <c r="B168" s="507" t="s">
        <v>578</v>
      </c>
      <c r="C168" s="507"/>
      <c r="D168" s="507"/>
      <c r="E168" s="507"/>
      <c r="F168" s="137">
        <v>29978559400</v>
      </c>
      <c r="G168" s="143">
        <v>36594319763</v>
      </c>
      <c r="H168" s="138"/>
      <c r="I168" s="138"/>
      <c r="J168" s="138"/>
      <c r="L168" s="136"/>
    </row>
    <row r="169" spans="2:13" x14ac:dyDescent="0.25">
      <c r="B169" s="87"/>
      <c r="C169" s="221"/>
      <c r="D169" s="221"/>
      <c r="E169" s="309"/>
      <c r="F169" s="309"/>
      <c r="G169" s="310"/>
      <c r="H169" s="310"/>
      <c r="I169" s="310"/>
      <c r="J169" s="310"/>
      <c r="L169" s="136"/>
    </row>
    <row r="170" spans="2:13" s="140" customFormat="1" hidden="1" x14ac:dyDescent="0.25">
      <c r="B170" s="311" t="s">
        <v>145</v>
      </c>
      <c r="C170" s="312"/>
      <c r="D170" s="312"/>
      <c r="E170" s="313"/>
      <c r="F170" s="313"/>
      <c r="G170" s="314"/>
      <c r="H170" s="315"/>
      <c r="I170" s="315"/>
      <c r="J170" s="315"/>
      <c r="L170" s="141"/>
    </row>
    <row r="171" spans="2:13" s="140" customFormat="1" hidden="1" x14ac:dyDescent="0.25">
      <c r="B171" s="316" t="s">
        <v>258</v>
      </c>
      <c r="C171" s="317"/>
      <c r="D171" s="317">
        <v>0</v>
      </c>
      <c r="E171" s="318">
        <v>0</v>
      </c>
      <c r="F171" s="318">
        <v>0</v>
      </c>
      <c r="G171" s="317">
        <v>0</v>
      </c>
      <c r="H171" s="319">
        <v>0</v>
      </c>
      <c r="I171" s="319">
        <v>0</v>
      </c>
      <c r="J171" s="319">
        <v>0</v>
      </c>
      <c r="L171" s="141"/>
    </row>
    <row r="172" spans="2:13" s="140" customFormat="1" hidden="1" x14ac:dyDescent="0.25">
      <c r="B172" s="316"/>
      <c r="C172" s="317"/>
      <c r="D172" s="317"/>
      <c r="E172" s="313"/>
      <c r="F172" s="313"/>
      <c r="G172" s="314"/>
      <c r="H172" s="319"/>
      <c r="I172" s="319"/>
      <c r="J172" s="319"/>
    </row>
    <row r="173" spans="2:13" s="140" customFormat="1" hidden="1" x14ac:dyDescent="0.25">
      <c r="B173" s="316" t="s">
        <v>68</v>
      </c>
      <c r="C173" s="317">
        <v>0</v>
      </c>
      <c r="D173" s="317">
        <v>0</v>
      </c>
      <c r="E173" s="318">
        <v>0</v>
      </c>
      <c r="F173" s="318">
        <v>0</v>
      </c>
      <c r="G173" s="317">
        <v>0</v>
      </c>
      <c r="H173" s="319">
        <v>0</v>
      </c>
      <c r="I173" s="319">
        <v>0</v>
      </c>
      <c r="J173" s="319">
        <v>0</v>
      </c>
    </row>
    <row r="174" spans="2:13" s="140" customFormat="1" hidden="1" x14ac:dyDescent="0.25">
      <c r="B174" s="316" t="s">
        <v>146</v>
      </c>
      <c r="C174" s="317">
        <v>0</v>
      </c>
      <c r="D174" s="317">
        <v>0</v>
      </c>
      <c r="E174" s="318">
        <v>0</v>
      </c>
      <c r="F174" s="318">
        <v>0</v>
      </c>
      <c r="G174" s="317">
        <v>0</v>
      </c>
      <c r="H174" s="319">
        <v>0</v>
      </c>
      <c r="I174" s="319">
        <v>0</v>
      </c>
      <c r="J174" s="319">
        <v>0</v>
      </c>
      <c r="L174" s="141"/>
    </row>
    <row r="175" spans="2:13" s="140" customFormat="1" hidden="1" x14ac:dyDescent="0.25">
      <c r="B175" s="316"/>
      <c r="C175" s="317"/>
      <c r="D175" s="317"/>
      <c r="E175" s="318">
        <v>0</v>
      </c>
      <c r="F175" s="313">
        <v>0</v>
      </c>
      <c r="G175" s="317">
        <v>0</v>
      </c>
      <c r="H175" s="315">
        <v>0</v>
      </c>
      <c r="I175" s="315">
        <v>0</v>
      </c>
      <c r="J175" s="315">
        <v>0</v>
      </c>
    </row>
    <row r="176" spans="2:13" s="140" customFormat="1" hidden="1" x14ac:dyDescent="0.25">
      <c r="B176" s="311" t="s">
        <v>147</v>
      </c>
      <c r="C176" s="317"/>
      <c r="D176" s="317">
        <v>0</v>
      </c>
      <c r="E176" s="318">
        <v>0</v>
      </c>
      <c r="F176" s="318">
        <v>0</v>
      </c>
      <c r="G176" s="317">
        <v>0</v>
      </c>
      <c r="H176" s="317">
        <v>0</v>
      </c>
      <c r="I176" s="317">
        <v>0</v>
      </c>
      <c r="J176" s="317">
        <v>0</v>
      </c>
    </row>
    <row r="177" spans="2:10" ht="15" customHeight="1" x14ac:dyDescent="0.25">
      <c r="B177" s="261" t="s">
        <v>148</v>
      </c>
      <c r="C177" s="270"/>
      <c r="D177" s="270"/>
      <c r="E177" s="320"/>
      <c r="F177" s="320"/>
      <c r="G177" s="321"/>
      <c r="H177" s="310"/>
      <c r="I177" s="322"/>
      <c r="J177" s="322"/>
    </row>
    <row r="178" spans="2:10" x14ac:dyDescent="0.25">
      <c r="B178" s="323" t="s">
        <v>284</v>
      </c>
      <c r="C178" s="304" t="s">
        <v>275</v>
      </c>
      <c r="D178" s="324" t="s">
        <v>149</v>
      </c>
      <c r="E178" s="325">
        <v>1</v>
      </c>
      <c r="F178" s="326">
        <v>200000000</v>
      </c>
      <c r="G178" s="327">
        <v>900000000</v>
      </c>
      <c r="H178" s="327">
        <v>0</v>
      </c>
      <c r="I178" s="327">
        <v>0</v>
      </c>
      <c r="J178" s="327">
        <v>0</v>
      </c>
    </row>
    <row r="179" spans="2:10" ht="15" customHeight="1" x14ac:dyDescent="0.25">
      <c r="B179" s="507" t="s">
        <v>702</v>
      </c>
      <c r="C179" s="507"/>
      <c r="D179" s="507"/>
      <c r="E179" s="142">
        <v>1</v>
      </c>
      <c r="F179" s="137">
        <v>200000000</v>
      </c>
      <c r="G179" s="143">
        <v>900000000</v>
      </c>
      <c r="H179" s="138"/>
      <c r="I179" s="138"/>
      <c r="J179" s="138"/>
    </row>
    <row r="180" spans="2:10" ht="15" customHeight="1" x14ac:dyDescent="0.25">
      <c r="B180" s="507" t="s">
        <v>408</v>
      </c>
      <c r="C180" s="507"/>
      <c r="D180" s="507"/>
      <c r="E180" s="328"/>
      <c r="F180" s="137">
        <v>200000000</v>
      </c>
      <c r="G180" s="143">
        <v>851000000</v>
      </c>
      <c r="H180" s="224"/>
      <c r="I180" s="224"/>
      <c r="J180" s="253"/>
    </row>
    <row r="181" spans="2:10" x14ac:dyDescent="0.25">
      <c r="B181" s="144"/>
      <c r="C181" s="144"/>
      <c r="D181" s="145"/>
      <c r="E181" s="117"/>
      <c r="F181" s="117"/>
      <c r="G181" s="146"/>
      <c r="H181" s="119"/>
      <c r="I181" s="119"/>
    </row>
    <row r="182" spans="2:10" ht="26.4" hidden="1" x14ac:dyDescent="0.25">
      <c r="B182" s="147" t="s">
        <v>150</v>
      </c>
      <c r="C182" s="147" t="s">
        <v>151</v>
      </c>
      <c r="D182" s="147" t="s">
        <v>152</v>
      </c>
      <c r="E182" s="148" t="s">
        <v>140</v>
      </c>
      <c r="F182" s="36" t="s">
        <v>153</v>
      </c>
      <c r="G182" s="149"/>
      <c r="H182" s="136"/>
      <c r="I182" s="150"/>
    </row>
    <row r="183" spans="2:10" hidden="1" x14ac:dyDescent="0.25">
      <c r="B183" s="151" t="s">
        <v>154</v>
      </c>
      <c r="C183" s="152"/>
      <c r="D183" s="153"/>
      <c r="E183" s="154"/>
      <c r="F183" s="155"/>
      <c r="G183" s="149"/>
      <c r="H183" s="136"/>
      <c r="I183" s="136"/>
    </row>
    <row r="184" spans="2:10" hidden="1" x14ac:dyDescent="0.25">
      <c r="B184" s="156"/>
      <c r="C184" s="157"/>
      <c r="D184" s="158"/>
      <c r="E184" s="159"/>
      <c r="F184" s="160"/>
      <c r="G184" s="149"/>
      <c r="H184" s="136"/>
      <c r="I184" s="136"/>
    </row>
    <row r="185" spans="2:10" hidden="1" x14ac:dyDescent="0.25">
      <c r="B185" s="156" t="s">
        <v>92</v>
      </c>
      <c r="C185" s="157"/>
      <c r="D185" s="158"/>
      <c r="E185" s="159"/>
      <c r="F185" s="160"/>
      <c r="G185" s="149"/>
      <c r="H185" s="136"/>
      <c r="I185" s="136"/>
    </row>
    <row r="186" spans="2:10" hidden="1" x14ac:dyDescent="0.25">
      <c r="B186" s="156"/>
      <c r="C186" s="157"/>
      <c r="D186" s="158"/>
      <c r="E186" s="159"/>
      <c r="F186" s="160"/>
      <c r="G186" s="149"/>
      <c r="H186" s="136"/>
      <c r="I186" s="136"/>
    </row>
    <row r="187" spans="2:10" ht="28.5" hidden="1" customHeight="1" x14ac:dyDescent="0.25">
      <c r="B187" s="156" t="s">
        <v>155</v>
      </c>
      <c r="C187" s="157"/>
      <c r="D187" s="158"/>
      <c r="E187" s="159"/>
      <c r="F187" s="160"/>
      <c r="G187" s="149"/>
      <c r="H187" s="136"/>
      <c r="I187" s="136"/>
    </row>
    <row r="188" spans="2:10" hidden="1" x14ac:dyDescent="0.25">
      <c r="B188" s="156" t="s">
        <v>156</v>
      </c>
      <c r="C188" s="157"/>
      <c r="D188" s="158"/>
      <c r="E188" s="159"/>
      <c r="F188" s="160"/>
      <c r="G188" s="149"/>
      <c r="H188" s="136"/>
      <c r="I188" s="136"/>
    </row>
    <row r="189" spans="2:10" hidden="1" x14ac:dyDescent="0.25">
      <c r="B189" s="156"/>
      <c r="C189" s="157"/>
      <c r="D189" s="158"/>
      <c r="E189" s="159"/>
      <c r="F189" s="160"/>
      <c r="G189" s="149"/>
      <c r="H189" s="136"/>
      <c r="I189" s="136"/>
    </row>
    <row r="190" spans="2:10" hidden="1" x14ac:dyDescent="0.25">
      <c r="B190" s="156" t="s">
        <v>157</v>
      </c>
      <c r="C190" s="157"/>
      <c r="D190" s="158"/>
      <c r="E190" s="159"/>
      <c r="F190" s="160"/>
      <c r="G190" s="149"/>
      <c r="H190" s="136"/>
      <c r="I190" s="136"/>
    </row>
    <row r="191" spans="2:10" hidden="1" x14ac:dyDescent="0.25">
      <c r="B191" s="156"/>
      <c r="C191" s="157"/>
      <c r="D191" s="158"/>
      <c r="E191" s="159"/>
      <c r="F191" s="160"/>
      <c r="G191" s="149"/>
      <c r="H191" s="136"/>
      <c r="I191" s="136"/>
    </row>
    <row r="192" spans="2:10" hidden="1" x14ac:dyDescent="0.25">
      <c r="B192" s="156" t="s">
        <v>158</v>
      </c>
      <c r="C192" s="157"/>
      <c r="D192" s="158"/>
      <c r="E192" s="159"/>
      <c r="F192" s="160"/>
      <c r="G192" s="149"/>
      <c r="H192" s="136"/>
      <c r="I192" s="136"/>
    </row>
    <row r="193" spans="2:10" hidden="1" x14ac:dyDescent="0.25">
      <c r="B193" s="161" t="s">
        <v>159</v>
      </c>
      <c r="C193" s="162"/>
      <c r="D193" s="163"/>
      <c r="E193" s="164"/>
      <c r="F193" s="165"/>
      <c r="G193" s="149"/>
      <c r="H193" s="136"/>
      <c r="I193" s="136"/>
    </row>
    <row r="194" spans="2:10" x14ac:dyDescent="0.25">
      <c r="G194" s="166"/>
      <c r="I194" s="167"/>
    </row>
    <row r="195" spans="2:10" x14ac:dyDescent="0.25">
      <c r="B195" s="535" t="s">
        <v>160</v>
      </c>
      <c r="C195" s="535"/>
      <c r="D195" s="535"/>
      <c r="E195" s="535"/>
      <c r="G195" s="149"/>
      <c r="I195" s="167"/>
    </row>
    <row r="196" spans="2:10" ht="26.4" x14ac:dyDescent="0.25">
      <c r="B196" s="90" t="s">
        <v>161</v>
      </c>
      <c r="C196" s="90" t="s">
        <v>162</v>
      </c>
      <c r="D196" s="90" t="s">
        <v>328</v>
      </c>
      <c r="E196" s="91" t="s">
        <v>329</v>
      </c>
      <c r="G196" s="166"/>
      <c r="I196" s="167"/>
    </row>
    <row r="197" spans="2:10" ht="15" customHeight="1" x14ac:dyDescent="0.25">
      <c r="B197" s="168" t="s">
        <v>163</v>
      </c>
      <c r="C197" s="169">
        <v>200000000</v>
      </c>
      <c r="D197" s="170">
        <v>900000000</v>
      </c>
      <c r="E197" s="171">
        <v>900000000</v>
      </c>
      <c r="F197" s="172"/>
      <c r="G197" s="136"/>
    </row>
    <row r="198" spans="2:10" ht="15" customHeight="1" x14ac:dyDescent="0.25">
      <c r="B198" s="173" t="s">
        <v>685</v>
      </c>
      <c r="C198" s="174">
        <v>200000000</v>
      </c>
      <c r="D198" s="174">
        <v>900000000</v>
      </c>
      <c r="E198" s="175">
        <v>900000000</v>
      </c>
      <c r="G198" s="99"/>
    </row>
    <row r="199" spans="2:10" ht="15" customHeight="1" x14ac:dyDescent="0.25">
      <c r="B199" s="173" t="s">
        <v>416</v>
      </c>
      <c r="C199" s="174">
        <v>200000000</v>
      </c>
      <c r="D199" s="174">
        <v>851000000</v>
      </c>
      <c r="E199" s="175">
        <v>851000000</v>
      </c>
    </row>
    <row r="200" spans="2:10" x14ac:dyDescent="0.25">
      <c r="G200" s="167"/>
    </row>
    <row r="201" spans="2:10" x14ac:dyDescent="0.25">
      <c r="B201" s="176" t="s">
        <v>164</v>
      </c>
      <c r="G201" s="167"/>
    </row>
    <row r="202" spans="2:10" x14ac:dyDescent="0.25">
      <c r="B202" s="177"/>
    </row>
    <row r="203" spans="2:10" x14ac:dyDescent="0.25">
      <c r="B203" s="177" t="s">
        <v>165</v>
      </c>
    </row>
    <row r="204" spans="2:10" x14ac:dyDescent="0.25">
      <c r="J204" s="136"/>
    </row>
    <row r="205" spans="2:10" ht="20.399999999999999" customHeight="1" x14ac:dyDescent="0.25">
      <c r="B205" s="250" t="s">
        <v>166</v>
      </c>
      <c r="C205" s="417" t="s">
        <v>331</v>
      </c>
      <c r="D205" s="417" t="s">
        <v>332</v>
      </c>
      <c r="E205" s="136"/>
      <c r="F205" s="136"/>
      <c r="H205" s="136"/>
    </row>
    <row r="206" spans="2:10" ht="15" customHeight="1" x14ac:dyDescent="0.25">
      <c r="B206" s="87" t="s">
        <v>167</v>
      </c>
      <c r="C206" s="419">
        <v>3135034</v>
      </c>
      <c r="D206" s="419">
        <v>0</v>
      </c>
      <c r="E206" s="136"/>
      <c r="F206" s="86"/>
      <c r="H206" s="136"/>
    </row>
    <row r="207" spans="2:10" ht="15" customHeight="1" x14ac:dyDescent="0.25">
      <c r="B207" s="87" t="s">
        <v>168</v>
      </c>
      <c r="C207" s="419">
        <v>760502</v>
      </c>
      <c r="D207" s="419">
        <v>0</v>
      </c>
      <c r="E207" s="136"/>
      <c r="F207" s="136"/>
    </row>
    <row r="208" spans="2:10" ht="15" customHeight="1" x14ac:dyDescent="0.25">
      <c r="B208" s="87" t="s">
        <v>564</v>
      </c>
      <c r="C208" s="419">
        <v>22266952067</v>
      </c>
      <c r="D208" s="419">
        <v>0</v>
      </c>
      <c r="E208" s="136"/>
      <c r="F208" s="86"/>
    </row>
    <row r="209" spans="2:7" ht="15" hidden="1" customHeight="1" x14ac:dyDescent="0.25">
      <c r="B209" s="87" t="s">
        <v>565</v>
      </c>
      <c r="C209" s="419">
        <v>0</v>
      </c>
      <c r="D209" s="419">
        <v>0</v>
      </c>
      <c r="E209" s="136"/>
      <c r="F209" s="86"/>
    </row>
    <row r="210" spans="2:7" ht="15" customHeight="1" x14ac:dyDescent="0.25">
      <c r="B210" s="130" t="s">
        <v>690</v>
      </c>
      <c r="C210" s="174">
        <f>+C206+C207++C208+C209</f>
        <v>22270847603</v>
      </c>
      <c r="D210" s="174">
        <v>0</v>
      </c>
      <c r="E210" s="136"/>
      <c r="F210" s="86"/>
    </row>
    <row r="211" spans="2:7" ht="15" customHeight="1" x14ac:dyDescent="0.25">
      <c r="B211" s="130" t="s">
        <v>409</v>
      </c>
      <c r="C211" s="174">
        <v>225298613</v>
      </c>
      <c r="D211" s="174">
        <v>0</v>
      </c>
      <c r="E211" s="136"/>
      <c r="F211" s="86"/>
    </row>
    <row r="212" spans="2:7" x14ac:dyDescent="0.25">
      <c r="G212" s="136"/>
    </row>
    <row r="213" spans="2:7" hidden="1" x14ac:dyDescent="0.25">
      <c r="B213" s="177" t="s">
        <v>288</v>
      </c>
    </row>
    <row r="214" spans="2:7" hidden="1" x14ac:dyDescent="0.25"/>
    <row r="215" spans="2:7" ht="30.75" hidden="1" customHeight="1" x14ac:dyDescent="0.25">
      <c r="B215" s="37" t="s">
        <v>166</v>
      </c>
      <c r="C215" s="37" t="s">
        <v>331</v>
      </c>
      <c r="D215" s="37" t="s">
        <v>332</v>
      </c>
      <c r="G215" s="136"/>
    </row>
    <row r="216" spans="2:7" ht="21" hidden="1" customHeight="1" x14ac:dyDescent="0.25">
      <c r="B216" s="178" t="s">
        <v>289</v>
      </c>
      <c r="C216" s="39">
        <v>0</v>
      </c>
      <c r="D216" s="39">
        <v>0</v>
      </c>
      <c r="G216" s="136"/>
    </row>
    <row r="217" spans="2:7" ht="18.75" hidden="1" customHeight="1" x14ac:dyDescent="0.25">
      <c r="B217" s="178" t="s">
        <v>289</v>
      </c>
      <c r="C217" s="39">
        <v>0</v>
      </c>
      <c r="D217" s="39">
        <v>0</v>
      </c>
      <c r="G217" s="136"/>
    </row>
    <row r="218" spans="2:7" hidden="1" x14ac:dyDescent="0.25">
      <c r="B218" s="40" t="s">
        <v>287</v>
      </c>
      <c r="C218" s="41">
        <v>0</v>
      </c>
      <c r="D218" s="41">
        <v>0</v>
      </c>
      <c r="G218" s="136"/>
    </row>
    <row r="219" spans="2:7" hidden="1" x14ac:dyDescent="0.25">
      <c r="B219" s="40" t="s">
        <v>286</v>
      </c>
      <c r="C219" s="41">
        <v>0</v>
      </c>
      <c r="D219" s="41">
        <v>0</v>
      </c>
      <c r="G219" s="136"/>
    </row>
    <row r="220" spans="2:7" s="133" customFormat="1" hidden="1" x14ac:dyDescent="0.25">
      <c r="B220" s="179"/>
      <c r="C220" s="60"/>
      <c r="D220" s="60"/>
      <c r="E220" s="180"/>
      <c r="F220" s="180"/>
      <c r="G220" s="181"/>
    </row>
    <row r="221" spans="2:7" hidden="1" x14ac:dyDescent="0.25">
      <c r="B221" s="182" t="s">
        <v>169</v>
      </c>
      <c r="C221" s="183"/>
      <c r="D221" s="184"/>
      <c r="E221" s="185"/>
      <c r="F221" s="185"/>
      <c r="G221" s="186"/>
    </row>
    <row r="222" spans="2:7" s="129" customFormat="1" hidden="1" x14ac:dyDescent="0.25">
      <c r="B222" s="187"/>
      <c r="C222" s="188"/>
      <c r="D222" s="188"/>
      <c r="E222" s="189"/>
      <c r="F222" s="189"/>
      <c r="G222" s="139"/>
    </row>
    <row r="223" spans="2:7" ht="30.75" hidden="1" customHeight="1" x14ac:dyDescent="0.25">
      <c r="B223" s="37" t="s">
        <v>166</v>
      </c>
      <c r="C223" s="37" t="s">
        <v>331</v>
      </c>
      <c r="D223" s="37" t="s">
        <v>332</v>
      </c>
      <c r="G223" s="136"/>
    </row>
    <row r="224" spans="2:7" ht="21" hidden="1" customHeight="1" x14ac:dyDescent="0.25">
      <c r="B224" s="38" t="s">
        <v>184</v>
      </c>
      <c r="C224" s="39">
        <v>58513243</v>
      </c>
      <c r="D224" s="39">
        <v>0</v>
      </c>
      <c r="G224" s="136"/>
    </row>
    <row r="225" spans="2:9" ht="18.75" hidden="1" customHeight="1" x14ac:dyDescent="0.25">
      <c r="B225" s="38" t="s">
        <v>259</v>
      </c>
      <c r="C225" s="39">
        <v>28941695</v>
      </c>
      <c r="D225" s="39">
        <v>0</v>
      </c>
      <c r="G225" s="136"/>
    </row>
    <row r="226" spans="2:9" hidden="1" x14ac:dyDescent="0.25">
      <c r="B226" s="40" t="s">
        <v>287</v>
      </c>
      <c r="C226" s="41">
        <v>87454938</v>
      </c>
      <c r="D226" s="41">
        <v>0</v>
      </c>
      <c r="G226" s="136"/>
    </row>
    <row r="227" spans="2:9" hidden="1" x14ac:dyDescent="0.25">
      <c r="B227" s="40" t="s">
        <v>286</v>
      </c>
      <c r="C227" s="41">
        <v>0</v>
      </c>
      <c r="D227" s="41">
        <v>0</v>
      </c>
      <c r="G227" s="136"/>
    </row>
    <row r="228" spans="2:9" s="133" customFormat="1" hidden="1" x14ac:dyDescent="0.25">
      <c r="B228" s="179"/>
      <c r="C228" s="60"/>
      <c r="D228" s="60"/>
      <c r="E228" s="180"/>
      <c r="F228" s="180"/>
      <c r="G228" s="181"/>
    </row>
    <row r="229" spans="2:9" x14ac:dyDescent="0.25">
      <c r="B229" s="186"/>
      <c r="C229" s="186"/>
      <c r="D229" s="186"/>
      <c r="E229" s="185"/>
      <c r="F229" s="185"/>
      <c r="G229" s="186"/>
    </row>
    <row r="230" spans="2:9" hidden="1" x14ac:dyDescent="0.25">
      <c r="B230" s="190" t="s">
        <v>579</v>
      </c>
      <c r="C230" s="191" t="s">
        <v>289</v>
      </c>
      <c r="D230" s="191" t="s">
        <v>289</v>
      </c>
      <c r="E230" s="192" t="s">
        <v>289</v>
      </c>
      <c r="F230" s="192" t="s">
        <v>289</v>
      </c>
      <c r="G230" s="193" t="s">
        <v>289</v>
      </c>
    </row>
    <row r="231" spans="2:9" hidden="1" x14ac:dyDescent="0.25">
      <c r="B231" s="190" t="s">
        <v>580</v>
      </c>
      <c r="C231" s="194" t="s">
        <v>289</v>
      </c>
      <c r="D231" s="194" t="s">
        <v>289</v>
      </c>
      <c r="E231" s="195" t="s">
        <v>289</v>
      </c>
      <c r="F231" s="195" t="s">
        <v>289</v>
      </c>
      <c r="G231" s="196" t="s">
        <v>289</v>
      </c>
    </row>
    <row r="232" spans="2:9" x14ac:dyDescent="0.25">
      <c r="B232" s="176"/>
      <c r="C232" s="176"/>
      <c r="G232" s="136"/>
    </row>
    <row r="233" spans="2:9" x14ac:dyDescent="0.25">
      <c r="B233" s="513" t="s">
        <v>170</v>
      </c>
      <c r="C233" s="513"/>
      <c r="D233" s="513"/>
      <c r="E233" s="197"/>
      <c r="F233" s="197"/>
      <c r="G233" s="198"/>
    </row>
    <row r="234" spans="2:9" x14ac:dyDescent="0.25">
      <c r="B234" s="199"/>
      <c r="C234" s="199"/>
      <c r="D234" s="102"/>
      <c r="E234" s="200"/>
      <c r="F234" s="200"/>
      <c r="G234" s="201"/>
    </row>
    <row r="235" spans="2:9" ht="18" customHeight="1" x14ac:dyDescent="0.25">
      <c r="B235" s="534" t="s">
        <v>261</v>
      </c>
      <c r="C235" s="515" t="s">
        <v>330</v>
      </c>
      <c r="D235" s="515"/>
      <c r="E235" s="515"/>
      <c r="F235" s="515"/>
      <c r="G235" s="515"/>
    </row>
    <row r="236" spans="2:9" ht="33.6" customHeight="1" x14ac:dyDescent="0.25">
      <c r="B236" s="534"/>
      <c r="C236" s="42" t="s">
        <v>410</v>
      </c>
      <c r="D236" s="42" t="s">
        <v>262</v>
      </c>
      <c r="E236" s="43" t="s">
        <v>263</v>
      </c>
      <c r="F236" s="43" t="s">
        <v>264</v>
      </c>
      <c r="G236" s="42" t="s">
        <v>707</v>
      </c>
    </row>
    <row r="237" spans="2:9" s="129" customFormat="1" ht="15" customHeight="1" x14ac:dyDescent="0.25">
      <c r="B237" s="293" t="s">
        <v>265</v>
      </c>
      <c r="C237" s="285">
        <v>339807908</v>
      </c>
      <c r="D237" s="285">
        <v>0</v>
      </c>
      <c r="E237" s="294">
        <v>59109659</v>
      </c>
      <c r="F237" s="294">
        <v>0</v>
      </c>
      <c r="G237" s="285">
        <f>+C237+D237-E237+F237</f>
        <v>280698249</v>
      </c>
    </row>
    <row r="238" spans="2:9" s="129" customFormat="1" ht="15" customHeight="1" x14ac:dyDescent="0.25">
      <c r="B238" s="293" t="s">
        <v>171</v>
      </c>
      <c r="C238" s="285">
        <v>752108493</v>
      </c>
      <c r="D238" s="285">
        <f>47224981-2531772</f>
        <v>44693209</v>
      </c>
      <c r="E238" s="294">
        <v>0</v>
      </c>
      <c r="F238" s="294">
        <v>0</v>
      </c>
      <c r="G238" s="285">
        <f t="shared" ref="G238:G243" si="4">+C238+D238-E238+F238</f>
        <v>796801702</v>
      </c>
      <c r="I238" s="139"/>
    </row>
    <row r="239" spans="2:9" s="129" customFormat="1" ht="15" customHeight="1" x14ac:dyDescent="0.25">
      <c r="B239" s="293" t="s">
        <v>266</v>
      </c>
      <c r="C239" s="285">
        <v>34634452</v>
      </c>
      <c r="D239" s="285">
        <v>0</v>
      </c>
      <c r="E239" s="294">
        <v>12411355</v>
      </c>
      <c r="F239" s="294">
        <v>0</v>
      </c>
      <c r="G239" s="285">
        <f t="shared" si="4"/>
        <v>22223097</v>
      </c>
      <c r="H239" s="139"/>
    </row>
    <row r="240" spans="2:9" s="129" customFormat="1" ht="15" customHeight="1" x14ac:dyDescent="0.25">
      <c r="B240" s="293" t="s">
        <v>172</v>
      </c>
      <c r="C240" s="285">
        <v>370097562</v>
      </c>
      <c r="D240" s="285">
        <v>0</v>
      </c>
      <c r="E240" s="294">
        <v>0</v>
      </c>
      <c r="F240" s="294">
        <v>0</v>
      </c>
      <c r="G240" s="285">
        <f t="shared" si="4"/>
        <v>370097562</v>
      </c>
    </row>
    <row r="241" spans="2:10" s="129" customFormat="1" ht="15" customHeight="1" x14ac:dyDescent="0.25">
      <c r="B241" s="293" t="s">
        <v>173</v>
      </c>
      <c r="C241" s="285">
        <v>50135236</v>
      </c>
      <c r="D241" s="285">
        <v>0</v>
      </c>
      <c r="E241" s="294">
        <v>0</v>
      </c>
      <c r="F241" s="294">
        <v>0</v>
      </c>
      <c r="G241" s="285">
        <f t="shared" si="4"/>
        <v>50135236</v>
      </c>
    </row>
    <row r="242" spans="2:10" ht="15" customHeight="1" x14ac:dyDescent="0.25">
      <c r="B242" s="45" t="s">
        <v>686</v>
      </c>
      <c r="C242" s="46">
        <f>SUM(C237:C241)</f>
        <v>1546783651</v>
      </c>
      <c r="D242" s="46">
        <f t="shared" ref="D242:F242" si="5">SUM(D237:D241)</f>
        <v>44693209</v>
      </c>
      <c r="E242" s="46">
        <f t="shared" si="5"/>
        <v>71521014</v>
      </c>
      <c r="F242" s="46">
        <f t="shared" si="5"/>
        <v>0</v>
      </c>
      <c r="G242" s="46">
        <f>+C242+D242-E242+F242</f>
        <v>1519955846</v>
      </c>
    </row>
    <row r="243" spans="2:10" ht="15" customHeight="1" x14ac:dyDescent="0.25">
      <c r="B243" s="45" t="s">
        <v>411</v>
      </c>
      <c r="C243" s="46">
        <v>782308874</v>
      </c>
      <c r="D243" s="46">
        <v>787067106</v>
      </c>
      <c r="E243" s="47">
        <v>22592329</v>
      </c>
      <c r="F243" s="47">
        <v>0</v>
      </c>
      <c r="G243" s="46">
        <f t="shared" si="4"/>
        <v>1546783651</v>
      </c>
    </row>
    <row r="244" spans="2:10" ht="18" customHeight="1" x14ac:dyDescent="0.25">
      <c r="B244" s="534" t="s">
        <v>261</v>
      </c>
      <c r="C244" s="515" t="s">
        <v>174</v>
      </c>
      <c r="D244" s="515"/>
      <c r="E244" s="515"/>
      <c r="F244" s="515"/>
      <c r="G244" s="515"/>
      <c r="J244" s="202"/>
    </row>
    <row r="245" spans="2:10" ht="36.6" customHeight="1" x14ac:dyDescent="0.25">
      <c r="B245" s="534"/>
      <c r="C245" s="42" t="s">
        <v>566</v>
      </c>
      <c r="D245" s="42" t="s">
        <v>262</v>
      </c>
      <c r="E245" s="43" t="s">
        <v>263</v>
      </c>
      <c r="F245" s="43" t="s">
        <v>267</v>
      </c>
      <c r="G245" s="42" t="s">
        <v>692</v>
      </c>
    </row>
    <row r="246" spans="2:10" s="129" customFormat="1" ht="15" customHeight="1" x14ac:dyDescent="0.25">
      <c r="B246" s="293" t="s">
        <v>265</v>
      </c>
      <c r="C246" s="285">
        <v>33046448</v>
      </c>
      <c r="D246" s="285">
        <f>2531231+2531231+2531231</f>
        <v>7593693</v>
      </c>
      <c r="E246" s="285">
        <v>10797250</v>
      </c>
      <c r="F246" s="294">
        <f>+D246</f>
        <v>7593693</v>
      </c>
      <c r="G246" s="285">
        <f>+C246+D246-E246</f>
        <v>29842891</v>
      </c>
      <c r="H246" s="86"/>
      <c r="I246" s="86"/>
    </row>
    <row r="247" spans="2:10" s="129" customFormat="1" ht="15" customHeight="1" x14ac:dyDescent="0.25">
      <c r="B247" s="293" t="s">
        <v>171</v>
      </c>
      <c r="C247" s="285">
        <v>212915635</v>
      </c>
      <c r="D247" s="285">
        <f>21159734+21159734+21159734+21159734+21159734+21159734</f>
        <v>126958404</v>
      </c>
      <c r="E247" s="285">
        <v>-12455530</v>
      </c>
      <c r="F247" s="294">
        <f t="shared" ref="F247:F250" si="6">+D247</f>
        <v>126958404</v>
      </c>
      <c r="G247" s="285">
        <f t="shared" ref="G247:G249" si="7">+C247+D247-E247</f>
        <v>352329569</v>
      </c>
      <c r="H247" s="86"/>
      <c r="I247" s="86"/>
    </row>
    <row r="248" spans="2:10" s="129" customFormat="1" ht="15" customHeight="1" x14ac:dyDescent="0.25">
      <c r="B248" s="293" t="s">
        <v>266</v>
      </c>
      <c r="C248" s="285">
        <v>26969738</v>
      </c>
      <c r="D248" s="285">
        <f>650830+650830+650830+650830+650830+650830</f>
        <v>3904980</v>
      </c>
      <c r="E248" s="285">
        <v>16509442</v>
      </c>
      <c r="F248" s="294">
        <f t="shared" si="6"/>
        <v>3904980</v>
      </c>
      <c r="G248" s="285">
        <f>+C248+D248-E248</f>
        <v>14365276</v>
      </c>
      <c r="H248" s="86"/>
      <c r="I248" s="86"/>
    </row>
    <row r="249" spans="2:10" s="129" customFormat="1" ht="15" customHeight="1" x14ac:dyDescent="0.25">
      <c r="B249" s="293" t="s">
        <v>172</v>
      </c>
      <c r="C249" s="285">
        <v>61015475</v>
      </c>
      <c r="D249" s="285">
        <f>6746029+6746029+6746029+6746029+6746029+6746029</f>
        <v>40476174</v>
      </c>
      <c r="E249" s="285">
        <v>4198748</v>
      </c>
      <c r="F249" s="294">
        <f t="shared" si="6"/>
        <v>40476174</v>
      </c>
      <c r="G249" s="285">
        <f t="shared" si="7"/>
        <v>97292901</v>
      </c>
      <c r="H249" s="86"/>
      <c r="I249" s="86"/>
    </row>
    <row r="250" spans="2:10" s="129" customFormat="1" ht="15" customHeight="1" x14ac:dyDescent="0.25">
      <c r="B250" s="293" t="s">
        <v>173</v>
      </c>
      <c r="C250" s="285">
        <v>8467247</v>
      </c>
      <c r="D250" s="285">
        <f>705603+705603+705603+705603+705603+705603</f>
        <v>4233618</v>
      </c>
      <c r="E250" s="285">
        <v>-1105180</v>
      </c>
      <c r="F250" s="294">
        <f t="shared" si="6"/>
        <v>4233618</v>
      </c>
      <c r="G250" s="285">
        <f>+C250+D250-E250</f>
        <v>13806045</v>
      </c>
      <c r="H250" s="86"/>
      <c r="I250" s="86"/>
    </row>
    <row r="251" spans="2:10" ht="15" customHeight="1" x14ac:dyDescent="0.25">
      <c r="B251" s="416" t="s">
        <v>686</v>
      </c>
      <c r="C251" s="46">
        <f>SUM(C246:C250)</f>
        <v>342414543</v>
      </c>
      <c r="D251" s="46">
        <f>SUM(D246:D250)</f>
        <v>183166869</v>
      </c>
      <c r="E251" s="46">
        <f>SUM(E246:E250)</f>
        <v>17944730</v>
      </c>
      <c r="F251" s="46">
        <f>SUM(F246:F250)</f>
        <v>183166869</v>
      </c>
      <c r="G251" s="46">
        <f>SUM(G246:G250)</f>
        <v>507636682</v>
      </c>
    </row>
    <row r="252" spans="2:10" ht="15" customHeight="1" x14ac:dyDescent="0.25">
      <c r="B252" s="45" t="s">
        <v>411</v>
      </c>
      <c r="C252" s="46">
        <v>236258736</v>
      </c>
      <c r="D252" s="46">
        <v>109599838</v>
      </c>
      <c r="E252" s="47">
        <v>4547841</v>
      </c>
      <c r="F252" s="47">
        <v>106155807</v>
      </c>
      <c r="G252" s="46">
        <v>342414543</v>
      </c>
    </row>
    <row r="253" spans="2:10" x14ac:dyDescent="0.25">
      <c r="H253" s="136"/>
      <c r="I253" s="136"/>
    </row>
    <row r="254" spans="2:10" x14ac:dyDescent="0.25">
      <c r="B254" s="511" t="s">
        <v>175</v>
      </c>
      <c r="C254" s="511"/>
      <c r="D254" s="511"/>
      <c r="E254" s="197"/>
      <c r="F254" s="197"/>
      <c r="G254" s="198"/>
      <c r="H254" s="198"/>
      <c r="I254" s="198"/>
    </row>
    <row r="255" spans="2:10" x14ac:dyDescent="0.25">
      <c r="B255" s="203" t="s">
        <v>176</v>
      </c>
      <c r="C255" s="203"/>
      <c r="D255" s="203"/>
      <c r="E255" s="204"/>
      <c r="F255" s="204"/>
      <c r="G255" s="205"/>
      <c r="H255" s="205"/>
      <c r="I255" s="205"/>
    </row>
    <row r="256" spans="2:10" ht="18" customHeight="1" x14ac:dyDescent="0.25">
      <c r="B256" s="510" t="s">
        <v>91</v>
      </c>
      <c r="C256" s="510" t="s">
        <v>177</v>
      </c>
      <c r="D256" s="514" t="s">
        <v>178</v>
      </c>
      <c r="E256" s="514"/>
      <c r="F256" s="514"/>
    </row>
    <row r="257" spans="2:13" ht="18" customHeight="1" x14ac:dyDescent="0.25">
      <c r="B257" s="510"/>
      <c r="C257" s="510"/>
      <c r="D257" s="50" t="s">
        <v>179</v>
      </c>
      <c r="E257" s="51" t="s">
        <v>180</v>
      </c>
      <c r="F257" s="51" t="s">
        <v>181</v>
      </c>
    </row>
    <row r="258" spans="2:13" s="129" customFormat="1" ht="15" customHeight="1" x14ac:dyDescent="0.25">
      <c r="B258" s="253" t="s">
        <v>273</v>
      </c>
      <c r="C258" s="289">
        <v>14125125</v>
      </c>
      <c r="D258" s="290">
        <v>0</v>
      </c>
      <c r="E258" s="290">
        <v>0</v>
      </c>
      <c r="F258" s="290">
        <v>14125125</v>
      </c>
    </row>
    <row r="259" spans="2:13" ht="15" customHeight="1" x14ac:dyDescent="0.25">
      <c r="B259" s="253" t="s">
        <v>274</v>
      </c>
      <c r="C259" s="289">
        <v>16947870</v>
      </c>
      <c r="D259" s="288">
        <v>0</v>
      </c>
      <c r="E259" s="288">
        <v>0</v>
      </c>
      <c r="F259" s="288">
        <v>16947870</v>
      </c>
    </row>
    <row r="260" spans="2:13" ht="15" customHeight="1" x14ac:dyDescent="0.25">
      <c r="B260" s="276" t="s">
        <v>690</v>
      </c>
      <c r="C260" s="53">
        <v>31072995</v>
      </c>
      <c r="D260" s="291">
        <v>0</v>
      </c>
      <c r="E260" s="292">
        <v>0</v>
      </c>
      <c r="F260" s="54">
        <f>+F261</f>
        <v>31072995</v>
      </c>
      <c r="G260" s="208"/>
      <c r="H260" s="208"/>
      <c r="I260" s="208"/>
    </row>
    <row r="261" spans="2:13" ht="15" customHeight="1" x14ac:dyDescent="0.25">
      <c r="B261" s="276" t="s">
        <v>409</v>
      </c>
      <c r="C261" s="53">
        <v>31072995</v>
      </c>
      <c r="D261" s="53">
        <v>0</v>
      </c>
      <c r="E261" s="54">
        <v>0</v>
      </c>
      <c r="F261" s="54">
        <v>31072995</v>
      </c>
      <c r="G261" s="208"/>
      <c r="H261" s="208"/>
      <c r="I261" s="208"/>
    </row>
    <row r="262" spans="2:13" x14ac:dyDescent="0.25">
      <c r="G262" s="136"/>
      <c r="H262" s="207"/>
      <c r="I262" s="207"/>
      <c r="J262" s="208"/>
      <c r="K262" s="208"/>
      <c r="L262" s="208"/>
      <c r="M262" s="208"/>
    </row>
    <row r="263" spans="2:13" x14ac:dyDescent="0.25">
      <c r="B263" s="176" t="s">
        <v>182</v>
      </c>
      <c r="C263" s="209"/>
      <c r="G263" s="136"/>
      <c r="H263" s="208" t="s">
        <v>273</v>
      </c>
      <c r="I263" s="49">
        <v>0</v>
      </c>
      <c r="J263" s="49">
        <v>14125125</v>
      </c>
      <c r="K263" s="208"/>
      <c r="L263" s="208"/>
      <c r="M263" s="208"/>
    </row>
    <row r="264" spans="2:13" ht="18" customHeight="1" x14ac:dyDescent="0.25">
      <c r="B264" s="510" t="s">
        <v>91</v>
      </c>
      <c r="C264" s="510" t="s">
        <v>177</v>
      </c>
      <c r="D264" s="514" t="s">
        <v>178</v>
      </c>
      <c r="E264" s="514"/>
      <c r="F264" s="514"/>
      <c r="G264" s="49">
        <v>16947870</v>
      </c>
      <c r="H264" s="208"/>
      <c r="I264" s="208"/>
      <c r="J264" s="208"/>
    </row>
    <row r="265" spans="2:13" ht="18" customHeight="1" x14ac:dyDescent="0.25">
      <c r="B265" s="510"/>
      <c r="C265" s="510"/>
      <c r="D265" s="50" t="s">
        <v>179</v>
      </c>
      <c r="E265" s="51" t="s">
        <v>180</v>
      </c>
      <c r="F265" s="51" t="s">
        <v>181</v>
      </c>
      <c r="G265" s="208"/>
      <c r="H265" s="208"/>
      <c r="I265" s="208"/>
      <c r="J265" s="208"/>
    </row>
    <row r="266" spans="2:13" ht="15" customHeight="1" x14ac:dyDescent="0.25">
      <c r="B266" s="286" t="s">
        <v>396</v>
      </c>
      <c r="C266" s="287">
        <v>59660155</v>
      </c>
      <c r="D266" s="287">
        <v>40932265</v>
      </c>
      <c r="E266" s="287">
        <v>53613613</v>
      </c>
      <c r="F266" s="419">
        <f>+C266+D266-E266</f>
        <v>46978807</v>
      </c>
      <c r="G266" s="208"/>
      <c r="H266" s="208"/>
      <c r="I266" s="208"/>
      <c r="J266" s="208"/>
    </row>
    <row r="267" spans="2:13" ht="15" customHeight="1" x14ac:dyDescent="0.25">
      <c r="B267" s="286" t="s">
        <v>567</v>
      </c>
      <c r="C267" s="287">
        <v>0</v>
      </c>
      <c r="D267" s="287">
        <v>72911930</v>
      </c>
      <c r="E267" s="287"/>
      <c r="F267" s="419">
        <f>+C267+D267-E267</f>
        <v>72911930</v>
      </c>
      <c r="G267" s="208"/>
      <c r="H267" s="208"/>
      <c r="I267" s="208"/>
      <c r="J267" s="208"/>
    </row>
    <row r="268" spans="2:13" ht="15" customHeight="1" x14ac:dyDescent="0.25">
      <c r="B268" s="52" t="s">
        <v>686</v>
      </c>
      <c r="C268" s="53">
        <f t="shared" ref="C268:F268" si="8">SUM(C266:C267)</f>
        <v>59660155</v>
      </c>
      <c r="D268" s="53">
        <f t="shared" si="8"/>
        <v>113844195</v>
      </c>
      <c r="E268" s="53">
        <f>SUM(E266:E267)</f>
        <v>53613613</v>
      </c>
      <c r="F268" s="53">
        <f t="shared" si="8"/>
        <v>119890737</v>
      </c>
    </row>
    <row r="269" spans="2:13" ht="15" customHeight="1" x14ac:dyDescent="0.25">
      <c r="B269" s="52" t="s">
        <v>411</v>
      </c>
      <c r="C269" s="53">
        <v>327517773</v>
      </c>
      <c r="D269" s="53">
        <v>172711982</v>
      </c>
      <c r="E269" s="54">
        <v>0</v>
      </c>
      <c r="F269" s="54">
        <v>327517773</v>
      </c>
    </row>
    <row r="270" spans="2:13" x14ac:dyDescent="0.25">
      <c r="B270" s="209"/>
      <c r="C270" s="209"/>
      <c r="G270" s="136"/>
      <c r="H270" s="136"/>
      <c r="I270" s="136"/>
    </row>
    <row r="271" spans="2:13" x14ac:dyDescent="0.25">
      <c r="B271" s="210"/>
      <c r="C271" s="210"/>
      <c r="G271" s="136"/>
      <c r="H271" s="136"/>
      <c r="I271" s="136"/>
    </row>
    <row r="272" spans="2:13" x14ac:dyDescent="0.25">
      <c r="G272" s="136"/>
      <c r="H272" s="136"/>
      <c r="I272" s="136"/>
    </row>
    <row r="273" spans="2:9" x14ac:dyDescent="0.25">
      <c r="B273" s="512" t="s">
        <v>183</v>
      </c>
      <c r="C273" s="512"/>
      <c r="D273" s="512"/>
      <c r="E273" s="200"/>
      <c r="F273" s="200"/>
      <c r="G273" s="136"/>
      <c r="H273" s="136"/>
      <c r="I273" s="136"/>
    </row>
    <row r="274" spans="2:9" x14ac:dyDescent="0.25">
      <c r="B274" s="209"/>
      <c r="C274" s="209"/>
      <c r="D274" s="209"/>
      <c r="E274" s="200"/>
      <c r="F274" s="200"/>
      <c r="G274" s="136"/>
      <c r="H274" s="136"/>
      <c r="I274" s="136"/>
    </row>
    <row r="275" spans="2:9" ht="18" customHeight="1" x14ac:dyDescent="0.25">
      <c r="B275" s="528" t="s">
        <v>91</v>
      </c>
      <c r="C275" s="527" t="s">
        <v>178</v>
      </c>
      <c r="D275" s="527"/>
      <c r="E275" s="200"/>
      <c r="F275" s="200"/>
      <c r="G275" s="136"/>
      <c r="H275" s="136"/>
      <c r="I275" s="136"/>
    </row>
    <row r="276" spans="2:9" ht="18" customHeight="1" x14ac:dyDescent="0.25">
      <c r="B276" s="528"/>
      <c r="C276" s="420">
        <v>44377</v>
      </c>
      <c r="D276" s="420">
        <v>44196</v>
      </c>
      <c r="E276" s="200"/>
      <c r="F276" s="200"/>
      <c r="G276" s="136"/>
    </row>
    <row r="277" spans="2:9" ht="12.75" hidden="1" customHeight="1" x14ac:dyDescent="0.25">
      <c r="B277" s="253" t="s">
        <v>259</v>
      </c>
      <c r="C277" s="421">
        <v>0</v>
      </c>
      <c r="D277" s="421">
        <v>0</v>
      </c>
      <c r="E277" s="200"/>
      <c r="F277" s="200"/>
      <c r="G277" s="136"/>
    </row>
    <row r="278" spans="2:9" ht="15" customHeight="1" x14ac:dyDescent="0.25">
      <c r="B278" s="253" t="s">
        <v>248</v>
      </c>
      <c r="C278" s="469">
        <v>297316937</v>
      </c>
      <c r="D278" s="422">
        <v>168050982</v>
      </c>
      <c r="E278" s="200"/>
      <c r="F278" s="200"/>
      <c r="G278" s="136"/>
    </row>
    <row r="279" spans="2:9" ht="15" customHeight="1" x14ac:dyDescent="0.25">
      <c r="B279" s="253" t="s">
        <v>292</v>
      </c>
      <c r="C279" s="469">
        <v>0</v>
      </c>
      <c r="D279" s="422">
        <v>250001</v>
      </c>
      <c r="E279" s="200"/>
      <c r="F279" s="200"/>
      <c r="G279" s="136"/>
    </row>
    <row r="280" spans="2:9" ht="15" customHeight="1" x14ac:dyDescent="0.25">
      <c r="B280" s="253" t="s">
        <v>420</v>
      </c>
      <c r="C280" s="469">
        <v>0</v>
      </c>
      <c r="D280" s="422">
        <v>288982</v>
      </c>
      <c r="E280" s="200"/>
      <c r="F280" s="200"/>
      <c r="G280" s="136"/>
    </row>
    <row r="281" spans="2:9" ht="15" customHeight="1" x14ac:dyDescent="0.25">
      <c r="B281" s="253" t="s">
        <v>185</v>
      </c>
      <c r="C281" s="469">
        <v>7100089</v>
      </c>
      <c r="D281" s="422">
        <v>7321212</v>
      </c>
      <c r="E281" s="200"/>
      <c r="F281" s="200"/>
      <c r="G281" s="136"/>
    </row>
    <row r="282" spans="2:9" ht="15" customHeight="1" x14ac:dyDescent="0.25">
      <c r="B282" s="253" t="s">
        <v>421</v>
      </c>
      <c r="C282" s="469">
        <v>24615602</v>
      </c>
      <c r="D282" s="421">
        <v>24615602</v>
      </c>
      <c r="E282" s="200"/>
      <c r="F282" s="200"/>
      <c r="G282" s="136"/>
    </row>
    <row r="283" spans="2:9" ht="15" customHeight="1" x14ac:dyDescent="0.25">
      <c r="B283" s="253" t="s">
        <v>422</v>
      </c>
      <c r="C283" s="469">
        <v>15050</v>
      </c>
      <c r="D283" s="421">
        <v>2333100000</v>
      </c>
      <c r="E283" s="200"/>
      <c r="F283" s="200"/>
      <c r="G283" s="136"/>
    </row>
    <row r="284" spans="2:9" ht="15" customHeight="1" x14ac:dyDescent="0.25">
      <c r="B284" s="253" t="s">
        <v>568</v>
      </c>
      <c r="C284" s="469">
        <v>40188513</v>
      </c>
      <c r="D284" s="421">
        <v>0</v>
      </c>
      <c r="E284" s="200"/>
      <c r="F284" s="200"/>
      <c r="G284" s="136"/>
    </row>
    <row r="285" spans="2:9" ht="15" customHeight="1" x14ac:dyDescent="0.25">
      <c r="B285" s="253" t="s">
        <v>569</v>
      </c>
      <c r="C285" s="469">
        <v>28307059</v>
      </c>
      <c r="D285" s="421">
        <v>0</v>
      </c>
      <c r="E285" s="200"/>
      <c r="F285" s="200"/>
      <c r="G285" s="136"/>
    </row>
    <row r="286" spans="2:9" ht="15" customHeight="1" x14ac:dyDescent="0.25">
      <c r="B286" s="253" t="s">
        <v>570</v>
      </c>
      <c r="C286" s="469">
        <v>41826600</v>
      </c>
      <c r="D286" s="421">
        <v>0</v>
      </c>
      <c r="E286" s="200"/>
      <c r="F286" s="200"/>
      <c r="G286" s="136"/>
    </row>
    <row r="287" spans="2:9" ht="15" customHeight="1" x14ac:dyDescent="0.25">
      <c r="B287" s="253" t="s">
        <v>665</v>
      </c>
      <c r="C287" s="469">
        <v>43889698</v>
      </c>
      <c r="D287" s="421">
        <v>0</v>
      </c>
      <c r="E287" s="200"/>
      <c r="F287" s="200"/>
      <c r="G287" s="136"/>
    </row>
    <row r="288" spans="2:9" ht="15" customHeight="1" x14ac:dyDescent="0.25">
      <c r="B288" s="45" t="s">
        <v>92</v>
      </c>
      <c r="C288" s="423">
        <f>SUM(C277:C287)</f>
        <v>483259548</v>
      </c>
      <c r="D288" s="423">
        <f>SUM(D277:D287)</f>
        <v>2533626779</v>
      </c>
      <c r="E288" s="200"/>
      <c r="F288" s="200"/>
      <c r="G288" s="136"/>
      <c r="H288" s="136"/>
      <c r="I288" s="136"/>
    </row>
    <row r="289" spans="2:9" s="129" customFormat="1" x14ac:dyDescent="0.25">
      <c r="B289" s="211"/>
      <c r="C289" s="212"/>
      <c r="D289" s="212"/>
      <c r="E289" s="213"/>
      <c r="F289" s="214"/>
      <c r="G289" s="139"/>
      <c r="H289" s="139"/>
      <c r="I289" s="139"/>
    </row>
    <row r="290" spans="2:9" x14ac:dyDescent="0.25">
      <c r="B290" s="511" t="s">
        <v>588</v>
      </c>
      <c r="C290" s="511"/>
      <c r="D290" s="511"/>
      <c r="E290" s="197"/>
      <c r="F290" s="197"/>
      <c r="G290" s="198"/>
      <c r="H290" s="136"/>
      <c r="I290" s="136"/>
    </row>
    <row r="291" spans="2:9" x14ac:dyDescent="0.25">
      <c r="B291" s="121"/>
      <c r="C291" s="121"/>
      <c r="D291" s="121"/>
      <c r="E291" s="197"/>
      <c r="F291" s="197"/>
      <c r="G291" s="198"/>
      <c r="H291" s="136"/>
      <c r="I291" s="136"/>
    </row>
    <row r="292" spans="2:9" ht="18" customHeight="1" x14ac:dyDescent="0.25">
      <c r="B292" s="37" t="s">
        <v>186</v>
      </c>
      <c r="C292" s="37" t="s">
        <v>296</v>
      </c>
      <c r="D292" s="37" t="s">
        <v>297</v>
      </c>
      <c r="G292" s="136"/>
    </row>
    <row r="293" spans="2:9" ht="15" customHeight="1" x14ac:dyDescent="0.25">
      <c r="B293" s="55" t="s">
        <v>708</v>
      </c>
      <c r="C293" s="56">
        <v>3474724479</v>
      </c>
      <c r="D293" s="57">
        <v>0</v>
      </c>
      <c r="G293" s="136"/>
    </row>
    <row r="294" spans="2:9" ht="15" customHeight="1" x14ac:dyDescent="0.25">
      <c r="B294" s="61" t="s">
        <v>709</v>
      </c>
      <c r="C294" s="65">
        <v>5001511012</v>
      </c>
      <c r="D294" s="62"/>
      <c r="G294" s="136"/>
    </row>
    <row r="295" spans="2:9" ht="15" customHeight="1" x14ac:dyDescent="0.25">
      <c r="B295" s="58" t="s">
        <v>686</v>
      </c>
      <c r="C295" s="41">
        <f>+SUM(C293:C294)</f>
        <v>8476235491</v>
      </c>
      <c r="D295" s="41">
        <v>0</v>
      </c>
      <c r="G295" s="136"/>
    </row>
    <row r="296" spans="2:9" ht="15" customHeight="1" x14ac:dyDescent="0.25">
      <c r="B296" s="58" t="s">
        <v>411</v>
      </c>
      <c r="C296" s="41">
        <v>11281326341</v>
      </c>
      <c r="D296" s="41">
        <v>0</v>
      </c>
      <c r="G296" s="136"/>
      <c r="H296" s="136"/>
      <c r="I296" s="136"/>
    </row>
    <row r="297" spans="2:9" x14ac:dyDescent="0.25">
      <c r="B297" s="99"/>
      <c r="C297" s="99"/>
      <c r="D297" s="99"/>
      <c r="G297" s="136"/>
      <c r="H297" s="136"/>
      <c r="I297" s="136"/>
    </row>
    <row r="298" spans="2:9" x14ac:dyDescent="0.25">
      <c r="B298" s="512" t="s">
        <v>334</v>
      </c>
      <c r="C298" s="512"/>
      <c r="D298" s="512"/>
      <c r="E298" s="197"/>
      <c r="F298" s="197"/>
      <c r="G298" s="198"/>
      <c r="H298" s="136"/>
      <c r="I298" s="136"/>
    </row>
    <row r="299" spans="2:9" x14ac:dyDescent="0.25">
      <c r="B299" s="176"/>
      <c r="C299" s="176"/>
      <c r="D299" s="102"/>
      <c r="G299" s="136"/>
      <c r="H299" s="136"/>
      <c r="I299" s="136"/>
    </row>
    <row r="300" spans="2:9" ht="21" customHeight="1" x14ac:dyDescent="0.25">
      <c r="B300" s="250" t="s">
        <v>91</v>
      </c>
      <c r="C300" s="250" t="s">
        <v>296</v>
      </c>
      <c r="D300" s="250" t="s">
        <v>297</v>
      </c>
      <c r="G300" s="136"/>
      <c r="H300" s="136"/>
      <c r="I300" s="136"/>
    </row>
    <row r="301" spans="2:9" ht="15" customHeight="1" x14ac:dyDescent="0.25">
      <c r="B301" s="284" t="s">
        <v>289</v>
      </c>
      <c r="C301" s="283">
        <v>0</v>
      </c>
      <c r="D301" s="282">
        <v>0</v>
      </c>
      <c r="G301" s="136"/>
      <c r="H301" s="136"/>
      <c r="I301" s="136"/>
    </row>
    <row r="302" spans="2:9" s="133" customFormat="1" x14ac:dyDescent="0.25">
      <c r="B302" s="59"/>
      <c r="C302" s="60"/>
      <c r="D302" s="60"/>
      <c r="E302" s="180"/>
      <c r="F302" s="180"/>
      <c r="G302" s="181"/>
      <c r="H302" s="181"/>
      <c r="I302" s="181"/>
    </row>
    <row r="303" spans="2:9" s="133" customFormat="1" x14ac:dyDescent="0.25">
      <c r="B303" s="512" t="s">
        <v>335</v>
      </c>
      <c r="C303" s="512"/>
      <c r="D303" s="512"/>
      <c r="E303" s="215"/>
      <c r="F303" s="215"/>
      <c r="G303" s="216"/>
      <c r="H303" s="181"/>
      <c r="I303" s="181"/>
    </row>
    <row r="304" spans="2:9" x14ac:dyDescent="0.25">
      <c r="B304" s="176"/>
      <c r="C304" s="176"/>
      <c r="D304" s="102"/>
      <c r="G304" s="136"/>
      <c r="H304" s="136"/>
      <c r="I304" s="136"/>
    </row>
    <row r="305" spans="2:9" ht="21" customHeight="1" x14ac:dyDescent="0.25">
      <c r="B305" s="250" t="s">
        <v>91</v>
      </c>
      <c r="C305" s="414" t="s">
        <v>296</v>
      </c>
      <c r="D305" s="414" t="s">
        <v>297</v>
      </c>
      <c r="E305" s="86"/>
      <c r="F305" s="86"/>
      <c r="G305" s="136"/>
      <c r="H305" s="136"/>
      <c r="I305" s="136"/>
    </row>
    <row r="306" spans="2:9" ht="15" customHeight="1" x14ac:dyDescent="0.25">
      <c r="B306" s="281" t="s">
        <v>293</v>
      </c>
      <c r="C306" s="424">
        <v>113328109</v>
      </c>
      <c r="D306" s="425">
        <v>0</v>
      </c>
      <c r="E306" s="86"/>
      <c r="F306" s="136"/>
      <c r="G306" s="136"/>
      <c r="H306" s="136"/>
      <c r="I306" s="136"/>
    </row>
    <row r="307" spans="2:9" ht="15" customHeight="1" x14ac:dyDescent="0.25">
      <c r="B307" s="281" t="s">
        <v>121</v>
      </c>
      <c r="C307" s="424">
        <v>13522963</v>
      </c>
      <c r="D307" s="424">
        <v>0</v>
      </c>
      <c r="E307" s="86"/>
      <c r="F307" s="86"/>
      <c r="G307" s="136"/>
      <c r="H307" s="136"/>
      <c r="I307" s="136"/>
    </row>
    <row r="308" spans="2:9" ht="15" customHeight="1" x14ac:dyDescent="0.25">
      <c r="B308" s="58" t="s">
        <v>686</v>
      </c>
      <c r="C308" s="41">
        <f>+C306+C307</f>
        <v>126851072</v>
      </c>
      <c r="D308" s="426">
        <v>0</v>
      </c>
      <c r="E308" s="86"/>
      <c r="F308" s="86"/>
      <c r="G308" s="136"/>
      <c r="H308" s="136"/>
      <c r="I308" s="136"/>
    </row>
    <row r="309" spans="2:9" ht="15" customHeight="1" x14ac:dyDescent="0.25">
      <c r="B309" s="173" t="s">
        <v>411</v>
      </c>
      <c r="C309" s="41">
        <v>77189006</v>
      </c>
      <c r="D309" s="41">
        <v>0</v>
      </c>
      <c r="E309" s="86"/>
      <c r="F309" s="86"/>
      <c r="G309" s="136"/>
      <c r="H309" s="136"/>
      <c r="I309" s="136"/>
    </row>
    <row r="310" spans="2:9" x14ac:dyDescent="0.25">
      <c r="B310" s="217"/>
      <c r="C310" s="217"/>
      <c r="D310" s="218"/>
      <c r="E310" s="86"/>
      <c r="F310" s="86"/>
      <c r="G310" s="136"/>
      <c r="H310" s="136"/>
      <c r="I310" s="136"/>
    </row>
    <row r="311" spans="2:9" x14ac:dyDescent="0.25">
      <c r="B311" s="511" t="s">
        <v>336</v>
      </c>
      <c r="C311" s="511"/>
      <c r="D311" s="511"/>
      <c r="E311" s="200"/>
      <c r="G311" s="136"/>
      <c r="H311" s="136"/>
      <c r="I311" s="136"/>
    </row>
    <row r="312" spans="2:9" x14ac:dyDescent="0.25">
      <c r="B312" s="121"/>
      <c r="C312" s="121"/>
      <c r="D312" s="121"/>
      <c r="E312" s="200"/>
      <c r="G312" s="136"/>
      <c r="H312" s="136"/>
      <c r="I312" s="136"/>
    </row>
    <row r="313" spans="2:9" ht="18" customHeight="1" x14ac:dyDescent="0.25">
      <c r="B313" s="37" t="s">
        <v>186</v>
      </c>
      <c r="C313" s="414" t="s">
        <v>296</v>
      </c>
      <c r="D313" s="414" t="s">
        <v>297</v>
      </c>
      <c r="E313" s="86"/>
      <c r="F313" s="86"/>
      <c r="G313" s="198"/>
      <c r="H313" s="136"/>
      <c r="I313" s="136"/>
    </row>
    <row r="314" spans="2:9" ht="15" customHeight="1" x14ac:dyDescent="0.25">
      <c r="B314" s="61" t="s">
        <v>316</v>
      </c>
      <c r="C314" s="427">
        <v>619524</v>
      </c>
      <c r="D314" s="428">
        <v>0</v>
      </c>
      <c r="E314" s="86"/>
      <c r="F314" s="86"/>
      <c r="G314" s="198"/>
      <c r="H314" s="136"/>
      <c r="I314" s="136"/>
    </row>
    <row r="315" spans="2:9" ht="15" customHeight="1" x14ac:dyDescent="0.25">
      <c r="B315" s="58" t="s">
        <v>686</v>
      </c>
      <c r="C315" s="41">
        <f>+C314</f>
        <v>619524</v>
      </c>
      <c r="D315" s="41">
        <v>0</v>
      </c>
      <c r="E315" s="86"/>
      <c r="F315" s="86"/>
      <c r="G315" s="136"/>
      <c r="H315" s="136"/>
      <c r="I315" s="136"/>
    </row>
    <row r="316" spans="2:9" ht="15" customHeight="1" x14ac:dyDescent="0.25">
      <c r="B316" s="58" t="s">
        <v>411</v>
      </c>
      <c r="C316" s="41">
        <v>22177544</v>
      </c>
      <c r="D316" s="41">
        <v>0</v>
      </c>
      <c r="E316" s="86"/>
      <c r="F316" s="86"/>
      <c r="G316" s="136"/>
      <c r="H316" s="136"/>
      <c r="I316" s="136"/>
    </row>
    <row r="317" spans="2:9" x14ac:dyDescent="0.25">
      <c r="B317" s="219"/>
      <c r="C317" s="219"/>
      <c r="D317" s="134"/>
      <c r="G317" s="136"/>
      <c r="H317" s="136"/>
      <c r="I317" s="136"/>
    </row>
    <row r="318" spans="2:9" hidden="1" x14ac:dyDescent="0.25">
      <c r="B318" s="511" t="s">
        <v>188</v>
      </c>
      <c r="C318" s="511"/>
      <c r="D318" s="511"/>
      <c r="G318" s="136"/>
      <c r="H318" s="136"/>
      <c r="I318" s="136"/>
    </row>
    <row r="319" spans="2:9" hidden="1" x14ac:dyDescent="0.25">
      <c r="B319" s="121"/>
      <c r="C319" s="121"/>
      <c r="D319" s="121"/>
      <c r="G319" s="136"/>
      <c r="H319" s="136"/>
      <c r="I319" s="136"/>
    </row>
    <row r="320" spans="2:9" hidden="1" x14ac:dyDescent="0.25">
      <c r="B320" s="37" t="s">
        <v>186</v>
      </c>
      <c r="C320" s="37" t="s">
        <v>296</v>
      </c>
      <c r="D320" s="37" t="s">
        <v>297</v>
      </c>
      <c r="E320" s="197"/>
      <c r="F320" s="197"/>
      <c r="G320" s="136"/>
      <c r="H320" s="136"/>
      <c r="I320" s="136"/>
    </row>
    <row r="321" spans="2:9" hidden="1" x14ac:dyDescent="0.25">
      <c r="B321" s="64" t="s">
        <v>289</v>
      </c>
      <c r="C321" s="65">
        <v>0</v>
      </c>
      <c r="D321" s="62">
        <v>0</v>
      </c>
      <c r="E321" s="197"/>
      <c r="F321" s="197"/>
      <c r="G321" s="136"/>
      <c r="H321" s="136"/>
      <c r="I321" s="136"/>
    </row>
    <row r="322" spans="2:9" hidden="1" x14ac:dyDescent="0.25">
      <c r="B322" s="58" t="s">
        <v>291</v>
      </c>
      <c r="C322" s="63">
        <v>0</v>
      </c>
      <c r="D322" s="63">
        <v>0</v>
      </c>
      <c r="G322" s="136"/>
      <c r="H322" s="136"/>
      <c r="I322" s="136"/>
    </row>
    <row r="323" spans="2:9" hidden="1" x14ac:dyDescent="0.25">
      <c r="B323" s="58" t="s">
        <v>290</v>
      </c>
      <c r="C323" s="63">
        <v>0</v>
      </c>
      <c r="D323" s="63">
        <v>0</v>
      </c>
      <c r="G323" s="136"/>
      <c r="H323" s="136"/>
      <c r="I323" s="136"/>
    </row>
    <row r="324" spans="2:9" x14ac:dyDescent="0.25">
      <c r="B324" s="220"/>
      <c r="C324" s="220"/>
      <c r="G324" s="136"/>
      <c r="H324" s="136"/>
      <c r="I324" s="136"/>
    </row>
    <row r="325" spans="2:9" x14ac:dyDescent="0.25">
      <c r="B325" s="511" t="s">
        <v>189</v>
      </c>
      <c r="C325" s="511"/>
      <c r="D325" s="511"/>
      <c r="E325" s="200"/>
      <c r="F325" s="200"/>
      <c r="G325" s="201"/>
      <c r="H325" s="201"/>
      <c r="I325" s="136"/>
    </row>
    <row r="326" spans="2:9" x14ac:dyDescent="0.25">
      <c r="B326" s="220"/>
      <c r="C326" s="220"/>
      <c r="D326" s="102"/>
      <c r="E326" s="200"/>
      <c r="F326" s="200"/>
      <c r="G326" s="201"/>
      <c r="H326" s="201"/>
      <c r="I326" s="136"/>
    </row>
    <row r="327" spans="2:9" ht="26.4" x14ac:dyDescent="0.25">
      <c r="B327" s="37" t="s">
        <v>190</v>
      </c>
      <c r="C327" s="37" t="s">
        <v>294</v>
      </c>
      <c r="D327" s="37" t="s">
        <v>192</v>
      </c>
      <c r="E327" s="36" t="s">
        <v>193</v>
      </c>
      <c r="F327" s="36" t="s">
        <v>194</v>
      </c>
      <c r="G327" s="37" t="s">
        <v>701</v>
      </c>
      <c r="H327" s="37" t="s">
        <v>701</v>
      </c>
      <c r="I327" s="136"/>
    </row>
    <row r="328" spans="2:9" ht="15" customHeight="1" x14ac:dyDescent="0.25">
      <c r="B328" s="221" t="s">
        <v>289</v>
      </c>
      <c r="C328" s="221" t="s">
        <v>289</v>
      </c>
      <c r="D328" s="221" t="s">
        <v>289</v>
      </c>
      <c r="E328" s="222" t="s">
        <v>289</v>
      </c>
      <c r="F328" s="222" t="s">
        <v>289</v>
      </c>
      <c r="G328" s="223">
        <v>0</v>
      </c>
      <c r="H328" s="224">
        <v>0</v>
      </c>
      <c r="I328" s="136"/>
    </row>
    <row r="329" spans="2:9" x14ac:dyDescent="0.25">
      <c r="B329" s="220"/>
      <c r="C329" s="220"/>
      <c r="G329" s="136"/>
      <c r="H329" s="136"/>
      <c r="I329" s="136"/>
    </row>
    <row r="330" spans="2:9" x14ac:dyDescent="0.25">
      <c r="B330" s="511" t="s">
        <v>195</v>
      </c>
      <c r="C330" s="511"/>
      <c r="D330" s="511"/>
      <c r="E330" s="197"/>
      <c r="F330" s="197"/>
      <c r="G330" s="198"/>
      <c r="H330" s="198"/>
      <c r="I330" s="136"/>
    </row>
    <row r="331" spans="2:9" x14ac:dyDescent="0.25">
      <c r="B331" s="220"/>
      <c r="C331" s="220"/>
      <c r="D331" s="102"/>
      <c r="E331" s="200"/>
      <c r="F331" s="200"/>
      <c r="G331" s="136"/>
      <c r="H331" s="136"/>
      <c r="I331" s="136"/>
    </row>
    <row r="332" spans="2:9" ht="39.6" x14ac:dyDescent="0.25">
      <c r="B332" s="37" t="s">
        <v>142</v>
      </c>
      <c r="C332" s="37" t="s">
        <v>295</v>
      </c>
      <c r="D332" s="37" t="s">
        <v>196</v>
      </c>
      <c r="E332" s="36" t="s">
        <v>296</v>
      </c>
      <c r="F332" s="36" t="s">
        <v>297</v>
      </c>
      <c r="G332" s="136"/>
      <c r="H332" s="136"/>
      <c r="I332" s="136"/>
    </row>
    <row r="333" spans="2:9" ht="15" customHeight="1" x14ac:dyDescent="0.25">
      <c r="B333" s="66" t="s">
        <v>289</v>
      </c>
      <c r="C333" s="66" t="s">
        <v>289</v>
      </c>
      <c r="D333" s="67" t="s">
        <v>289</v>
      </c>
      <c r="E333" s="68">
        <v>0</v>
      </c>
      <c r="F333" s="68">
        <v>0</v>
      </c>
      <c r="G333" s="136"/>
      <c r="H333" s="136"/>
      <c r="I333" s="136"/>
    </row>
    <row r="334" spans="2:9" x14ac:dyDescent="0.25">
      <c r="B334" s="134"/>
      <c r="C334" s="134"/>
      <c r="D334" s="134"/>
      <c r="E334" s="225"/>
      <c r="F334" s="225"/>
      <c r="G334" s="136"/>
      <c r="H334" s="136"/>
      <c r="I334" s="136"/>
    </row>
    <row r="335" spans="2:9" x14ac:dyDescent="0.25">
      <c r="B335" s="513" t="s">
        <v>197</v>
      </c>
      <c r="C335" s="513"/>
      <c r="D335" s="513"/>
      <c r="E335" s="197"/>
      <c r="F335" s="197"/>
      <c r="G335" s="197"/>
      <c r="H335" s="198"/>
      <c r="I335" s="136"/>
    </row>
    <row r="336" spans="2:9" x14ac:dyDescent="0.25">
      <c r="B336" s="176"/>
      <c r="C336" s="176"/>
      <c r="D336" s="102"/>
      <c r="G336" s="99"/>
      <c r="H336" s="136"/>
      <c r="I336" s="136"/>
    </row>
    <row r="337" spans="2:10" ht="18" customHeight="1" x14ac:dyDescent="0.25">
      <c r="B337" s="250" t="s">
        <v>91</v>
      </c>
      <c r="C337" s="414" t="s">
        <v>581</v>
      </c>
      <c r="D337" s="414" t="s">
        <v>582</v>
      </c>
      <c r="E337" s="86"/>
      <c r="F337" s="86"/>
      <c r="G337" s="99"/>
      <c r="H337" s="136"/>
      <c r="I337" s="136"/>
    </row>
    <row r="338" spans="2:10" ht="15" customHeight="1" x14ac:dyDescent="0.25">
      <c r="B338" s="275" t="s">
        <v>357</v>
      </c>
      <c r="C338" s="430">
        <v>112001028</v>
      </c>
      <c r="D338" s="429">
        <v>0</v>
      </c>
      <c r="E338" s="86"/>
      <c r="F338" s="86"/>
      <c r="G338" s="99"/>
      <c r="H338" s="136"/>
      <c r="I338" s="136"/>
    </row>
    <row r="339" spans="2:10" ht="15" customHeight="1" x14ac:dyDescent="0.25">
      <c r="B339" s="275" t="s">
        <v>187</v>
      </c>
      <c r="C339" s="430">
        <v>728261672</v>
      </c>
      <c r="D339" s="429">
        <v>0</v>
      </c>
      <c r="E339" s="86"/>
      <c r="F339" s="86"/>
      <c r="G339" s="99"/>
      <c r="H339" s="136"/>
      <c r="I339" s="136"/>
    </row>
    <row r="340" spans="2:10" ht="15" hidden="1" customHeight="1" x14ac:dyDescent="0.25">
      <c r="B340" s="275" t="s">
        <v>428</v>
      </c>
      <c r="C340" s="468">
        <v>0</v>
      </c>
      <c r="D340" s="429">
        <v>0</v>
      </c>
      <c r="E340" s="86"/>
      <c r="F340" s="86"/>
      <c r="G340" s="99"/>
      <c r="H340" s="136"/>
      <c r="I340" s="136"/>
    </row>
    <row r="341" spans="2:10" ht="15" customHeight="1" x14ac:dyDescent="0.25">
      <c r="B341" s="275" t="s">
        <v>429</v>
      </c>
      <c r="C341" s="430">
        <v>40020711</v>
      </c>
      <c r="D341" s="430">
        <v>0</v>
      </c>
      <c r="E341" s="86"/>
      <c r="F341" s="86"/>
      <c r="G341" s="99"/>
      <c r="H341" s="136"/>
      <c r="I341" s="136"/>
    </row>
    <row r="342" spans="2:10" ht="15" customHeight="1" x14ac:dyDescent="0.25">
      <c r="B342" s="275" t="s">
        <v>571</v>
      </c>
      <c r="C342" s="430">
        <v>120773122</v>
      </c>
      <c r="D342" s="430">
        <v>0</v>
      </c>
      <c r="E342" s="86"/>
      <c r="F342" s="86"/>
      <c r="G342" s="99"/>
      <c r="H342" s="136"/>
      <c r="I342" s="136"/>
    </row>
    <row r="343" spans="2:10" ht="15" customHeight="1" x14ac:dyDescent="0.25">
      <c r="B343" s="275" t="s">
        <v>430</v>
      </c>
      <c r="C343" s="430">
        <v>11782985</v>
      </c>
      <c r="D343" s="430">
        <v>0</v>
      </c>
      <c r="E343" s="86"/>
      <c r="F343" s="86"/>
      <c r="G343" s="99"/>
      <c r="H343" s="136"/>
      <c r="I343" s="136"/>
    </row>
    <row r="344" spans="2:10" ht="15" customHeight="1" x14ac:dyDescent="0.25">
      <c r="B344" s="275" t="s">
        <v>572</v>
      </c>
      <c r="C344" s="430">
        <v>36000000</v>
      </c>
      <c r="D344" s="430">
        <v>0</v>
      </c>
      <c r="E344" s="86"/>
      <c r="F344" s="86"/>
      <c r="G344" s="99"/>
      <c r="H344" s="136"/>
      <c r="I344" s="136"/>
    </row>
    <row r="345" spans="2:10" ht="15" customHeight="1" x14ac:dyDescent="0.25">
      <c r="B345" s="275" t="s">
        <v>573</v>
      </c>
      <c r="C345" s="430">
        <v>56088111</v>
      </c>
      <c r="D345" s="430">
        <v>0</v>
      </c>
      <c r="E345" s="86"/>
      <c r="F345" s="86"/>
      <c r="G345" s="99"/>
      <c r="H345" s="136"/>
      <c r="I345" s="136"/>
    </row>
    <row r="346" spans="2:10" ht="15" customHeight="1" x14ac:dyDescent="0.25">
      <c r="B346" s="276" t="s">
        <v>686</v>
      </c>
      <c r="C346" s="131">
        <f>SUM(C338:C345)</f>
        <v>1104927629</v>
      </c>
      <c r="D346" s="63">
        <f>SUM(D338:D345)</f>
        <v>0</v>
      </c>
      <c r="E346" s="86"/>
      <c r="F346" s="86"/>
      <c r="G346" s="99"/>
      <c r="H346" s="136"/>
      <c r="I346" s="136"/>
    </row>
    <row r="347" spans="2:10" ht="15" customHeight="1" x14ac:dyDescent="0.25">
      <c r="B347" s="276" t="s">
        <v>411</v>
      </c>
      <c r="C347" s="131">
        <v>1057035818</v>
      </c>
      <c r="D347" s="63">
        <v>0</v>
      </c>
      <c r="E347" s="86"/>
      <c r="F347" s="86"/>
      <c r="G347" s="99"/>
      <c r="H347" s="226"/>
      <c r="I347" s="226"/>
      <c r="J347" s="227"/>
    </row>
    <row r="348" spans="2:10" ht="15" customHeight="1" x14ac:dyDescent="0.25">
      <c r="B348" s="176"/>
      <c r="C348" s="176"/>
      <c r="G348" s="198"/>
      <c r="H348" s="228"/>
      <c r="I348" s="226"/>
      <c r="J348" s="227"/>
    </row>
    <row r="349" spans="2:10" x14ac:dyDescent="0.25">
      <c r="B349" s="176"/>
      <c r="C349" s="176"/>
      <c r="G349" s="136"/>
      <c r="H349" s="226"/>
      <c r="I349" s="226"/>
      <c r="J349" s="227"/>
    </row>
    <row r="350" spans="2:10" x14ac:dyDescent="0.25">
      <c r="B350" s="511" t="s">
        <v>199</v>
      </c>
      <c r="C350" s="511"/>
      <c r="D350" s="511"/>
      <c r="E350" s="8" t="s">
        <v>200</v>
      </c>
      <c r="F350" s="8" t="s">
        <v>200</v>
      </c>
      <c r="G350" s="8" t="s">
        <v>200</v>
      </c>
      <c r="H350" s="226"/>
      <c r="I350" s="8" t="s">
        <v>200</v>
      </c>
      <c r="J350" s="227"/>
    </row>
    <row r="351" spans="2:10" x14ac:dyDescent="0.25">
      <c r="B351" s="220"/>
      <c r="C351" s="220"/>
      <c r="D351" s="102"/>
      <c r="E351" s="200"/>
      <c r="F351" s="200"/>
      <c r="G351" s="136"/>
      <c r="H351" s="226"/>
      <c r="I351" s="226"/>
      <c r="J351" s="227"/>
    </row>
    <row r="352" spans="2:10" ht="18" customHeight="1" x14ac:dyDescent="0.25">
      <c r="B352" s="508" t="s">
        <v>201</v>
      </c>
      <c r="C352" s="508" t="s">
        <v>191</v>
      </c>
      <c r="D352" s="508" t="s">
        <v>192</v>
      </c>
      <c r="E352" s="516" t="s">
        <v>202</v>
      </c>
      <c r="F352" s="516"/>
      <c r="G352" s="136"/>
      <c r="H352" s="136"/>
      <c r="I352" s="136"/>
    </row>
    <row r="353" spans="2:10" ht="26.4" customHeight="1" x14ac:dyDescent="0.25">
      <c r="B353" s="509"/>
      <c r="C353" s="509"/>
      <c r="D353" s="509"/>
      <c r="E353" s="36" t="s">
        <v>577</v>
      </c>
      <c r="F353" s="36" t="s">
        <v>583</v>
      </c>
      <c r="G353" s="136"/>
      <c r="H353" s="136"/>
      <c r="I353" s="136"/>
    </row>
    <row r="354" spans="2:10" ht="15" customHeight="1" x14ac:dyDescent="0.25">
      <c r="B354" s="70" t="s">
        <v>289</v>
      </c>
      <c r="C354" s="70" t="s">
        <v>289</v>
      </c>
      <c r="D354" s="70" t="s">
        <v>289</v>
      </c>
      <c r="E354" s="71">
        <v>0</v>
      </c>
      <c r="F354" s="72">
        <v>0</v>
      </c>
      <c r="G354" s="136"/>
      <c r="H354" s="136"/>
      <c r="I354" s="136"/>
    </row>
    <row r="355" spans="2:10" ht="15" customHeight="1" x14ac:dyDescent="0.25">
      <c r="B355" s="48" t="s">
        <v>92</v>
      </c>
      <c r="C355" s="48"/>
      <c r="D355" s="48"/>
      <c r="E355" s="73">
        <v>0</v>
      </c>
      <c r="F355" s="73">
        <v>0</v>
      </c>
      <c r="G355" s="136"/>
      <c r="H355" s="136"/>
      <c r="I355" s="136"/>
    </row>
    <row r="356" spans="2:10" x14ac:dyDescent="0.25">
      <c r="B356" s="229"/>
      <c r="C356" s="229"/>
      <c r="D356" s="134"/>
      <c r="E356" s="230"/>
      <c r="F356" s="230"/>
      <c r="G356" s="136"/>
      <c r="H356" s="136"/>
      <c r="I356" s="136"/>
    </row>
    <row r="357" spans="2:10" x14ac:dyDescent="0.25">
      <c r="B357" s="220"/>
      <c r="C357" s="220"/>
      <c r="G357" s="136"/>
      <c r="H357" s="136"/>
      <c r="I357" s="136"/>
    </row>
    <row r="358" spans="2:10" x14ac:dyDescent="0.25">
      <c r="B358" s="511" t="s">
        <v>203</v>
      </c>
      <c r="C358" s="511"/>
      <c r="D358" s="511"/>
      <c r="E358" s="8" t="s">
        <v>200</v>
      </c>
      <c r="F358" s="8" t="s">
        <v>200</v>
      </c>
      <c r="G358" s="8" t="s">
        <v>200</v>
      </c>
      <c r="H358" s="136"/>
      <c r="I358" s="136"/>
    </row>
    <row r="359" spans="2:10" x14ac:dyDescent="0.25">
      <c r="B359" s="220"/>
      <c r="C359" s="220"/>
      <c r="D359" s="102"/>
      <c r="G359" s="198"/>
      <c r="H359" s="198"/>
      <c r="I359" s="136"/>
    </row>
    <row r="360" spans="2:10" ht="26.4" x14ac:dyDescent="0.25">
      <c r="B360" s="37" t="s">
        <v>204</v>
      </c>
      <c r="C360" s="37" t="s">
        <v>294</v>
      </c>
      <c r="D360" s="37" t="s">
        <v>91</v>
      </c>
      <c r="E360" s="36" t="s">
        <v>205</v>
      </c>
      <c r="F360" s="36" t="s">
        <v>251</v>
      </c>
      <c r="H360" s="136"/>
      <c r="I360" s="136"/>
    </row>
    <row r="361" spans="2:10" ht="15" customHeight="1" x14ac:dyDescent="0.25">
      <c r="B361" s="75" t="s">
        <v>550</v>
      </c>
      <c r="C361" s="76" t="s">
        <v>548</v>
      </c>
      <c r="D361" s="74" t="s">
        <v>549</v>
      </c>
      <c r="E361" s="471">
        <v>400929</v>
      </c>
      <c r="F361" s="418"/>
      <c r="H361" s="136"/>
      <c r="I361" s="136"/>
      <c r="J361" s="136"/>
    </row>
    <row r="362" spans="2:10" ht="15" customHeight="1" x14ac:dyDescent="0.25">
      <c r="B362" s="75" t="s">
        <v>720</v>
      </c>
      <c r="C362" s="76" t="s">
        <v>721</v>
      </c>
      <c r="D362" s="76" t="s">
        <v>722</v>
      </c>
      <c r="E362" s="488">
        <v>16258197</v>
      </c>
      <c r="F362" s="418"/>
      <c r="H362" s="136"/>
      <c r="I362" s="136"/>
      <c r="J362" s="136"/>
    </row>
    <row r="363" spans="2:10" ht="15" customHeight="1" x14ac:dyDescent="0.25">
      <c r="B363" s="48" t="s">
        <v>686</v>
      </c>
      <c r="C363" s="48"/>
      <c r="D363" s="48"/>
      <c r="E363" s="472">
        <f>SUM(E361:E362)</f>
        <v>16659126</v>
      </c>
      <c r="F363" s="472">
        <v>390329178</v>
      </c>
      <c r="H363" s="136"/>
      <c r="I363" s="136"/>
      <c r="J363" s="136"/>
    </row>
    <row r="364" spans="2:10" ht="15" customHeight="1" x14ac:dyDescent="0.25">
      <c r="B364" s="48" t="s">
        <v>723</v>
      </c>
      <c r="C364" s="48"/>
      <c r="D364" s="48"/>
      <c r="E364" s="69">
        <v>0</v>
      </c>
      <c r="F364" s="73">
        <v>0</v>
      </c>
      <c r="H364" s="136"/>
      <c r="I364" s="136"/>
      <c r="J364" s="136"/>
    </row>
    <row r="365" spans="2:10" x14ac:dyDescent="0.25">
      <c r="B365" s="220"/>
      <c r="C365" s="220"/>
      <c r="G365" s="136"/>
      <c r="H365" s="136"/>
      <c r="I365" s="136"/>
      <c r="J365" s="136"/>
    </row>
    <row r="366" spans="2:10" x14ac:dyDescent="0.25">
      <c r="B366" s="511" t="s">
        <v>206</v>
      </c>
      <c r="C366" s="511"/>
      <c r="D366" s="511"/>
      <c r="E366" s="86"/>
      <c r="F366" s="86"/>
      <c r="H366" s="136"/>
      <c r="I366" s="136"/>
      <c r="J366" s="136"/>
    </row>
    <row r="367" spans="2:10" x14ac:dyDescent="0.25">
      <c r="B367" s="220"/>
      <c r="C367" s="220"/>
      <c r="D367" s="102"/>
      <c r="E367" s="200"/>
      <c r="F367" s="200"/>
      <c r="G367" s="201"/>
      <c r="H367" s="136"/>
      <c r="I367" s="136"/>
      <c r="J367" s="136"/>
    </row>
    <row r="368" spans="2:10" ht="18" customHeight="1" x14ac:dyDescent="0.25">
      <c r="B368" s="250" t="s">
        <v>91</v>
      </c>
      <c r="C368" s="250" t="s">
        <v>407</v>
      </c>
      <c r="D368" s="250" t="s">
        <v>179</v>
      </c>
      <c r="E368" s="91" t="s">
        <v>207</v>
      </c>
      <c r="F368" s="91" t="s">
        <v>669</v>
      </c>
      <c r="G368" s="201"/>
      <c r="H368" s="136"/>
      <c r="I368" s="136"/>
      <c r="J368" s="136"/>
    </row>
    <row r="369" spans="2:11" ht="15" customHeight="1" x14ac:dyDescent="0.25">
      <c r="B369" s="258" t="s">
        <v>208</v>
      </c>
      <c r="C369" s="277">
        <v>22000000000</v>
      </c>
      <c r="D369" s="277">
        <v>0</v>
      </c>
      <c r="E369" s="277">
        <v>0</v>
      </c>
      <c r="F369" s="470">
        <f>+C369+D369-E369</f>
        <v>22000000000</v>
      </c>
      <c r="G369" s="201"/>
      <c r="H369" s="136"/>
      <c r="I369" s="136"/>
      <c r="J369" s="136"/>
    </row>
    <row r="370" spans="2:11" ht="15" customHeight="1" x14ac:dyDescent="0.25">
      <c r="B370" s="258" t="s">
        <v>711</v>
      </c>
      <c r="C370" s="277">
        <v>0</v>
      </c>
      <c r="D370" s="277">
        <v>8000000000</v>
      </c>
      <c r="E370" s="277">
        <v>0</v>
      </c>
      <c r="F370" s="470">
        <f>+C370+D370-E370</f>
        <v>8000000000</v>
      </c>
      <c r="G370" s="201"/>
      <c r="H370" s="136"/>
      <c r="I370" s="136"/>
      <c r="J370" s="136"/>
    </row>
    <row r="371" spans="2:11" ht="15" customHeight="1" x14ac:dyDescent="0.25">
      <c r="B371" s="244" t="s">
        <v>209</v>
      </c>
      <c r="C371" s="277">
        <v>27022910</v>
      </c>
      <c r="D371" s="277">
        <v>0</v>
      </c>
      <c r="E371" s="277">
        <v>2199340</v>
      </c>
      <c r="F371" s="470">
        <f t="shared" ref="F371:F376" si="9">+C371+D371-E371</f>
        <v>24823570</v>
      </c>
      <c r="G371" s="201"/>
      <c r="H371" s="136"/>
      <c r="I371" s="136"/>
      <c r="J371" s="136"/>
    </row>
    <row r="372" spans="2:11" ht="15" customHeight="1" x14ac:dyDescent="0.25">
      <c r="B372" s="87" t="s">
        <v>298</v>
      </c>
      <c r="C372" s="277">
        <v>100000</v>
      </c>
      <c r="D372" s="277">
        <v>0</v>
      </c>
      <c r="E372" s="277">
        <v>0</v>
      </c>
      <c r="F372" s="470">
        <f t="shared" si="9"/>
        <v>100000</v>
      </c>
      <c r="G372" s="201"/>
      <c r="H372" s="136"/>
      <c r="I372" s="136"/>
      <c r="J372" s="136"/>
    </row>
    <row r="373" spans="2:11" ht="15" customHeight="1" x14ac:dyDescent="0.25">
      <c r="B373" s="244" t="s">
        <v>210</v>
      </c>
      <c r="C373" s="277">
        <v>1483785494</v>
      </c>
      <c r="D373" s="277">
        <v>575453531</v>
      </c>
      <c r="E373" s="277">
        <v>0</v>
      </c>
      <c r="F373" s="470">
        <f t="shared" si="9"/>
        <v>2059239025</v>
      </c>
      <c r="G373" s="201"/>
      <c r="H373" s="136"/>
      <c r="I373" s="136"/>
      <c r="J373" s="136"/>
      <c r="K373" s="136"/>
    </row>
    <row r="374" spans="2:11" ht="15" customHeight="1" x14ac:dyDescent="0.25">
      <c r="B374" s="244" t="s">
        <v>211</v>
      </c>
      <c r="C374" s="277">
        <v>16370053054</v>
      </c>
      <c r="D374" s="277">
        <v>0</v>
      </c>
      <c r="E374" s="277">
        <v>2866382912</v>
      </c>
      <c r="F374" s="470">
        <f t="shared" si="9"/>
        <v>13503670142</v>
      </c>
      <c r="G374" s="201"/>
      <c r="H374" s="136"/>
      <c r="I374" s="136"/>
      <c r="J374" s="136"/>
    </row>
    <row r="375" spans="2:11" ht="15" customHeight="1" x14ac:dyDescent="0.25">
      <c r="B375" s="244" t="s">
        <v>212</v>
      </c>
      <c r="C375" s="277">
        <v>619393789.70968628</v>
      </c>
      <c r="D375" s="277">
        <v>49000000</v>
      </c>
      <c r="E375" s="277">
        <v>0</v>
      </c>
      <c r="F375" s="470">
        <f t="shared" si="9"/>
        <v>668393789.70968628</v>
      </c>
      <c r="G375" s="201"/>
      <c r="H375" s="136"/>
      <c r="I375" s="136"/>
      <c r="J375" s="136"/>
    </row>
    <row r="376" spans="2:11" ht="15" customHeight="1" x14ac:dyDescent="0.25">
      <c r="B376" s="244" t="s">
        <v>213</v>
      </c>
      <c r="C376" s="277">
        <v>0</v>
      </c>
      <c r="D376" s="277">
        <v>11509070619</v>
      </c>
      <c r="E376" s="277">
        <v>11509070619</v>
      </c>
      <c r="F376" s="470">
        <f t="shared" si="9"/>
        <v>0</v>
      </c>
      <c r="G376" s="201"/>
      <c r="H376" s="136"/>
      <c r="I376" s="136"/>
      <c r="J376" s="136"/>
    </row>
    <row r="377" spans="2:11" ht="15" customHeight="1" x14ac:dyDescent="0.25">
      <c r="B377" s="244" t="s">
        <v>214</v>
      </c>
      <c r="C377" s="277">
        <v>11509070619</v>
      </c>
      <c r="D377" s="277">
        <v>7677330833</v>
      </c>
      <c r="E377" s="277">
        <v>11509070619</v>
      </c>
      <c r="F377" s="470">
        <f>+C377+D377-E377</f>
        <v>7677330833</v>
      </c>
      <c r="G377" s="201"/>
      <c r="H377" s="136"/>
      <c r="I377" s="136"/>
      <c r="J377" s="136"/>
    </row>
    <row r="378" spans="2:11" ht="15" customHeight="1" x14ac:dyDescent="0.25">
      <c r="B378" s="90" t="s">
        <v>68</v>
      </c>
      <c r="C378" s="278">
        <f>SUM(C369:C377)</f>
        <v>52009425866.709686</v>
      </c>
      <c r="D378" s="279">
        <f t="shared" ref="D378:F378" si="10">SUM(D369:D377)</f>
        <v>27810854983</v>
      </c>
      <c r="E378" s="279">
        <f t="shared" si="10"/>
        <v>25886723490</v>
      </c>
      <c r="F378" s="279">
        <f t="shared" si="10"/>
        <v>53933557359.709686</v>
      </c>
      <c r="G378" s="201"/>
      <c r="H378" s="136"/>
      <c r="I378" s="136"/>
      <c r="J378" s="136"/>
      <c r="K378" s="99"/>
    </row>
    <row r="379" spans="2:11" x14ac:dyDescent="0.25">
      <c r="B379" s="229"/>
      <c r="C379" s="229"/>
      <c r="D379" s="231"/>
      <c r="E379" s="232"/>
      <c r="F379" s="232"/>
      <c r="G379" s="136"/>
      <c r="H379" s="136"/>
      <c r="I379" s="167"/>
      <c r="J379" s="136"/>
    </row>
    <row r="380" spans="2:11" x14ac:dyDescent="0.25">
      <c r="B380" s="511" t="s">
        <v>575</v>
      </c>
      <c r="C380" s="511"/>
      <c r="D380" s="511"/>
      <c r="E380" s="200"/>
      <c r="F380" s="200"/>
      <c r="G380" s="233"/>
      <c r="H380" s="136"/>
      <c r="I380" s="136"/>
      <c r="J380" s="136"/>
    </row>
    <row r="381" spans="2:11" ht="18" customHeight="1" x14ac:dyDescent="0.25">
      <c r="B381" s="250" t="s">
        <v>150</v>
      </c>
      <c r="C381" s="250" t="s">
        <v>574</v>
      </c>
      <c r="D381" s="250" t="s">
        <v>179</v>
      </c>
      <c r="E381" s="91" t="s">
        <v>215</v>
      </c>
      <c r="F381" s="91" t="s">
        <v>678</v>
      </c>
      <c r="G381" s="233"/>
      <c r="H381" s="136"/>
      <c r="I381" s="136"/>
      <c r="J381" s="136"/>
    </row>
    <row r="382" spans="2:11" ht="15" customHeight="1" x14ac:dyDescent="0.25">
      <c r="B382" s="280" t="s">
        <v>216</v>
      </c>
      <c r="C382" s="248">
        <v>136321260</v>
      </c>
      <c r="D382" s="88">
        <v>0</v>
      </c>
      <c r="E382" s="248">
        <v>0</v>
      </c>
      <c r="F382" s="332">
        <v>136321260</v>
      </c>
      <c r="G382" s="233"/>
      <c r="H382" s="136"/>
      <c r="I382" s="136"/>
      <c r="J382" s="136"/>
    </row>
    <row r="383" spans="2:11" ht="15" customHeight="1" x14ac:dyDescent="0.25">
      <c r="B383" s="280" t="s">
        <v>217</v>
      </c>
      <c r="C383" s="88">
        <v>0</v>
      </c>
      <c r="D383" s="88">
        <v>0</v>
      </c>
      <c r="E383" s="248">
        <v>0</v>
      </c>
      <c r="F383" s="247">
        <v>0</v>
      </c>
      <c r="G383" s="201"/>
      <c r="H383" s="136"/>
      <c r="I383" s="136"/>
      <c r="J383" s="136"/>
    </row>
    <row r="384" spans="2:11" ht="15" customHeight="1" x14ac:dyDescent="0.25">
      <c r="B384" s="31" t="s">
        <v>68</v>
      </c>
      <c r="C384" s="63">
        <f>+C382+C383</f>
        <v>136321260</v>
      </c>
      <c r="D384" s="63">
        <v>0</v>
      </c>
      <c r="E384" s="131">
        <v>0</v>
      </c>
      <c r="F384" s="131">
        <v>136321260</v>
      </c>
      <c r="G384" s="201"/>
      <c r="H384" s="136"/>
      <c r="I384" s="136"/>
      <c r="J384" s="136"/>
    </row>
    <row r="385" spans="2:10" x14ac:dyDescent="0.25">
      <c r="B385" s="134"/>
      <c r="C385" s="134"/>
      <c r="D385" s="134"/>
      <c r="E385" s="234"/>
      <c r="F385" s="234"/>
      <c r="G385" s="201"/>
      <c r="H385" s="136"/>
      <c r="I385" s="136"/>
      <c r="J385" s="136"/>
    </row>
    <row r="386" spans="2:10" x14ac:dyDescent="0.25">
      <c r="B386" s="511" t="s">
        <v>218</v>
      </c>
      <c r="C386" s="511"/>
      <c r="D386" s="511"/>
      <c r="E386" s="234"/>
      <c r="F386" s="234"/>
      <c r="G386" s="233"/>
      <c r="H386" s="136"/>
      <c r="I386" s="136"/>
      <c r="J386" s="136"/>
    </row>
    <row r="387" spans="2:10" x14ac:dyDescent="0.25">
      <c r="B387" s="511" t="s">
        <v>352</v>
      </c>
      <c r="C387" s="511"/>
      <c r="D387" s="511"/>
      <c r="E387" s="185"/>
      <c r="F387" s="185"/>
      <c r="G387" s="233"/>
      <c r="H387" s="136"/>
      <c r="I387" s="136"/>
      <c r="J387" s="136"/>
    </row>
    <row r="388" spans="2:10" x14ac:dyDescent="0.25">
      <c r="B388" s="184"/>
      <c r="C388" s="184"/>
      <c r="D388" s="184"/>
      <c r="E388" s="185"/>
      <c r="F388" s="185"/>
      <c r="G388" s="186"/>
      <c r="H388" s="186"/>
      <c r="I388" s="136"/>
      <c r="J388" s="136"/>
    </row>
    <row r="389" spans="2:10" x14ac:dyDescent="0.25">
      <c r="B389" s="510" t="s">
        <v>69</v>
      </c>
      <c r="C389" s="521" t="s">
        <v>299</v>
      </c>
      <c r="D389" s="521"/>
      <c r="E389" s="185"/>
      <c r="F389" s="185"/>
      <c r="G389" s="186"/>
      <c r="H389" s="186"/>
      <c r="I389" s="136"/>
      <c r="J389" s="136"/>
    </row>
    <row r="390" spans="2:10" x14ac:dyDescent="0.25">
      <c r="B390" s="510"/>
      <c r="C390" s="77">
        <v>44377</v>
      </c>
      <c r="D390" s="77">
        <v>44012</v>
      </c>
      <c r="E390" s="185"/>
      <c r="F390" s="185"/>
      <c r="G390" s="186"/>
      <c r="H390" s="186"/>
      <c r="I390" s="136"/>
      <c r="J390" s="136"/>
    </row>
    <row r="391" spans="2:10" ht="15" customHeight="1" x14ac:dyDescent="0.25">
      <c r="B391" s="78" t="s">
        <v>77</v>
      </c>
      <c r="C391" s="473">
        <v>900628713</v>
      </c>
      <c r="D391" s="248">
        <v>1737237898</v>
      </c>
      <c r="E391" s="185"/>
      <c r="F391" s="185"/>
      <c r="G391" s="186"/>
      <c r="H391" s="186"/>
      <c r="I391" s="136"/>
      <c r="J391" s="136"/>
    </row>
    <row r="392" spans="2:10" ht="15" customHeight="1" x14ac:dyDescent="0.25">
      <c r="B392" s="80" t="s">
        <v>75</v>
      </c>
      <c r="C392" s="81">
        <f>+C391</f>
        <v>900628713</v>
      </c>
      <c r="D392" s="441">
        <f>+D391</f>
        <v>1737237898</v>
      </c>
      <c r="E392" s="185"/>
      <c r="F392" s="185"/>
      <c r="G392" s="186"/>
      <c r="H392" s="186"/>
      <c r="I392" s="136"/>
      <c r="J392" s="136"/>
    </row>
    <row r="393" spans="2:10" x14ac:dyDescent="0.25">
      <c r="B393" s="184"/>
      <c r="C393" s="184"/>
      <c r="D393" s="184"/>
      <c r="E393" s="185"/>
      <c r="F393" s="185"/>
      <c r="G393" s="186"/>
      <c r="H393" s="186"/>
      <c r="I393" s="136"/>
      <c r="J393" s="136"/>
    </row>
    <row r="394" spans="2:10" x14ac:dyDescent="0.25">
      <c r="B394" s="511" t="s">
        <v>351</v>
      </c>
      <c r="C394" s="511"/>
      <c r="D394" s="511"/>
      <c r="E394" s="185"/>
      <c r="F394" s="185"/>
      <c r="G394" s="136"/>
      <c r="H394" s="136"/>
      <c r="I394" s="136"/>
      <c r="J394" s="136"/>
    </row>
    <row r="395" spans="2:10" x14ac:dyDescent="0.25">
      <c r="B395" s="184"/>
      <c r="C395" s="184"/>
      <c r="D395" s="184"/>
      <c r="E395" s="185"/>
      <c r="F395" s="185"/>
      <c r="G395" s="186"/>
      <c r="H395" s="206"/>
      <c r="I395" s="136"/>
      <c r="J395" s="136"/>
    </row>
    <row r="396" spans="2:10" ht="18" customHeight="1" x14ac:dyDescent="0.25">
      <c r="B396" s="510" t="s">
        <v>91</v>
      </c>
      <c r="C396" s="536" t="s">
        <v>299</v>
      </c>
      <c r="D396" s="537"/>
      <c r="E396" s="185"/>
      <c r="F396" s="185"/>
      <c r="G396" s="186"/>
      <c r="H396" s="206"/>
      <c r="I396" s="136"/>
      <c r="J396" s="136"/>
    </row>
    <row r="397" spans="2:10" ht="18" customHeight="1" x14ac:dyDescent="0.25">
      <c r="B397" s="510"/>
      <c r="C397" s="77">
        <v>44377</v>
      </c>
      <c r="D397" s="77">
        <v>44012</v>
      </c>
      <c r="E397" s="185"/>
      <c r="F397" s="185"/>
      <c r="G397" s="186"/>
      <c r="H397" s="206"/>
      <c r="I397" s="136"/>
      <c r="J397" s="136"/>
    </row>
    <row r="398" spans="2:10" ht="15" customHeight="1" x14ac:dyDescent="0.25">
      <c r="B398" s="257" t="s">
        <v>71</v>
      </c>
      <c r="C398" s="473">
        <v>2201436001</v>
      </c>
      <c r="D398" s="79">
        <v>1534261815</v>
      </c>
      <c r="E398" s="185"/>
      <c r="F398" s="185"/>
      <c r="G398" s="186"/>
      <c r="H398" s="206"/>
      <c r="I398" s="136"/>
      <c r="J398" s="136"/>
    </row>
    <row r="399" spans="2:10" ht="15" customHeight="1" x14ac:dyDescent="0.25">
      <c r="B399" s="257" t="s">
        <v>73</v>
      </c>
      <c r="C399" s="473">
        <v>1077690985</v>
      </c>
      <c r="D399" s="79">
        <v>584268457</v>
      </c>
      <c r="E399" s="185"/>
      <c r="F399" s="185"/>
      <c r="G399" s="136"/>
      <c r="H399" s="136"/>
      <c r="I399" s="136"/>
      <c r="J399" s="136"/>
    </row>
    <row r="400" spans="2:10" ht="15" customHeight="1" x14ac:dyDescent="0.25">
      <c r="B400" s="257" t="s">
        <v>74</v>
      </c>
      <c r="C400" s="473">
        <f>8027346417-400929-16258197</f>
        <v>8010687291</v>
      </c>
      <c r="D400" s="79">
        <v>1270276306</v>
      </c>
      <c r="E400" s="185"/>
      <c r="F400" s="185"/>
      <c r="G400" s="136"/>
      <c r="H400" s="167"/>
      <c r="I400" s="136"/>
      <c r="J400" s="136"/>
    </row>
    <row r="401" spans="2:10" ht="15" customHeight="1" x14ac:dyDescent="0.25">
      <c r="B401" s="257" t="s">
        <v>349</v>
      </c>
      <c r="C401" s="473">
        <v>21659528</v>
      </c>
      <c r="D401" s="79">
        <v>0</v>
      </c>
      <c r="E401" s="185"/>
      <c r="F401" s="185"/>
      <c r="G401" s="136"/>
      <c r="H401" s="167"/>
      <c r="I401" s="136"/>
      <c r="J401" s="136"/>
    </row>
    <row r="402" spans="2:10" ht="15" customHeight="1" x14ac:dyDescent="0.25">
      <c r="B402" s="45" t="s">
        <v>75</v>
      </c>
      <c r="C402" s="46">
        <f>SUM(C398:C401)</f>
        <v>11311473805</v>
      </c>
      <c r="D402" s="46">
        <f>SUM(D398:D401)</f>
        <v>3388806578</v>
      </c>
      <c r="E402" s="185"/>
      <c r="F402" s="185"/>
      <c r="G402" s="136"/>
      <c r="H402" s="136"/>
      <c r="I402" s="136"/>
      <c r="J402" s="136"/>
    </row>
    <row r="403" spans="2:10" x14ac:dyDescent="0.25">
      <c r="J403" s="136"/>
    </row>
    <row r="404" spans="2:10" x14ac:dyDescent="0.25">
      <c r="B404" s="511" t="s">
        <v>76</v>
      </c>
      <c r="C404" s="511"/>
      <c r="D404" s="511"/>
      <c r="J404" s="136"/>
    </row>
    <row r="405" spans="2:10" x14ac:dyDescent="0.25">
      <c r="J405" s="136"/>
    </row>
    <row r="406" spans="2:10" ht="18" customHeight="1" x14ac:dyDescent="0.25">
      <c r="B406" s="510" t="s">
        <v>91</v>
      </c>
      <c r="C406" s="521" t="s">
        <v>299</v>
      </c>
      <c r="D406" s="521"/>
      <c r="E406" s="185"/>
      <c r="F406" s="185"/>
      <c r="G406" s="186"/>
      <c r="H406" s="206"/>
      <c r="I406" s="136"/>
      <c r="J406" s="136"/>
    </row>
    <row r="407" spans="2:10" ht="18" customHeight="1" x14ac:dyDescent="0.25">
      <c r="B407" s="510"/>
      <c r="C407" s="77">
        <v>44377</v>
      </c>
      <c r="D407" s="77">
        <v>44012</v>
      </c>
      <c r="G407" s="186"/>
      <c r="H407" s="206"/>
      <c r="I407" s="136"/>
      <c r="J407" s="136"/>
    </row>
    <row r="408" spans="2:10" ht="15" customHeight="1" x14ac:dyDescent="0.25">
      <c r="B408" s="44" t="s">
        <v>76</v>
      </c>
      <c r="C408" s="82">
        <v>0</v>
      </c>
      <c r="D408" s="79">
        <v>0</v>
      </c>
    </row>
    <row r="409" spans="2:10" ht="15" customHeight="1" x14ac:dyDescent="0.25">
      <c r="B409" s="83" t="s">
        <v>75</v>
      </c>
      <c r="C409" s="81">
        <f>+C408</f>
        <v>0</v>
      </c>
      <c r="D409" s="81">
        <v>0</v>
      </c>
    </row>
    <row r="411" spans="2:10" x14ac:dyDescent="0.25">
      <c r="B411" s="120" t="s">
        <v>219</v>
      </c>
      <c r="C411" s="120"/>
      <c r="D411" s="120"/>
    </row>
    <row r="413" spans="2:10" x14ac:dyDescent="0.25">
      <c r="B413" s="120" t="s">
        <v>433</v>
      </c>
      <c r="C413" s="120"/>
      <c r="D413" s="120"/>
    </row>
    <row r="414" spans="2:10" x14ac:dyDescent="0.25">
      <c r="B414" s="120"/>
      <c r="C414" s="120"/>
      <c r="D414" s="120"/>
    </row>
    <row r="415" spans="2:10" ht="18" customHeight="1" x14ac:dyDescent="0.25">
      <c r="B415" s="510" t="s">
        <v>91</v>
      </c>
      <c r="C415" s="521" t="s">
        <v>299</v>
      </c>
      <c r="D415" s="521"/>
      <c r="G415" s="186"/>
      <c r="H415" s="186"/>
      <c r="I415" s="136"/>
      <c r="J415" s="136"/>
    </row>
    <row r="416" spans="2:10" ht="18" customHeight="1" x14ac:dyDescent="0.25">
      <c r="B416" s="510"/>
      <c r="C416" s="77">
        <v>44377</v>
      </c>
      <c r="D416" s="77">
        <v>44012</v>
      </c>
      <c r="E416" s="86"/>
      <c r="F416" s="86"/>
      <c r="G416" s="186"/>
      <c r="H416" s="206"/>
      <c r="I416" s="136"/>
      <c r="J416" s="136"/>
    </row>
    <row r="417" spans="2:10" ht="15" customHeight="1" x14ac:dyDescent="0.25">
      <c r="B417" s="253" t="s">
        <v>78</v>
      </c>
      <c r="C417" s="474">
        <v>2530200</v>
      </c>
      <c r="D417" s="82">
        <v>2530170</v>
      </c>
      <c r="E417" s="86"/>
      <c r="F417" s="86"/>
    </row>
    <row r="418" spans="2:10" ht="15" hidden="1" customHeight="1" x14ac:dyDescent="0.25">
      <c r="B418" s="253" t="s">
        <v>431</v>
      </c>
      <c r="C418" s="474">
        <v>0</v>
      </c>
      <c r="D418" s="82">
        <v>0</v>
      </c>
      <c r="E418" s="86"/>
      <c r="F418" s="86"/>
    </row>
    <row r="419" spans="2:10" ht="15" customHeight="1" x14ac:dyDescent="0.25">
      <c r="B419" s="253" t="s">
        <v>103</v>
      </c>
      <c r="C419" s="474">
        <v>39045392</v>
      </c>
      <c r="D419" s="82">
        <v>15283441</v>
      </c>
      <c r="E419" s="86"/>
      <c r="F419" s="86"/>
    </row>
    <row r="420" spans="2:10" ht="15" customHeight="1" x14ac:dyDescent="0.25">
      <c r="B420" s="253" t="s">
        <v>104</v>
      </c>
      <c r="C420" s="474">
        <v>3409841</v>
      </c>
      <c r="D420" s="82">
        <v>3336439</v>
      </c>
      <c r="E420" s="86"/>
      <c r="F420" s="86"/>
    </row>
    <row r="421" spans="2:10" ht="15" customHeight="1" x14ac:dyDescent="0.3">
      <c r="B421" s="455" t="s">
        <v>688</v>
      </c>
      <c r="C421" s="473">
        <v>0</v>
      </c>
      <c r="D421" s="79">
        <v>52962342</v>
      </c>
      <c r="E421" s="86"/>
      <c r="F421" s="86"/>
    </row>
    <row r="422" spans="2:10" ht="15" customHeight="1" x14ac:dyDescent="0.25">
      <c r="B422" s="253" t="s">
        <v>304</v>
      </c>
      <c r="C422" s="473">
        <v>58454016</v>
      </c>
      <c r="D422" s="79">
        <v>7711673</v>
      </c>
      <c r="E422" s="86"/>
      <c r="F422" s="86"/>
    </row>
    <row r="423" spans="2:10" ht="15" customHeight="1" x14ac:dyDescent="0.25">
      <c r="B423" s="253" t="s">
        <v>668</v>
      </c>
      <c r="C423" s="473">
        <v>9867447</v>
      </c>
      <c r="D423" s="79">
        <v>0</v>
      </c>
      <c r="E423" s="86"/>
      <c r="F423" s="86"/>
    </row>
    <row r="424" spans="2:10" ht="15" customHeight="1" x14ac:dyDescent="0.25">
      <c r="B424" s="84" t="s">
        <v>92</v>
      </c>
      <c r="C424" s="81">
        <f>SUM(C417:C423)</f>
        <v>113306896</v>
      </c>
      <c r="D424" s="441">
        <f>SUM(D417:D423)</f>
        <v>81824065</v>
      </c>
      <c r="E424" s="86"/>
      <c r="F424" s="86"/>
    </row>
    <row r="425" spans="2:10" x14ac:dyDescent="0.25">
      <c r="B425" s="104"/>
      <c r="C425" s="150"/>
      <c r="D425" s="150"/>
    </row>
    <row r="426" spans="2:10" x14ac:dyDescent="0.25">
      <c r="B426" s="120" t="s">
        <v>434</v>
      </c>
      <c r="C426" s="120"/>
      <c r="D426" s="120"/>
    </row>
    <row r="427" spans="2:10" x14ac:dyDescent="0.25">
      <c r="B427" s="120"/>
      <c r="C427" s="120"/>
      <c r="D427" s="120"/>
    </row>
    <row r="428" spans="2:10" ht="18" customHeight="1" x14ac:dyDescent="0.25">
      <c r="B428" s="510" t="s">
        <v>91</v>
      </c>
      <c r="C428" s="521" t="s">
        <v>299</v>
      </c>
      <c r="D428" s="521"/>
      <c r="E428" s="86"/>
      <c r="F428" s="86"/>
      <c r="G428" s="186"/>
      <c r="H428" s="206"/>
      <c r="I428" s="136"/>
      <c r="J428" s="136"/>
    </row>
    <row r="429" spans="2:10" ht="18" customHeight="1" x14ac:dyDescent="0.25">
      <c r="B429" s="510"/>
      <c r="C429" s="77">
        <v>44377</v>
      </c>
      <c r="D429" s="77">
        <v>44012</v>
      </c>
      <c r="E429" s="86"/>
      <c r="F429" s="86"/>
      <c r="G429" s="186"/>
      <c r="H429" s="206"/>
      <c r="I429" s="136"/>
      <c r="J429" s="136"/>
    </row>
    <row r="430" spans="2:10" ht="15" customHeight="1" x14ac:dyDescent="0.25">
      <c r="B430" s="253" t="s">
        <v>102</v>
      </c>
      <c r="C430" s="474">
        <v>22707401</v>
      </c>
      <c r="D430" s="82">
        <v>10889091</v>
      </c>
      <c r="E430" s="86"/>
      <c r="F430" s="86"/>
    </row>
    <row r="431" spans="2:10" ht="15" customHeight="1" x14ac:dyDescent="0.25">
      <c r="B431" s="253" t="s">
        <v>79</v>
      </c>
      <c r="C431" s="474">
        <v>100815793</v>
      </c>
      <c r="D431" s="82">
        <v>3120750</v>
      </c>
      <c r="E431" s="86"/>
      <c r="F431" s="86"/>
    </row>
    <row r="432" spans="2:10" ht="15" customHeight="1" x14ac:dyDescent="0.25">
      <c r="B432" s="253" t="s">
        <v>667</v>
      </c>
      <c r="C432" s="474">
        <v>30140100</v>
      </c>
      <c r="D432" s="82"/>
      <c r="E432" s="86"/>
      <c r="F432" s="86"/>
    </row>
    <row r="433" spans="2:10" ht="15" customHeight="1" x14ac:dyDescent="0.25">
      <c r="B433" s="84" t="s">
        <v>92</v>
      </c>
      <c r="C433" s="81">
        <f>SUM(C430:C432)</f>
        <v>153663294</v>
      </c>
      <c r="D433" s="441">
        <f>SUM(D430:D432)</f>
        <v>14009841</v>
      </c>
      <c r="E433" s="86"/>
      <c r="F433" s="86"/>
    </row>
    <row r="434" spans="2:10" s="104" customFormat="1" x14ac:dyDescent="0.25">
      <c r="C434" s="150"/>
      <c r="D434" s="150"/>
      <c r="E434" s="132"/>
      <c r="F434" s="132"/>
    </row>
    <row r="435" spans="2:10" x14ac:dyDescent="0.25">
      <c r="B435" s="120" t="s">
        <v>435</v>
      </c>
      <c r="C435" s="120"/>
      <c r="D435" s="120"/>
    </row>
    <row r="436" spans="2:10" x14ac:dyDescent="0.25">
      <c r="B436" s="120"/>
      <c r="C436" s="120"/>
      <c r="D436" s="120"/>
    </row>
    <row r="437" spans="2:10" ht="18" customHeight="1" x14ac:dyDescent="0.25">
      <c r="B437" s="510" t="s">
        <v>91</v>
      </c>
      <c r="C437" s="521" t="s">
        <v>299</v>
      </c>
      <c r="D437" s="521"/>
      <c r="G437" s="186"/>
      <c r="H437" s="206"/>
      <c r="I437" s="136"/>
      <c r="J437" s="136"/>
    </row>
    <row r="438" spans="2:10" ht="18" customHeight="1" x14ac:dyDescent="0.25">
      <c r="B438" s="510"/>
      <c r="C438" s="77">
        <v>44377</v>
      </c>
      <c r="D438" s="77">
        <v>44012</v>
      </c>
      <c r="G438" s="186"/>
      <c r="H438" s="206"/>
      <c r="I438" s="136"/>
      <c r="J438" s="136"/>
    </row>
    <row r="439" spans="2:10" ht="15" customHeight="1" x14ac:dyDescent="0.25">
      <c r="B439" s="253" t="s">
        <v>246</v>
      </c>
      <c r="C439" s="473">
        <v>81000000</v>
      </c>
      <c r="D439" s="446">
        <v>81000000</v>
      </c>
      <c r="G439" s="186"/>
      <c r="H439" s="206"/>
      <c r="I439" s="136"/>
      <c r="J439" s="136"/>
    </row>
    <row r="440" spans="2:10" ht="15" customHeight="1" x14ac:dyDescent="0.25">
      <c r="B440" s="253" t="s">
        <v>305</v>
      </c>
      <c r="C440" s="473">
        <v>432000000</v>
      </c>
      <c r="D440" s="446">
        <v>523839516</v>
      </c>
      <c r="G440" s="186"/>
      <c r="H440" s="206"/>
      <c r="I440" s="136"/>
      <c r="J440" s="136"/>
    </row>
    <row r="441" spans="2:10" ht="15" customHeight="1" x14ac:dyDescent="0.25">
      <c r="B441" s="253" t="s">
        <v>89</v>
      </c>
      <c r="C441" s="473">
        <v>1562549458</v>
      </c>
      <c r="D441" s="446">
        <v>879530399</v>
      </c>
      <c r="G441" s="186"/>
      <c r="H441" s="206"/>
      <c r="I441" s="136"/>
      <c r="J441" s="136"/>
    </row>
    <row r="442" spans="2:10" ht="15" customHeight="1" x14ac:dyDescent="0.25">
      <c r="B442" s="253" t="s">
        <v>100</v>
      </c>
      <c r="C442" s="473">
        <v>0</v>
      </c>
      <c r="D442" s="446">
        <v>0</v>
      </c>
      <c r="G442" s="186"/>
      <c r="H442" s="206"/>
      <c r="I442" s="136"/>
      <c r="J442" s="136"/>
    </row>
    <row r="443" spans="2:10" ht="15" customHeight="1" x14ac:dyDescent="0.25">
      <c r="B443" s="253" t="s">
        <v>83</v>
      </c>
      <c r="C443" s="473">
        <v>130212455</v>
      </c>
      <c r="D443" s="446">
        <v>71470394</v>
      </c>
      <c r="G443" s="186"/>
      <c r="H443" s="206"/>
      <c r="I443" s="136"/>
      <c r="J443" s="136"/>
    </row>
    <row r="444" spans="2:10" ht="15" customHeight="1" x14ac:dyDescent="0.25">
      <c r="B444" s="253" t="s">
        <v>90</v>
      </c>
      <c r="C444" s="473">
        <v>266519489</v>
      </c>
      <c r="D444" s="446">
        <v>145409380</v>
      </c>
      <c r="G444" s="186"/>
      <c r="H444" s="206"/>
      <c r="I444" s="136"/>
      <c r="J444" s="136"/>
    </row>
    <row r="445" spans="2:10" ht="15" customHeight="1" x14ac:dyDescent="0.25">
      <c r="B445" s="253" t="s">
        <v>85</v>
      </c>
      <c r="C445" s="473">
        <v>729346428</v>
      </c>
      <c r="D445" s="446">
        <v>139000000</v>
      </c>
      <c r="G445" s="186"/>
      <c r="H445" s="206"/>
      <c r="I445" s="136"/>
      <c r="J445" s="136"/>
    </row>
    <row r="446" spans="2:10" ht="15" customHeight="1" x14ac:dyDescent="0.25">
      <c r="B446" s="253" t="s">
        <v>306</v>
      </c>
      <c r="C446" s="473">
        <v>72708189</v>
      </c>
      <c r="D446" s="446">
        <v>43653292</v>
      </c>
      <c r="G446" s="186"/>
      <c r="H446" s="206"/>
      <c r="I446" s="136"/>
      <c r="J446" s="136"/>
    </row>
    <row r="447" spans="2:10" ht="15" customHeight="1" x14ac:dyDescent="0.25">
      <c r="B447" s="253" t="s">
        <v>81</v>
      </c>
      <c r="C447" s="473">
        <f>86813159+1664798</f>
        <v>88477957</v>
      </c>
      <c r="D447" s="446">
        <v>24496095</v>
      </c>
      <c r="G447" s="186"/>
      <c r="H447" s="206"/>
      <c r="I447" s="136"/>
      <c r="J447" s="136"/>
    </row>
    <row r="448" spans="2:10" ht="15" customHeight="1" x14ac:dyDescent="0.25">
      <c r="B448" s="253" t="s">
        <v>269</v>
      </c>
      <c r="C448" s="474">
        <v>9832336</v>
      </c>
      <c r="D448" s="446">
        <v>19609000</v>
      </c>
      <c r="G448" s="186"/>
      <c r="H448" s="206"/>
      <c r="I448" s="136"/>
      <c r="J448" s="136"/>
    </row>
    <row r="449" spans="2:10" ht="15" customHeight="1" x14ac:dyDescent="0.25">
      <c r="B449" s="253" t="s">
        <v>301</v>
      </c>
      <c r="C449" s="474">
        <v>12533688</v>
      </c>
      <c r="D449" s="446">
        <v>240000</v>
      </c>
      <c r="G449" s="186"/>
      <c r="H449" s="206"/>
      <c r="I449" s="136"/>
      <c r="J449" s="136"/>
    </row>
    <row r="450" spans="2:10" ht="15" customHeight="1" x14ac:dyDescent="0.25">
      <c r="B450" s="253" t="s">
        <v>86</v>
      </c>
      <c r="C450" s="474">
        <v>0</v>
      </c>
      <c r="D450" s="446">
        <v>26000000</v>
      </c>
    </row>
    <row r="451" spans="2:10" ht="15" customHeight="1" x14ac:dyDescent="0.25">
      <c r="B451" s="253" t="s">
        <v>268</v>
      </c>
      <c r="C451" s="474">
        <v>78315000</v>
      </c>
      <c r="D451" s="446">
        <v>60261999</v>
      </c>
    </row>
    <row r="452" spans="2:10" ht="15" customHeight="1" x14ac:dyDescent="0.25">
      <c r="B452" s="253" t="s">
        <v>307</v>
      </c>
      <c r="C452" s="474">
        <v>7500000</v>
      </c>
      <c r="D452" s="446">
        <v>0</v>
      </c>
    </row>
    <row r="453" spans="2:10" ht="15" customHeight="1" x14ac:dyDescent="0.25">
      <c r="B453" s="253" t="s">
        <v>308</v>
      </c>
      <c r="C453" s="474">
        <v>2500000</v>
      </c>
      <c r="D453" s="446">
        <v>0</v>
      </c>
    </row>
    <row r="454" spans="2:10" ht="15" customHeight="1" x14ac:dyDescent="0.25">
      <c r="B454" s="253" t="s">
        <v>101</v>
      </c>
      <c r="C454" s="474">
        <v>10025250</v>
      </c>
      <c r="D454" s="446">
        <v>7774165</v>
      </c>
    </row>
    <row r="455" spans="2:10" ht="15" customHeight="1" x14ac:dyDescent="0.25">
      <c r="B455" s="253" t="s">
        <v>96</v>
      </c>
      <c r="C455" s="474">
        <v>16480315</v>
      </c>
      <c r="D455" s="446">
        <v>10538415</v>
      </c>
    </row>
    <row r="456" spans="2:10" ht="15" customHeight="1" x14ac:dyDescent="0.25">
      <c r="B456" s="253" t="s">
        <v>82</v>
      </c>
      <c r="C456" s="474">
        <v>363636</v>
      </c>
      <c r="D456" s="446">
        <v>409091</v>
      </c>
    </row>
    <row r="457" spans="2:10" ht="15" customHeight="1" x14ac:dyDescent="0.25">
      <c r="B457" s="253" t="s">
        <v>97</v>
      </c>
      <c r="C457" s="474">
        <f>68873470+5390910</f>
        <v>74264380</v>
      </c>
      <c r="D457" s="446">
        <v>17234188</v>
      </c>
    </row>
    <row r="458" spans="2:10" ht="15" customHeight="1" x14ac:dyDescent="0.25">
      <c r="B458" s="253" t="s">
        <v>95</v>
      </c>
      <c r="C458" s="474">
        <f>27662938+30207735</f>
        <v>57870673</v>
      </c>
      <c r="D458" s="446">
        <v>16270425</v>
      </c>
    </row>
    <row r="459" spans="2:10" ht="15" customHeight="1" x14ac:dyDescent="0.25">
      <c r="B459" s="253" t="s">
        <v>98</v>
      </c>
      <c r="C459" s="474">
        <v>7549686</v>
      </c>
      <c r="D459" s="446">
        <v>6745727</v>
      </c>
    </row>
    <row r="460" spans="2:10" ht="15" customHeight="1" x14ac:dyDescent="0.25">
      <c r="B460" s="253" t="s">
        <v>84</v>
      </c>
      <c r="C460" s="474">
        <v>6258296</v>
      </c>
      <c r="D460" s="446">
        <v>5167145</v>
      </c>
    </row>
    <row r="461" spans="2:10" ht="15" customHeight="1" x14ac:dyDescent="0.25">
      <c r="B461" s="253" t="s">
        <v>99</v>
      </c>
      <c r="C461" s="474">
        <v>228536014</v>
      </c>
      <c r="D461" s="446">
        <v>230311344</v>
      </c>
    </row>
    <row r="462" spans="2:10" ht="15" customHeight="1" x14ac:dyDescent="0.25">
      <c r="B462" s="253" t="s">
        <v>666</v>
      </c>
      <c r="C462" s="474">
        <v>60832</v>
      </c>
      <c r="D462" s="446">
        <v>22735901</v>
      </c>
    </row>
    <row r="463" spans="2:10" ht="15" customHeight="1" x14ac:dyDescent="0.25">
      <c r="B463" s="253" t="s">
        <v>689</v>
      </c>
      <c r="C463" s="475"/>
      <c r="D463" s="446">
        <v>23917800</v>
      </c>
    </row>
    <row r="464" spans="2:10" ht="15" hidden="1" customHeight="1" x14ac:dyDescent="0.25">
      <c r="B464" s="253" t="s">
        <v>432</v>
      </c>
      <c r="C464" s="474">
        <v>0</v>
      </c>
      <c r="D464" s="446">
        <v>0</v>
      </c>
    </row>
    <row r="465" spans="2:4" ht="15" customHeight="1" x14ac:dyDescent="0.25">
      <c r="B465" s="253" t="s">
        <v>80</v>
      </c>
      <c r="C465" s="474">
        <v>1618594</v>
      </c>
      <c r="D465" s="446">
        <v>0</v>
      </c>
    </row>
    <row r="466" spans="2:4" ht="15" hidden="1" customHeight="1" x14ac:dyDescent="0.25">
      <c r="B466" s="253" t="s">
        <v>303</v>
      </c>
      <c r="C466" s="474">
        <v>0</v>
      </c>
      <c r="D466" s="446">
        <v>0</v>
      </c>
    </row>
    <row r="467" spans="2:4" ht="15" customHeight="1" x14ac:dyDescent="0.25">
      <c r="B467" s="253" t="s">
        <v>302</v>
      </c>
      <c r="C467" s="474">
        <v>79743825</v>
      </c>
      <c r="D467" s="446">
        <v>0</v>
      </c>
    </row>
    <row r="468" spans="2:4" ht="15" customHeight="1" x14ac:dyDescent="0.25">
      <c r="B468" s="253" t="s">
        <v>438</v>
      </c>
      <c r="C468" s="474">
        <v>36358182</v>
      </c>
      <c r="D468" s="446">
        <v>0</v>
      </c>
    </row>
    <row r="469" spans="2:4" ht="15" customHeight="1" x14ac:dyDescent="0.25">
      <c r="B469" s="253" t="s">
        <v>437</v>
      </c>
      <c r="C469" s="474">
        <v>17683630</v>
      </c>
      <c r="D469" s="446">
        <v>17418481</v>
      </c>
    </row>
    <row r="470" spans="2:4" ht="15" customHeight="1" x14ac:dyDescent="0.25">
      <c r="B470" s="253" t="s">
        <v>350</v>
      </c>
      <c r="C470" s="474">
        <v>0</v>
      </c>
      <c r="D470" s="446">
        <v>0</v>
      </c>
    </row>
    <row r="471" spans="2:4" ht="15" customHeight="1" x14ac:dyDescent="0.25">
      <c r="B471" s="253" t="s">
        <v>300</v>
      </c>
      <c r="C471" s="474">
        <v>35819801</v>
      </c>
      <c r="D471" s="446">
        <v>24779809</v>
      </c>
    </row>
    <row r="472" spans="2:4" ht="15" customHeight="1" x14ac:dyDescent="0.25">
      <c r="B472" s="253" t="s">
        <v>439</v>
      </c>
      <c r="C472" s="474">
        <v>0</v>
      </c>
      <c r="D472" s="446">
        <v>0</v>
      </c>
    </row>
    <row r="473" spans="2:4" ht="15" customHeight="1" x14ac:dyDescent="0.25">
      <c r="B473" s="253" t="s">
        <v>440</v>
      </c>
      <c r="C473" s="474">
        <v>5966910</v>
      </c>
      <c r="D473" s="446">
        <v>7227813</v>
      </c>
    </row>
    <row r="474" spans="2:4" ht="15" customHeight="1" x14ac:dyDescent="0.25">
      <c r="B474" s="253" t="s">
        <v>441</v>
      </c>
      <c r="C474" s="474">
        <v>67510314</v>
      </c>
      <c r="D474" s="446">
        <v>0</v>
      </c>
    </row>
    <row r="475" spans="2:4" ht="15" customHeight="1" x14ac:dyDescent="0.25">
      <c r="B475" s="253" t="s">
        <v>442</v>
      </c>
      <c r="C475" s="474">
        <v>6818182</v>
      </c>
      <c r="D475" s="446">
        <v>0</v>
      </c>
    </row>
    <row r="476" spans="2:4" ht="15" customHeight="1" x14ac:dyDescent="0.25">
      <c r="B476" s="85" t="s">
        <v>75</v>
      </c>
      <c r="C476" s="81">
        <f>SUM(C439:C475)</f>
        <v>4126423520</v>
      </c>
      <c r="D476" s="81">
        <f>SUM(D439:D475)</f>
        <v>2405040379</v>
      </c>
    </row>
    <row r="478" spans="2:4" x14ac:dyDescent="0.25">
      <c r="B478" s="104"/>
      <c r="C478" s="150"/>
      <c r="D478" s="150"/>
    </row>
    <row r="479" spans="2:4" x14ac:dyDescent="0.25">
      <c r="B479" s="511" t="s">
        <v>220</v>
      </c>
      <c r="C479" s="511"/>
      <c r="D479" s="511"/>
    </row>
    <row r="481" spans="2:10" x14ac:dyDescent="0.25">
      <c r="B481" s="235" t="s">
        <v>22</v>
      </c>
    </row>
    <row r="483" spans="2:10" ht="18" customHeight="1" x14ac:dyDescent="0.25">
      <c r="B483" s="510" t="s">
        <v>91</v>
      </c>
      <c r="C483" s="521" t="s">
        <v>299</v>
      </c>
      <c r="D483" s="521"/>
      <c r="H483" s="206"/>
      <c r="I483" s="136"/>
      <c r="J483" s="136"/>
    </row>
    <row r="484" spans="2:10" ht="18" customHeight="1" x14ac:dyDescent="0.25">
      <c r="B484" s="510"/>
      <c r="C484" s="77">
        <v>44377</v>
      </c>
      <c r="D484" s="77">
        <v>44012</v>
      </c>
      <c r="H484" s="206"/>
      <c r="I484" s="136"/>
      <c r="J484" s="136"/>
    </row>
    <row r="485" spans="2:10" ht="15" customHeight="1" x14ac:dyDescent="0.25">
      <c r="B485" s="255" t="s">
        <v>93</v>
      </c>
      <c r="C485" s="256">
        <f>+C486</f>
        <v>290201</v>
      </c>
      <c r="D485" s="431">
        <f>+D486</f>
        <v>42696136</v>
      </c>
    </row>
    <row r="486" spans="2:10" ht="15" customHeight="1" x14ac:dyDescent="0.25">
      <c r="B486" s="253" t="s">
        <v>67</v>
      </c>
      <c r="C486" s="254">
        <v>290201</v>
      </c>
      <c r="D486" s="439">
        <v>42696136</v>
      </c>
    </row>
    <row r="487" spans="2:10" ht="15" customHeight="1" x14ac:dyDescent="0.25">
      <c r="B487" s="255" t="s">
        <v>94</v>
      </c>
      <c r="C487" s="476">
        <f>+C488</f>
        <v>304110247</v>
      </c>
      <c r="D487" s="431">
        <f>+D488</f>
        <v>9350460</v>
      </c>
      <c r="H487" s="136"/>
      <c r="I487" s="136"/>
    </row>
    <row r="488" spans="2:10" ht="15" customHeight="1" x14ac:dyDescent="0.25">
      <c r="B488" s="253" t="s">
        <v>87</v>
      </c>
      <c r="C488" s="254">
        <v>304110247</v>
      </c>
      <c r="D488" s="446">
        <v>9350460</v>
      </c>
      <c r="H488" s="136"/>
      <c r="I488" s="136"/>
    </row>
    <row r="489" spans="2:10" x14ac:dyDescent="0.25">
      <c r="H489" s="136"/>
      <c r="I489" s="136"/>
    </row>
    <row r="490" spans="2:10" x14ac:dyDescent="0.25">
      <c r="B490" s="235" t="s">
        <v>221</v>
      </c>
      <c r="G490" s="136"/>
      <c r="H490" s="136"/>
      <c r="I490" s="136"/>
    </row>
    <row r="491" spans="2:10" x14ac:dyDescent="0.25">
      <c r="B491" s="86" t="s">
        <v>309</v>
      </c>
      <c r="G491" s="136"/>
      <c r="H491" s="136"/>
      <c r="I491" s="136"/>
    </row>
    <row r="492" spans="2:10" x14ac:dyDescent="0.25">
      <c r="G492" s="136"/>
      <c r="H492" s="136"/>
      <c r="I492" s="136"/>
    </row>
    <row r="493" spans="2:10" ht="18" customHeight="1" x14ac:dyDescent="0.25">
      <c r="B493" s="510" t="s">
        <v>91</v>
      </c>
      <c r="C493" s="521" t="s">
        <v>299</v>
      </c>
      <c r="D493" s="521"/>
      <c r="G493" s="186"/>
      <c r="H493" s="206"/>
      <c r="I493" s="136"/>
      <c r="J493" s="136"/>
    </row>
    <row r="494" spans="2:10" ht="18" customHeight="1" x14ac:dyDescent="0.25">
      <c r="B494" s="510"/>
      <c r="C494" s="77">
        <v>44377</v>
      </c>
      <c r="D494" s="77">
        <v>44012</v>
      </c>
      <c r="G494" s="186"/>
      <c r="H494" s="206"/>
      <c r="I494" s="136"/>
      <c r="J494" s="136"/>
    </row>
    <row r="495" spans="2:10" ht="15" customHeight="1" x14ac:dyDescent="0.25">
      <c r="B495" s="253" t="s">
        <v>72</v>
      </c>
      <c r="C495" s="254">
        <f>483820537+143439257</f>
        <v>627259794</v>
      </c>
      <c r="D495" s="439">
        <v>200085440</v>
      </c>
      <c r="G495" s="136"/>
      <c r="H495" s="136"/>
      <c r="I495" s="136"/>
    </row>
    <row r="496" spans="2:10" ht="15" customHeight="1" x14ac:dyDescent="0.25">
      <c r="B496" s="253" t="s">
        <v>70</v>
      </c>
      <c r="C496" s="254">
        <f>447534580+52966014+150960754</f>
        <v>651461348</v>
      </c>
      <c r="D496" s="439">
        <v>332826852</v>
      </c>
      <c r="G496" s="136"/>
      <c r="H496" s="136"/>
      <c r="I496" s="136"/>
    </row>
    <row r="497" spans="1:10" ht="15" customHeight="1" x14ac:dyDescent="0.25">
      <c r="B497" s="45" t="s">
        <v>75</v>
      </c>
      <c r="C497" s="423">
        <f>SUM(C495:C496)</f>
        <v>1278721142</v>
      </c>
      <c r="D497" s="423">
        <f>SUM(D495:D496)</f>
        <v>532912292</v>
      </c>
      <c r="G497" s="136"/>
      <c r="H497" s="136"/>
      <c r="I497" s="136"/>
    </row>
    <row r="498" spans="1:10" s="114" customFormat="1" x14ac:dyDescent="0.25">
      <c r="B498" s="236"/>
      <c r="C498" s="237"/>
      <c r="D498" s="237"/>
      <c r="E498" s="238"/>
      <c r="F498" s="238"/>
      <c r="G498" s="239"/>
      <c r="H498" s="239"/>
      <c r="I498" s="239"/>
    </row>
    <row r="499" spans="1:10" s="114" customFormat="1" x14ac:dyDescent="0.25">
      <c r="B499" s="236" t="s">
        <v>310</v>
      </c>
      <c r="C499" s="237"/>
      <c r="D499" s="237"/>
      <c r="E499" s="238"/>
      <c r="F499" s="238"/>
      <c r="G499" s="239"/>
      <c r="H499" s="239"/>
      <c r="I499" s="239"/>
    </row>
    <row r="500" spans="1:10" s="114" customFormat="1" x14ac:dyDescent="0.25">
      <c r="B500" s="236"/>
      <c r="C500" s="237"/>
      <c r="D500" s="237"/>
      <c r="E500" s="238"/>
      <c r="F500" s="238"/>
      <c r="G500" s="239"/>
      <c r="H500" s="239"/>
      <c r="I500" s="239"/>
    </row>
    <row r="501" spans="1:10" ht="18" customHeight="1" x14ac:dyDescent="0.25">
      <c r="B501" s="510" t="s">
        <v>91</v>
      </c>
      <c r="C501" s="521" t="s">
        <v>299</v>
      </c>
      <c r="D501" s="521"/>
      <c r="E501" s="238"/>
      <c r="F501" s="238"/>
      <c r="G501" s="186"/>
      <c r="H501" s="206"/>
      <c r="I501" s="136"/>
      <c r="J501" s="136"/>
    </row>
    <row r="502" spans="1:10" ht="18" customHeight="1" x14ac:dyDescent="0.25">
      <c r="B502" s="510"/>
      <c r="C502" s="77">
        <v>44377</v>
      </c>
      <c r="D502" s="77">
        <v>44012</v>
      </c>
      <c r="E502" s="238"/>
      <c r="F502" s="238"/>
      <c r="G502" s="186"/>
      <c r="H502" s="206"/>
      <c r="I502" s="136"/>
      <c r="J502" s="136"/>
    </row>
    <row r="503" spans="1:10" ht="15" customHeight="1" x14ac:dyDescent="0.25">
      <c r="B503" s="253" t="s">
        <v>88</v>
      </c>
      <c r="C503" s="254">
        <v>182298933</v>
      </c>
      <c r="D503" s="439">
        <v>87984438</v>
      </c>
      <c r="E503" s="238"/>
      <c r="F503" s="238"/>
      <c r="G503" s="136"/>
      <c r="H503" s="136"/>
      <c r="I503" s="136"/>
    </row>
    <row r="504" spans="1:10" ht="15" customHeight="1" x14ac:dyDescent="0.25">
      <c r="B504" s="253" t="s">
        <v>436</v>
      </c>
      <c r="C504" s="254">
        <v>79693521</v>
      </c>
      <c r="D504" s="439">
        <v>40434919</v>
      </c>
      <c r="E504" s="238"/>
      <c r="F504" s="238"/>
      <c r="G504" s="136"/>
      <c r="H504" s="136"/>
      <c r="I504" s="136"/>
    </row>
    <row r="505" spans="1:10" ht="15" customHeight="1" x14ac:dyDescent="0.25">
      <c r="B505" s="45" t="s">
        <v>75</v>
      </c>
      <c r="C505" s="423">
        <f>+C503+C504</f>
        <v>261992454</v>
      </c>
      <c r="D505" s="423">
        <f>+D503+D504</f>
        <v>128419357</v>
      </c>
      <c r="E505" s="238"/>
      <c r="F505" s="238"/>
      <c r="G505" s="136"/>
      <c r="H505" s="136"/>
      <c r="I505" s="136"/>
    </row>
    <row r="506" spans="1:10" x14ac:dyDescent="0.25">
      <c r="D506" s="102"/>
      <c r="G506" s="136"/>
      <c r="H506" s="136"/>
      <c r="I506" s="136"/>
    </row>
    <row r="507" spans="1:10" x14ac:dyDescent="0.25">
      <c r="G507" s="136"/>
      <c r="H507" s="136"/>
      <c r="I507" s="136"/>
    </row>
    <row r="508" spans="1:10" x14ac:dyDescent="0.25">
      <c r="B508" s="235" t="s">
        <v>222</v>
      </c>
      <c r="C508" s="121"/>
      <c r="D508" s="121"/>
      <c r="G508" s="136"/>
      <c r="H508" s="136"/>
      <c r="I508" s="136"/>
    </row>
    <row r="509" spans="1:10" x14ac:dyDescent="0.25">
      <c r="A509" s="86" t="s">
        <v>311</v>
      </c>
      <c r="B509" s="235"/>
      <c r="C509" s="121"/>
      <c r="D509" s="121"/>
      <c r="G509" s="136"/>
      <c r="H509" s="136"/>
      <c r="I509" s="136"/>
    </row>
    <row r="510" spans="1:10" x14ac:dyDescent="0.25">
      <c r="B510" s="235"/>
      <c r="C510" s="121"/>
      <c r="D510" s="121"/>
      <c r="G510" s="136"/>
      <c r="H510" s="136"/>
      <c r="I510" s="136"/>
    </row>
    <row r="511" spans="1:10" ht="18" customHeight="1" x14ac:dyDescent="0.25">
      <c r="B511" s="510" t="s">
        <v>91</v>
      </c>
      <c r="C511" s="521" t="s">
        <v>299</v>
      </c>
      <c r="D511" s="521"/>
      <c r="E511" s="185"/>
      <c r="F511" s="185"/>
      <c r="G511" s="186"/>
      <c r="H511" s="206"/>
      <c r="I511" s="136"/>
      <c r="J511" s="136"/>
    </row>
    <row r="512" spans="1:10" ht="18" customHeight="1" x14ac:dyDescent="0.25">
      <c r="B512" s="510"/>
      <c r="C512" s="77">
        <v>44377</v>
      </c>
      <c r="D512" s="77">
        <v>44012</v>
      </c>
      <c r="G512" s="186"/>
      <c r="H512" s="206"/>
      <c r="I512" s="136"/>
      <c r="J512" s="136"/>
    </row>
    <row r="513" spans="1:10" ht="15" customHeight="1" x14ac:dyDescent="0.25">
      <c r="B513" s="87" t="s">
        <v>358</v>
      </c>
      <c r="C513" s="88">
        <v>0</v>
      </c>
      <c r="D513" s="88">
        <v>0</v>
      </c>
      <c r="G513" s="136"/>
      <c r="H513" s="136"/>
      <c r="I513" s="136"/>
    </row>
    <row r="514" spans="1:10" ht="15" customHeight="1" x14ac:dyDescent="0.25">
      <c r="B514" s="31" t="s">
        <v>68</v>
      </c>
      <c r="C514" s="63">
        <f>+C513</f>
        <v>0</v>
      </c>
      <c r="D514" s="63">
        <f>+D513</f>
        <v>0</v>
      </c>
      <c r="G514" s="136"/>
      <c r="H514" s="136"/>
      <c r="I514" s="136"/>
    </row>
    <row r="515" spans="1:10" s="133" customFormat="1" x14ac:dyDescent="0.25">
      <c r="B515" s="89"/>
      <c r="C515" s="60"/>
      <c r="D515" s="60"/>
      <c r="E515" s="180"/>
      <c r="F515" s="180"/>
      <c r="G515" s="181"/>
      <c r="H515" s="181"/>
      <c r="I515" s="181"/>
    </row>
    <row r="516" spans="1:10" s="114" customFormat="1" x14ac:dyDescent="0.25">
      <c r="A516" s="114" t="s">
        <v>312</v>
      </c>
      <c r="B516" s="89"/>
      <c r="C516" s="60"/>
      <c r="D516" s="60"/>
      <c r="E516" s="238"/>
      <c r="F516" s="238"/>
      <c r="G516" s="239"/>
      <c r="H516" s="239"/>
      <c r="I516" s="239"/>
    </row>
    <row r="517" spans="1:10" ht="18" customHeight="1" x14ac:dyDescent="0.25">
      <c r="B517" s="510" t="s">
        <v>91</v>
      </c>
      <c r="C517" s="521" t="s">
        <v>299</v>
      </c>
      <c r="D517" s="521"/>
      <c r="E517" s="185"/>
      <c r="F517" s="185"/>
      <c r="G517" s="186"/>
      <c r="H517" s="206"/>
      <c r="I517" s="136"/>
      <c r="J517" s="136"/>
    </row>
    <row r="518" spans="1:10" ht="18" customHeight="1" x14ac:dyDescent="0.25">
      <c r="B518" s="510"/>
      <c r="C518" s="77">
        <v>44377</v>
      </c>
      <c r="D518" s="77">
        <v>44012</v>
      </c>
      <c r="F518" s="86"/>
      <c r="G518" s="186"/>
      <c r="H518" s="206"/>
      <c r="I518" s="136"/>
      <c r="J518" s="136"/>
    </row>
    <row r="519" spans="1:10" ht="15" customHeight="1" x14ac:dyDescent="0.25">
      <c r="B519" s="87" t="s">
        <v>289</v>
      </c>
      <c r="C519" s="88">
        <v>0</v>
      </c>
      <c r="D519" s="88">
        <v>0</v>
      </c>
      <c r="G519" s="136"/>
      <c r="H519" s="136"/>
      <c r="I519" s="136"/>
    </row>
    <row r="520" spans="1:10" x14ac:dyDescent="0.25">
      <c r="G520" s="136"/>
      <c r="H520" s="136"/>
      <c r="I520" s="136"/>
    </row>
    <row r="521" spans="1:10" x14ac:dyDescent="0.25">
      <c r="G521" s="136"/>
      <c r="H521" s="136"/>
      <c r="I521" s="136"/>
    </row>
    <row r="522" spans="1:10" x14ac:dyDescent="0.25">
      <c r="B522" s="209" t="s">
        <v>223</v>
      </c>
      <c r="C522" s="209"/>
      <c r="D522" s="102"/>
      <c r="E522" s="200"/>
      <c r="G522" s="136"/>
      <c r="H522" s="136"/>
      <c r="I522" s="136"/>
    </row>
    <row r="523" spans="1:10" x14ac:dyDescent="0.25">
      <c r="B523" s="102"/>
      <c r="C523" s="102"/>
      <c r="D523" s="102"/>
      <c r="E523" s="200"/>
      <c r="G523" s="136"/>
      <c r="H523" s="136"/>
      <c r="I523" s="136"/>
    </row>
    <row r="524" spans="1:10" x14ac:dyDescent="0.25">
      <c r="B524" s="102" t="s">
        <v>224</v>
      </c>
      <c r="C524" s="240" t="s">
        <v>376</v>
      </c>
      <c r="D524" s="102"/>
      <c r="E524" s="200"/>
      <c r="G524" s="241"/>
      <c r="H524" s="136"/>
      <c r="I524" s="136"/>
    </row>
    <row r="525" spans="1:10" x14ac:dyDescent="0.25">
      <c r="B525" s="102" t="s">
        <v>225</v>
      </c>
      <c r="C525" s="240" t="s">
        <v>376</v>
      </c>
      <c r="D525" s="102"/>
      <c r="E525" s="200"/>
      <c r="G525" s="181"/>
      <c r="H525" s="136"/>
      <c r="I525" s="136"/>
    </row>
    <row r="526" spans="1:10" x14ac:dyDescent="0.25">
      <c r="B526" s="242" t="s">
        <v>226</v>
      </c>
      <c r="C526" s="240"/>
      <c r="D526" s="102"/>
      <c r="G526" s="136"/>
      <c r="H526" s="136"/>
      <c r="I526" s="136"/>
    </row>
    <row r="527" spans="1:10" ht="18" customHeight="1" x14ac:dyDescent="0.25">
      <c r="B527" s="250" t="s">
        <v>227</v>
      </c>
      <c r="C527" s="250" t="s">
        <v>256</v>
      </c>
      <c r="D527" s="539" t="s">
        <v>229</v>
      </c>
      <c r="E527" s="539"/>
      <c r="F527" s="250" t="s">
        <v>228</v>
      </c>
      <c r="G527" s="136"/>
      <c r="H527" s="136"/>
      <c r="I527" s="136"/>
    </row>
    <row r="528" spans="1:10" s="94" customFormat="1" ht="26.4" x14ac:dyDescent="0.3">
      <c r="B528" s="251" t="s">
        <v>255</v>
      </c>
      <c r="C528" s="252" t="s">
        <v>576</v>
      </c>
      <c r="D528" s="538" t="s">
        <v>378</v>
      </c>
      <c r="E528" s="538"/>
      <c r="F528" s="477">
        <v>572331000</v>
      </c>
      <c r="G528" s="243"/>
      <c r="H528" s="243"/>
      <c r="I528" s="243"/>
    </row>
    <row r="529" spans="2:9" x14ac:dyDescent="0.25">
      <c r="B529" s="242"/>
      <c r="C529" s="242"/>
      <c r="D529" s="102"/>
      <c r="E529" s="200"/>
      <c r="F529" s="200"/>
      <c r="G529" s="136"/>
      <c r="H529" s="136"/>
      <c r="I529" s="136"/>
    </row>
    <row r="530" spans="2:9" x14ac:dyDescent="0.25">
      <c r="B530" s="209" t="s">
        <v>230</v>
      </c>
      <c r="C530" s="209"/>
      <c r="D530" s="102"/>
      <c r="E530" s="200"/>
      <c r="F530" s="200"/>
      <c r="G530" s="136"/>
      <c r="H530" s="136"/>
      <c r="I530" s="136"/>
    </row>
    <row r="531" spans="2:9" ht="32.25" customHeight="1" x14ac:dyDescent="0.25">
      <c r="B531" s="540" t="s">
        <v>231</v>
      </c>
      <c r="C531" s="540"/>
      <c r="D531" s="540"/>
      <c r="E531" s="540"/>
      <c r="G531" s="136"/>
      <c r="H531" s="136"/>
      <c r="I531" s="136"/>
    </row>
    <row r="532" spans="2:9" x14ac:dyDescent="0.25">
      <c r="B532" s="102"/>
      <c r="C532" s="102"/>
      <c r="D532" s="102"/>
      <c r="E532" s="200"/>
      <c r="G532" s="136"/>
      <c r="H532" s="136"/>
      <c r="I532" s="136"/>
    </row>
    <row r="533" spans="2:9" x14ac:dyDescent="0.25">
      <c r="B533" s="209" t="s">
        <v>232</v>
      </c>
      <c r="C533" s="209"/>
      <c r="D533" s="102"/>
      <c r="E533" s="200"/>
      <c r="G533" s="136"/>
      <c r="H533" s="136"/>
      <c r="I533" s="136"/>
    </row>
    <row r="534" spans="2:9" x14ac:dyDescent="0.25">
      <c r="B534" s="102" t="s">
        <v>556</v>
      </c>
      <c r="C534" s="102"/>
      <c r="D534" s="102"/>
      <c r="E534" s="200"/>
      <c r="G534" s="136"/>
      <c r="H534" s="136"/>
      <c r="I534" s="136"/>
    </row>
    <row r="535" spans="2:9" x14ac:dyDescent="0.25">
      <c r="B535" s="102"/>
      <c r="C535" s="102"/>
      <c r="D535" s="102"/>
      <c r="E535" s="200"/>
      <c r="G535" s="136"/>
      <c r="H535" s="136"/>
      <c r="I535" s="136"/>
    </row>
    <row r="536" spans="2:9" x14ac:dyDescent="0.25">
      <c r="B536" s="209" t="s">
        <v>233</v>
      </c>
      <c r="C536" s="209"/>
      <c r="D536" s="102"/>
      <c r="E536" s="200"/>
      <c r="G536" s="136"/>
      <c r="H536" s="136"/>
      <c r="I536" s="136"/>
    </row>
    <row r="537" spans="2:9" x14ac:dyDescent="0.25">
      <c r="B537" s="102" t="s">
        <v>234</v>
      </c>
      <c r="C537" s="102"/>
      <c r="D537" s="102"/>
      <c r="E537" s="200"/>
      <c r="G537" s="136"/>
      <c r="H537" s="136"/>
      <c r="I537" s="136"/>
    </row>
    <row r="538" spans="2:9" x14ac:dyDescent="0.25">
      <c r="B538" s="102"/>
      <c r="C538" s="102"/>
      <c r="D538" s="102"/>
      <c r="E538" s="200"/>
      <c r="G538" s="136"/>
      <c r="H538" s="136"/>
      <c r="I538" s="136"/>
    </row>
    <row r="539" spans="2:9" x14ac:dyDescent="0.25">
      <c r="B539" s="209" t="s">
        <v>235</v>
      </c>
      <c r="C539" s="209"/>
      <c r="D539" s="102"/>
      <c r="E539" s="200"/>
      <c r="G539" s="136"/>
      <c r="H539" s="136"/>
      <c r="I539" s="136"/>
    </row>
    <row r="540" spans="2:9" x14ac:dyDescent="0.25">
      <c r="B540" s="102" t="s">
        <v>234</v>
      </c>
      <c r="C540" s="102"/>
      <c r="D540" s="102"/>
      <c r="E540" s="200"/>
      <c r="F540" s="185"/>
      <c r="G540" s="136"/>
      <c r="H540" s="136"/>
      <c r="I540" s="136"/>
    </row>
    <row r="541" spans="2:9" x14ac:dyDescent="0.25">
      <c r="B541" s="102"/>
      <c r="C541" s="102"/>
      <c r="D541" s="102"/>
      <c r="E541" s="200"/>
      <c r="G541" s="136"/>
      <c r="H541" s="136"/>
      <c r="I541" s="136"/>
    </row>
    <row r="542" spans="2:9" x14ac:dyDescent="0.25">
      <c r="B542" s="209" t="s">
        <v>236</v>
      </c>
      <c r="C542" s="209"/>
      <c r="D542" s="102"/>
      <c r="E542" s="200"/>
      <c r="G542" s="136"/>
      <c r="H542" s="136"/>
      <c r="I542" s="136"/>
    </row>
    <row r="543" spans="2:9" x14ac:dyDescent="0.25">
      <c r="B543" s="102" t="s">
        <v>237</v>
      </c>
      <c r="C543" s="102"/>
      <c r="D543" s="102"/>
      <c r="E543" s="185"/>
      <c r="F543" s="185"/>
      <c r="G543" s="136"/>
      <c r="H543" s="136"/>
      <c r="I543" s="136"/>
    </row>
    <row r="556" spans="5:8" x14ac:dyDescent="0.25">
      <c r="E556" s="491"/>
      <c r="F556" s="491"/>
      <c r="G556" s="491"/>
      <c r="H556" s="491"/>
    </row>
    <row r="557" spans="5:8" x14ac:dyDescent="0.25">
      <c r="E557" s="491"/>
      <c r="F557" s="491"/>
      <c r="G557" s="491"/>
      <c r="H557" s="491"/>
    </row>
    <row r="558" spans="5:8" x14ac:dyDescent="0.25">
      <c r="E558" s="491"/>
      <c r="F558" s="491"/>
      <c r="G558" s="491"/>
      <c r="H558" s="491"/>
    </row>
    <row r="559" spans="5:8" x14ac:dyDescent="0.25">
      <c r="E559" s="491"/>
      <c r="F559" s="491"/>
      <c r="G559" s="491"/>
      <c r="H559" s="491"/>
    </row>
    <row r="560" spans="5:8" x14ac:dyDescent="0.25">
      <c r="E560" s="491"/>
      <c r="F560" s="491"/>
      <c r="G560" s="491"/>
      <c r="H560" s="491"/>
    </row>
  </sheetData>
  <mergeCells count="107">
    <mergeCell ref="E556:H560"/>
    <mergeCell ref="B479:D479"/>
    <mergeCell ref="B358:D358"/>
    <mergeCell ref="B366:D366"/>
    <mergeCell ref="B380:D380"/>
    <mergeCell ref="B386:D386"/>
    <mergeCell ref="B387:D387"/>
    <mergeCell ref="B394:D394"/>
    <mergeCell ref="B437:B438"/>
    <mergeCell ref="B531:E531"/>
    <mergeCell ref="B493:B494"/>
    <mergeCell ref="C493:D493"/>
    <mergeCell ref="B501:B502"/>
    <mergeCell ref="C501:D501"/>
    <mergeCell ref="B483:B484"/>
    <mergeCell ref="B517:B518"/>
    <mergeCell ref="C517:D517"/>
    <mergeCell ref="B318:D318"/>
    <mergeCell ref="B389:B390"/>
    <mergeCell ref="B396:B397"/>
    <mergeCell ref="C396:D396"/>
    <mergeCell ref="B406:B407"/>
    <mergeCell ref="B428:B429"/>
    <mergeCell ref="C428:D428"/>
    <mergeCell ref="D528:E528"/>
    <mergeCell ref="D527:E527"/>
    <mergeCell ref="B511:B512"/>
    <mergeCell ref="C511:D511"/>
    <mergeCell ref="C483:D483"/>
    <mergeCell ref="C437:D437"/>
    <mergeCell ref="B20:E20"/>
    <mergeCell ref="B21:E21"/>
    <mergeCell ref="B22:E22"/>
    <mergeCell ref="B23:E23"/>
    <mergeCell ref="B17:E17"/>
    <mergeCell ref="B18:E18"/>
    <mergeCell ref="B303:D303"/>
    <mergeCell ref="B311:D311"/>
    <mergeCell ref="B298:D298"/>
    <mergeCell ref="B235:B236"/>
    <mergeCell ref="C235:G235"/>
    <mergeCell ref="B244:B245"/>
    <mergeCell ref="B179:D179"/>
    <mergeCell ref="B195:E195"/>
    <mergeCell ref="B180:D180"/>
    <mergeCell ref="B41:C41"/>
    <mergeCell ref="B1:E1"/>
    <mergeCell ref="B2:E2"/>
    <mergeCell ref="B3:E3"/>
    <mergeCell ref="B4:E4"/>
    <mergeCell ref="B5:E5"/>
    <mergeCell ref="B12:E12"/>
    <mergeCell ref="B13:E13"/>
    <mergeCell ref="B14:E14"/>
    <mergeCell ref="B6:E6"/>
    <mergeCell ref="B7:E7"/>
    <mergeCell ref="B8:E8"/>
    <mergeCell ref="B10:E10"/>
    <mergeCell ref="B11:E11"/>
    <mergeCell ref="B15:E15"/>
    <mergeCell ref="B16:E16"/>
    <mergeCell ref="B24:E24"/>
    <mergeCell ref="B25:E25"/>
    <mergeCell ref="B26:E26"/>
    <mergeCell ref="B28:E28"/>
    <mergeCell ref="B29:E29"/>
    <mergeCell ref="C406:D406"/>
    <mergeCell ref="B415:B416"/>
    <mergeCell ref="C415:D415"/>
    <mergeCell ref="B330:D330"/>
    <mergeCell ref="B404:D404"/>
    <mergeCell ref="C389:D389"/>
    <mergeCell ref="B31:E31"/>
    <mergeCell ref="B33:C33"/>
    <mergeCell ref="B39:C39"/>
    <mergeCell ref="B69:D69"/>
    <mergeCell ref="B78:C78"/>
    <mergeCell ref="B79:C79"/>
    <mergeCell ref="B80:C80"/>
    <mergeCell ref="D264:F264"/>
    <mergeCell ref="C275:D275"/>
    <mergeCell ref="B275:B276"/>
    <mergeCell ref="B19:E19"/>
    <mergeCell ref="H142:J142"/>
    <mergeCell ref="B165:E165"/>
    <mergeCell ref="B167:E167"/>
    <mergeCell ref="B168:E168"/>
    <mergeCell ref="B161:E161"/>
    <mergeCell ref="B352:B353"/>
    <mergeCell ref="C352:C353"/>
    <mergeCell ref="D352:D353"/>
    <mergeCell ref="B264:B265"/>
    <mergeCell ref="C264:C265"/>
    <mergeCell ref="B290:D290"/>
    <mergeCell ref="B273:D273"/>
    <mergeCell ref="B335:D335"/>
    <mergeCell ref="B350:D350"/>
    <mergeCell ref="B254:D254"/>
    <mergeCell ref="B233:D233"/>
    <mergeCell ref="B256:B257"/>
    <mergeCell ref="C256:C257"/>
    <mergeCell ref="D256:F256"/>
    <mergeCell ref="B325:D325"/>
    <mergeCell ref="C244:G244"/>
    <mergeCell ref="E352:F352"/>
    <mergeCell ref="B166:E166"/>
    <mergeCell ref="B142:G142"/>
  </mergeCells>
  <pageMargins left="0.70866141732283472" right="0.70866141732283472" top="0.74803149606299213" bottom="0.74803149606299213" header="0.31496062992125984" footer="0.31496062992125984"/>
  <pageSetup paperSize="9" scale="60" orientation="landscape" r:id="rId1"/>
  <ignoredErrors>
    <ignoredError sqref="F74:G74 E67:G67 F58 E52 E56 G52:G56 F63:F66 F61" formula="1"/>
    <ignoredError sqref="D497 C288:D288 C402:D402 C424:D424 C433:D433 D476" formulaRange="1"/>
  </ignoredErrors>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8" Type="http://schemas.openxmlformats.org/package/2006/relationships/digital-signature/signature" Target="sig18.xml"/><Relationship Id="rId3" Type="http://schemas.openxmlformats.org/package/2006/relationships/digital-signature/signature" Target="sig3.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17.xml"/><Relationship Id="rId2" Type="http://schemas.openxmlformats.org/package/2006/relationships/digital-signature/signature" Target="sig2.xml"/><Relationship Id="rId16" Type="http://schemas.openxmlformats.org/package/2006/relationships/digital-signature/signature" Target="sig16.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5" Type="http://schemas.openxmlformats.org/package/2006/relationships/digital-signature/signature" Target="sig5.xml"/><Relationship Id="rId15" Type="http://schemas.openxmlformats.org/package/2006/relationships/digital-signature/signature" Target="sig15.xml"/><Relationship Id="rId10" Type="http://schemas.openxmlformats.org/package/2006/relationships/digital-signature/signature" Target="sig10.xml"/><Relationship Id="rId19" Type="http://schemas.openxmlformats.org/package/2006/relationships/digital-signature/signature" Target="sig19.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unAIJtllctRXEbWbkV9RGVCw+mnznmnZitCE/J08Rs4=</DigestValue>
    </Reference>
    <Reference Type="http://www.w3.org/2000/09/xmldsig#Object" URI="#idOfficeObject">
      <DigestMethod Algorithm="http://www.w3.org/2001/04/xmlenc#sha256"/>
      <DigestValue>T1GRHQOhnJ4ayGwyxlmKeiWpnCaOPqd9P1Yi0GvIns4=</DigestValue>
    </Reference>
    <Reference Type="http://uri.etsi.org/01903#SignedProperties" URI="#idSignedProperties">
      <Transforms>
        <Transform Algorithm="http://www.w3.org/TR/2001/REC-xml-c14n-20010315"/>
      </Transforms>
      <DigestMethod Algorithm="http://www.w3.org/2001/04/xmlenc#sha256"/>
      <DigestValue>+Usqm1WXeJM9nyBCZJKHv1r3Kfhkg3LtVem1L8TijaE=</DigestValue>
    </Reference>
    <Reference Type="http://www.w3.org/2000/09/xmldsig#Object" URI="#idValidSigLnImg">
      <DigestMethod Algorithm="http://www.w3.org/2001/04/xmlenc#sha256"/>
      <DigestValue>mxKDz3pIOvCbLLJX4Gmk1LWo41s49y1olgt9yNHDywI=</DigestValue>
    </Reference>
    <Reference Type="http://www.w3.org/2000/09/xmldsig#Object" URI="#idInvalidSigLnImg">
      <DigestMethod Algorithm="http://www.w3.org/2001/04/xmlenc#sha256"/>
      <DigestValue>SRjS8+tXJ2+Jbq8ZVSAwRFWgMqXUWjioWjXFyEz6Jzw=</DigestValue>
    </Reference>
  </SignedInfo>
  <SignatureValue>NLoozHJA2i5Xq/vXX8StFyn3HFGbsFlcsPz73UR/+uxnAfvUA7TrtgI7LvvaZ9K0Us/qc6kdC5OH
j9HU5nvAryJEn/7yuE3TZoKm4xDuqYqYWia7+LsTU0HFnJGSpM4WII9EVQZKMeAmrbe0G50rAu+3
DP+dS36OPMgTiumDiY4Imbd66Nk1Be0aiyy5QPutviAiGHySyAzFr4NShJonKvDJhqWYNOdinPiD
6k5Fti9+WktrbnsFlftkLOZtS51K7LxjoEvMEJYn20yFYYPDqQUe40SJT9FypeSItTX0hS7opz1b
dRVKA4qXZs02aMqBWGZ689BuQsKUo/DuuLFuAg==</SignatureValue>
  <KeyInfo>
    <X509Data>
      <X509Certificate>MIIH+TCCBeGgAwIBAgIIELzaQrQlcCAwDQYJKoZIhvcNAQELBQAwWzEXMBUGA1UEBRMOUlVDIDgwMDUwMTcyLTExGjAYBgNVBAMTEUNBLURPQ1VNRU5UQSBTLkEuMRcwFQYDVQQKEw5ET0NVTUVOVEEgUy5BLjELMAkGA1UEBhMCUFkwHhcNMjEwNzI2MTk1MzIwWhcNMjMwNzI2MjAwMzIwWjCBmzELMAkGA1UEBhMCUFkxEzARBgNVBAQMCkxBUkFOIERJQVoxEjAQBgNVBAUTCUNJNDUxNDAxOTEVMBMGA1UEKgwMSk9TRSBFRFVBUkRPMRcwFQYDVQQKDA5QRVJTT05BIEZJU0lDQTERMA8GA1UECwwIRklSTUEgRjIxIDAeBgNVBAMMF0pPU0UgRURVQVJETyBMQVJBTiBESUFaMIIBIjANBgkqhkiG9w0BAQEFAAOCAQ8AMIIBCgKCAQEAz8QmMxf72rAZ/Bl6RnbDTM2EBfbuIxdy2C3jfDR8i76ELjxQ8OrJTjwuYBoeD32fQgooehpzow5RwRve7L2YV2boZ3MG55uTUuAKFLt5MP82ocE5UqG8oVbKT5ifqGX5P/OdYeX5Lje7hX34ygee297nWAo/UhttaM87Rb3ua55DAVb2k94bA7O2/Qqbsp7WrztYJ6GSh1gJp+XkiOkRfyUTIckMJkkJf1zd4Om39uU++2S+W0JgyTfE7lBJmTYfu1hKSQ/NaIADs2Gp8hQVQ+awGpR8t02Rvb2vDqQQ6a0OZcXBiSjUJF+bsdJkCAOOoIZQHljYpuqDImoSjGnMjwIDAQABo4IDfjCCA3owDAYDVR0TAQH/BAIwADAOBgNVHQ8BAf8EBAMCBeAwKgYDVR0lAQH/BCAwHgYIKwYBBQUHAwEGCCsGAQUFBwMCBggrBgEFBQcDBDAdBgNVHQ4EFgQU2EDgvk5ykEns1QSFNw63YYkX7pU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2pvc2VsYXJhbmRpYXp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TFGMsDstu5VXjeN4UdfkI4h5QXYIc8KWbogzFD3UsJpLQqgWPs4MPwpRdd/i8ZIm/4iCVv7CcHVr4g3kR2PRTbac/nWoM/Z0Y+Q3+Jdwk1RLo1tuXS0dSOV8aJAwIQl7UqmSsn+G5/N2CRivUwL8WPbt+8SO+L+px0PxOGBBcUNEGP7hcJeMjMhxQ0LHj/3MsPmch+CHG7Q2oAJA6XHS4PYLc10k9VuZ56EkTA+tfOpFF9oi72KmXD9zHjqcNboiq7BthKF7u88vTmMFTnTUXEDnYmbW6GbxbJWQQCGzLXO3IaLIWFGqasWP7QSKM8uyXyVLElTf0yX7gSBu1ftbB5F3tvFKuSU5C8ksMBeTV7JPfXiVClnaEADdkLyXUVueMPHBTx46U0b+BvMxzIQYiWdrktqC+JRjznFihgxFqMzH8v3LEvl9KN2bxuSHtxJ/JOBTnTjTneMLnQKZw3LvN4OKCYS0N5EiuAliruK/Kko+AhMqyEoUfUCUnv5iomYxsmSyxQl+/E4uW2ltw4hWCFcN+qvYviBNVJofM9OY8DOlwNxLZimsqgELbxR2CBvgVk+mDoxYcNOxIxIE9H+xRPQas+QFW5NvEdPhDWX52pBajpG8wuLf77kR+VTgivjh4xC1bBHH8TXwpQVtJarKC8sEnpVDWk6QyVtKXDdI0C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uMaKEtIoAStat5TeRcrlmVEI5xoabiJ3JceLxZIpmC4=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e0vqw0xiWTvq5WK5gfEVeSnrBn0PYT8fU7uYfDmTJBg=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yYAcX9m/AR7nXFraJljBxjcAaACWFAZzgKZmmEhYujs=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IPvKpUcsRcLXKtF/pd2isDnfXalTt5KsrbxUkNuqB/8=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PIOZ7foHKqwTnwNPrQ+lNUUpcdVswAIyMAF1e1GmIkY=</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G66wX7dI+EDxzjVBtVkJTvVwk3+XYzrGIv5UcIm1v+o=</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6CzEgVfnnJEa69vr9u87fCg+uVZoJ8Gm88erPm3k7pA=</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yTHE0gnI3tTamDQKlMa6DU2kARs1KuYJqIuYM6cKTKE=</DigestValue>
      </Reference>
      <Reference URI="/xl/drawings/vmlDrawing5.vml?ContentType=application/vnd.openxmlformats-officedocument.vmlDrawing">
        <DigestMethod Algorithm="http://www.w3.org/2001/04/xmlenc#sha256"/>
        <DigestValue>37pA/EubBmW2AjkHwqT1BMJKonWqi+Zsgq0cs9xDfXk=</DigestValue>
      </Reference>
      <Reference URI="/xl/drawings/vmlDrawing6.vml?ContentType=application/vnd.openxmlformats-officedocument.vmlDrawing">
        <DigestMethod Algorithm="http://www.w3.org/2001/04/xmlenc#sha256"/>
        <DigestValue>F89jlKAw/9bjyktawDeU180QmbbKBIHLIQCXn+THBuE=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qi6JSnROE8yyYd88RKr/t1BcTcvhlkSwTFSPGYwFA2g=</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ZBd53HNqDm5+1COXglh17XltrrS6M8gs3Vb8Cq4X/xM=</DigestValue>
      </Reference>
      <Reference URI="/xl/media/image5.emf?ContentType=image/x-emf">
        <DigestMethod Algorithm="http://www.w3.org/2001/04/xmlenc#sha256"/>
        <DigestValue>Uh5GgUy2V7GGvjB4P+5G7Kqqz14IlHR6wi/PDn2VckI=</DigestValue>
      </Reference>
      <Reference URI="/xl/media/image6.emf?ContentType=image/x-emf">
        <DigestMethod Algorithm="http://www.w3.org/2001/04/xmlenc#sha256"/>
        <DigestValue>5NU+dSDGLa+/b3bTwJxzeiFk6IWNiBQYMLEHg+06HNw=</DigestValue>
      </Reference>
      <Reference URI="/xl/media/image7.emf?ContentType=image/x-emf">
        <DigestMethod Algorithm="http://www.w3.org/2001/04/xmlenc#sha256"/>
        <DigestValue>nv3NxTOdGnoinYJSOPNcXRtQJd4HuaeEjez5AUmQJ3I=</DigestValue>
      </Reference>
      <Reference URI="/xl/media/image8.emf?ContentType=image/x-emf">
        <DigestMethod Algorithm="http://www.w3.org/2001/04/xmlenc#sha256"/>
        <DigestValue>AFZMoOz8+90D+JjrpnGVvKGlYxKCvefktiQ+qCTHO78=</DigestValue>
      </Reference>
      <Reference URI="/xl/media/image9.emf?ContentType=image/x-emf">
        <DigestMethod Algorithm="http://www.w3.org/2001/04/xmlenc#sha256"/>
        <DigestValue>vYCdDr94KfshGk+/UX9NwQLpT8u4kB1ZKPP8SLGbhAU=</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mv8KzWjieW8PNszNOBx8hUos640ZykDAG9zkC1YIvCE=</DigestValue>
      </Reference>
      <Reference URI="/xl/styles.xml?ContentType=application/vnd.openxmlformats-officedocument.spreadsheetml.styles+xml">
        <DigestMethod Algorithm="http://www.w3.org/2001/04/xmlenc#sha256"/>
        <DigestValue>z/W38t5GT3OHlFWkuzUGbeu86z+TfKOI7wEkckCL2eU=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06HoYmYwmAo3Hx0EYdIKBClSLcsgN9QKAApXUDfdlmE=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W++HUOLee/IWr0ZS2HnIYPkwUlW89YsPBHp2QnByRLQ=</DigestValue>
      </Reference>
      <Reference URI="/xl/worksheets/sheet2.xml?ContentType=application/vnd.openxmlformats-officedocument.spreadsheetml.worksheet+xml">
        <DigestMethod Algorithm="http://www.w3.org/2001/04/xmlenc#sha256"/>
        <DigestValue>5D2q7rpBkECj3twnoTkpCXKFIIURr9FyWTbLRSA0BdA=</DigestValue>
      </Reference>
      <Reference URI="/xl/worksheets/sheet3.xml?ContentType=application/vnd.openxmlformats-officedocument.spreadsheetml.worksheet+xml">
        <DigestMethod Algorithm="http://www.w3.org/2001/04/xmlenc#sha256"/>
        <DigestValue>7QImgp9E3x2X8zILR6GGAkZWTSwGG21okqJCCZLtUU0=</DigestValue>
      </Reference>
      <Reference URI="/xl/worksheets/sheet4.xml?ContentType=application/vnd.openxmlformats-officedocument.spreadsheetml.worksheet+xml">
        <DigestMethod Algorithm="http://www.w3.org/2001/04/xmlenc#sha256"/>
        <DigestValue>lTFjKhZKT8KEfcfKayBj21W3rcXpRc77xCYrS8rcYDI=</DigestValue>
      </Reference>
      <Reference URI="/xl/worksheets/sheet5.xml?ContentType=application/vnd.openxmlformats-officedocument.spreadsheetml.worksheet+xml">
        <DigestMethod Algorithm="http://www.w3.org/2001/04/xmlenc#sha256"/>
        <DigestValue>gtnntzXcGzLxzE512H+IiOqpOusPegHqGY19U6bN0jQ=</DigestValue>
      </Reference>
      <Reference URI="/xl/worksheets/sheet6.xml?ContentType=application/vnd.openxmlformats-officedocument.spreadsheetml.worksheet+xml">
        <DigestMethod Algorithm="http://www.w3.org/2001/04/xmlenc#sha256"/>
        <DigestValue>0AG2YJiR61xNZ5S4cbyE4y9wuFIkfBKwlSiScSQhYKU=</DigestValue>
      </Reference>
      <Reference URI="/xl/worksheets/sheet7.xml?ContentType=application/vnd.openxmlformats-officedocument.spreadsheetml.worksheet+xml">
        <DigestMethod Algorithm="http://www.w3.org/2001/04/xmlenc#sha256"/>
        <DigestValue>tcgb2ubbE7Knz7HOgKKvSv7An09VuLp/WpoURIlZS8I=</DigestValue>
      </Reference>
    </Manifest>
    <SignatureProperties>
      <SignatureProperty Id="idSignatureTime" Target="#idPackageSignature">
        <mdssi:SignatureTime xmlns:mdssi="http://schemas.openxmlformats.org/package/2006/digital-signature">
          <mdssi:Format>YYYY-MM-DDThh:mm:ssTZD</mdssi:Format>
          <mdssi:Value>2021-08-13T20:05:27Z</mdssi:Value>
        </mdssi:SignatureTime>
      </SignatureProperty>
    </SignatureProperties>
  </Object>
  <Object Id="idOfficeObject">
    <SignatureProperties>
      <SignatureProperty Id="idOfficeV1Details" Target="#idPackageSignature">
        <SignatureInfoV1 xmlns="http://schemas.microsoft.com/office/2006/digsig">
          <SetupID>{E8C111A3-D250-4C51-BE04-D611D53C5594}</SetupID>
          <SignatureText>Jose Eduardo Laran</SignatureText>
          <SignatureImage/>
          <SignatureComments/>
          <WindowsVersion>10.0</WindowsVersion>
          <OfficeVersion>16.0.14228/22</OfficeVersion>
          <ApplicationVersion>16.0.14228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2021-08-13T20:05:27Z</xd:SigningTime>
          <xd:SigningCertificate>
            <xd:Cert>
              <xd:CertDigest>
                <DigestMethod Algorithm="http://www.w3.org/2001/04/xmlenc#sha256"/>
                <DigestValue>X9g79j3u+mj/uGUEUZwtkeoOu25cofdw3dK/a6PDnEk=</DigestValue>
              </xd:CertDigest>
              <xd:IssuerSerial>
                <X509IssuerName>C=PY, O=DOCUMENTA S.A., CN=CA-DOCUMENTA S.A., SERIALNUMBER=RUC 80050172-1</X509IssuerName>
                <X509SerialNumber>1206078780253499424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t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cLg0+38AAABwuDT7fwAAbAydNPt/AAAAAEKI+38AAME3DDT7fwAAMBZCiPt/AABsDJ00+38AAJAWAAAAAAAAQAAAwPt/AAAAAEKI+38AAJE6DDT7fwAABAAAAAAAAAAwFkKI+38AAOC7G4xIAAAAbAydNAAAAABIAAAAAAAAAGwMnTT7fwAAoHO4NPt/AADAEJ00+38AAAEAAAAAAAAA9jWdNPt/AAAAAEKI+38AAAAAAAAAAAAAAAAAAFcBAAAA63iKVwEAAEC3toFXAQAA+6VGh/t/AACwvBuMSAAAAEm9G4xIAAAAAAAAAAAAAAAAAAAAZHYACAAAAAAlAAAADAAAAAEAAAAYAAAADAAAAAAAAAASAAAADAAAAAEAAAAeAAAAGAAAAPUAAAAFAAAAMgEAABYAAAAlAAAADAAAAAEAAABUAAAAhAAAAPYAAAAFAAAAMAEAABUAAAABAAAAVVWPQSa0j0H2AAAABQAAAAkAAABMAAAAAAAAAAAAAAAAAAAA//////////9gAAAAMQAzAC8AOA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AAAAABo2BuMSAAAAAAAAAAAAAAAiL5ph/t/AAAAAAAAAAAAAAkAAAAAAAAAAABQQVcBAAAEOgw0+38AAAAAAAAAAAAAAAAAAAAAAACi0LKXwXIAAOjZG4xIAAAAAACg/1cBAAAwH9mPVwEAAEC3toFXAQAAENsbjAAAAADwIe+BVwEAAAcAAAAAAAAAAAAAAAAAAABM2huMSAAAAInaG4xIAAAAwbZCh/t/AAAAAAAAAAAAAOA/hYoAAAAAAAAAAAAAAAAAAAAAAAAAAEC3toFXAQAA+6VGh/t/AADw2RuMSAAAAInaG4xI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InJsz+38AADAkmzP7fwAACCSbM/t/AACIvmmH+38AAAAAAAAAAAAA2GmbM/t/AABQ9yGWVwEAAJAixKNXAQAAAAAAAAAAAAAAAAAAAAAAAHJYs5fBcgAAEGIajEgAAABIkPfLVwEAAOD///8AAAAAQLe2gVcBAAB4YxqMAAAAAAAAAAAAAAAABgAAAAAAAAAAAAAAAAAAAJxiGoxIAAAA2WIajEgAAADBtkKH+38AAAiZAJZXAQAAAAAAAAAAAAAImQCWVwEAAKAMxKNXAQAAQLe2gVcBAAD7pUaH+38AAEBiGoxIAAAA2WIajEg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NkAAABWAAAAMAAAADsAAACqAAAAHAAAACEA8AAAAAAAAAAAAAAAgD8AAAAAAAAAAAAAgD8AAAAAAAAAAAAAAAAAAAAAAAAAAAAAAAAAAAAAAAAAACUAAAAMAAAAAAAAgCgAAAAMAAAABAAAAFIAAABwAQAABAAAAOz///8AAAAAAAAAAAAAAACQAQAAAAAAAQAAAABzAGUAZwBvAGUAIAB1AGkAAAAAAAAAAAAAAAAAAAAAAAAAAAAAAAAAAAAAAAAAAAAAAAAAAAAAAAAAAAAAAAAAAAAAAAgAAAAAAAAAAAAAAAAAAAAACAAAAAAAAIi+aYf7fwAAAAAAAAAAAAAAAAAAAAAAALjRPZ9XAQAA8Kzbo1cBAAAAAAAAAAAAAAAAAAAAAAAAAlizl8FyAAAgcJsz+38AAFD3AJZXAQAA7P///wAAAABAt7aBVwEAAIhjGowAAAAAAAAAAAAAAAAJAAAAAAAAAAAAAAAAAAAArGIajEgAAADpYhqMSAAAAMG2Qof7fwAASCjCj1cBAAAAAAAAAAAAAEgowo9XAQAAAAAAAAAAAABAt7aBVwEAAPulRof7fwAAUGIajEgAAADpYhqMSAAAAAAAAAAAAAAAICo8pGR2AAgAAAAAJQAAAAwAAAAEAAAAGAAAAAwAAAAAAAAAEgAAAAwAAAABAAAAHgAAABgAAAAwAAAAOwAAANoAAABXAAAAJQAAAAwAAAAEAAAAVAAAALgAAAAxAAAAOwAAANgAAABWAAAAAQAAAFVVj0EmtI9BMQAAADsAAAASAAAATAAAAAAAAAAAAAAAAAAAAP//////////cAAAAEoAbwBzAGUAIABFAGQAdQBhAHIAZABvACAATABhAHIAYQBuAAcAAAAMAAAACAAAAAoAAAAFAAAACgAAAAwAAAALAAAACgAAAAcAAAAMAAAADAAAAAUAAAAJAAAACgAAAAcAAAAK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cAAAADwAAAGEAAABkAAAAcQAAAAEAAABVVY9BJrSPQQ8AAABhAAAADQAAAEwAAAAAAAAAAAAAAAAAAAD//////////2gAAABFAGQAdQBhAHIAZABvACAATABhAHIAYQBuAAAABwAAAAgAAAAHAAAABwAAAAUAAAAIAAAACAAAAAQAAAAGAAAABwAAAAUAAAAH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wAAAAPAAAAdgAAAHYAAACGAAAAAQAAAFVVj0EmtI9BDwAAAHYAAAAQAAAATAAAAAAAAAAAAAAAAAAAAP//////////bAAAAEMAbwBuAHQAYQBkAG8AcgAgAEcAZQBuAGUAcgBhAGwACAAAAAgAAAAHAAAABAAAAAcAAAAIAAAACAAAAAUAAAAEAAAACQAAAAcAAAAHAAAABwAAAAUAAAAHAAAAAwAAAEsAAABAAAAAMAAAAAUAAAAgAAAAAQAAAAEAAAAQAAAAAAAAAAAAAABAAQAAoAAAAAAAAAAAAAAAQAEAAKAAAAAlAAAADAAAAAIAAAAnAAAAGAAAAAUAAAAAAAAA////AAAAAAAlAAAADAAAAAUAAABMAAAAZAAAAA4AAACLAAAABwEAAJsAAAAOAAAAiwAAAPoAAAARAAAAIQDwAAAAAAAAAAAAAACAPwAAAAAAAAAAAACAPwAAAAAAAAAAAAAAAAAAAAAAAAAAAAAAAAAAAAAAAAAAJQAAAAwAAAAAAACAKAAAAAwAAAAFAAAAJQAAAAwAAAABAAAAGAAAAAwAAAAAAAAAEgAAAAwAAAABAAAAFgAAAAwAAAAAAAAAVAAAACQBAAAPAAAAiwAAAAYBAACbAAAAAQAAAFVVj0EmtI9BDwAAAIsAAAAkAAAATAAAAAQAAAAOAAAAiwAAAAgBAACcAAAAlAAAAEYAaQByAG0AYQBkAG8AIABwAG8AcgA6ACAASgBPAFMARQAgAEUARABVAEEAUgBEAE8AIABMAEEAUgBBAE4AIABEAEkAQQBaAAYAAAADAAAABQAAAAsAAAAHAAAACAAAAAgAAAAEAAAACAAAAAgAAAAFAAAAAwAAAAQAAAAFAAAACgAAAAcAAAAHAAAABAAAAAcAAAAJAAAACQAAAAgAAAAIAAAACQAAAAoAAAAEAAAABgAAAAgAAAAIAAAACAAAAAoAAAAEAAAACQAAAAMAAAAIAAAABwAAABYAAAAMAAAAAAAAACUAAAAMAAAAAgAAAA4AAAAUAAAAAAAAABAAAAAUAAAA</Object>
  <Object Id="idInvalidSigLnImg">AQAAAGwAAAAAAAAAAAAAAD8BAACfAAAAAAAAAAAAAABmFgAAOwsAACBFTUYAAAEAN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BwuDT7fwAAAHC4NPt/AABsDJ00+38AAAAAQoj7fwAAwTcMNPt/AAAwFkKI+38AAGwMnTT7fwAAkBYAAAAAAABAAADA+38AAAAAQoj7fwAAkToMNPt/AAAEAAAAAAAAADAWQoj7fwAA4LsbjEgAAABsDJ00AAAAAEgAAAAAAAAAbAydNPt/AACgc7g0+38AAMAQnTT7fwAAAQAAAAAAAAD2NZ00+38AAAAAQoj7fwAAAAAAAAAAAAAAAAAAVwEAAADreIpXAQAAQLe2gVcBAAD7pUaH+38AALC8G4xIAAAASb0bjE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GjYG4xIAAAAAAAAAAAAAACIvmmH+38AAAAAAAAAAAAACQAAAAAAAAAAAFBBVwEAAAQ6DDT7fwAAAAAAAAAAAAAAAAAAAAAAAKLQspfBcgAA6NkbjEgAAAAAAKD/VwEAADAf2Y9XAQAAQLe2gVcBAAAQ2xuMAAAAAPAh74FXAQAABwAAAAAAAAAAAAAAAAAAAEzaG4xIAAAAidobjEgAAADBtkKH+38AAAAAAAAAAAAA4D+FigAAAAAAAAAAAAAAAAAAAAAAAAAAQLe2gVcBAAD7pUaH+38AAPDZG4xIAAAAidobjEg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icmzP7fwAAMCSbM/t/AAAIJJsz+38AAIi+aYf7fwAAAAAAAAAAAADYaZsz+38AAFD3IZZXAQAAkCLEo1cBAAAAAAAAAAAAAAAAAAAAAAAAclizl8FyAAAQYhqMSAAAAEiQ98tXAQAA4P///wAAAABAt7aBVwEAAHhjGowAAAAAAAAAAAAAAAAGAAAAAAAAAAAAAAAAAAAAnGIajEgAAADZYhqMSAAAAMG2Qof7fwAACJkAllcBAAAAAAAAAAAAAAiZAJZXAQAAoAzEo1cBAABAt7aBVwEAAPulRof7fwAAQGIajEgAAADZYhqMS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2QAAAFYAAAAwAAAAOwAAAKoAAAAcAAAAIQDwAAAAAAAAAAAAAACAPwAAAAAAAAAAAACAPwAAAAAAAAAAAAAAAAAAAAAAAAAAAAAAAAAAAAAAAAAAJQAAAAwAAAAAAACAKAAAAAwAAAAEAAAAUgAAAHABAAAEAAAA7P///wAAAAAAAAAAAAAAAJABAAAAAAABAAAAAHMAZQBnAG8AZQAgAHUAaQAAAAAAAAAAAAAAAAAAAAAAAAAAAAAAAAAAAAAAAAAAAAAAAAAAAAAAAAAAAAAAAAAAAAAACAAAAAAAAAAAAAAAAAAAAAAIAAAAAAAAiL5ph/t/AAAAAAAAAAAAAAAAAAAAAAAAuNE9n1cBAADwrNujVwEAAAAAAAAAAAAAAAAAAAAAAAACWLOXwXIAACBwmzP7fwAAUPcAllcBAADs////AAAAAEC3toFXAQAAiGMajAAAAAAAAAAAAAAAAAkAAAAAAAAAAAAAAAAAAACsYhqMSAAAAOliGoxIAAAAwbZCh/t/AABIKMKPVwEAAAAAAAAAAAAASCjCj1cBAAAAAAAAAAAAAEC3toFXAQAA+6VGh/t/AABQYhqMSAAAAOliGoxIAAAAAAAAAAAAAAAgKjykZHYACAAAAAAlAAAADAAAAAQAAAAYAAAADAAAAAAAAAASAAAADAAAAAEAAAAeAAAAGAAAADAAAAA7AAAA2gAAAFcAAAAlAAAADAAAAAQAAABUAAAAuAAAADEAAAA7AAAA2AAAAFYAAAABAAAAVVWPQSa0j0ExAAAAOwAAABIAAABMAAAAAAAAAAAAAAAAAAAA//////////9wAAAASgBvAHMAZQAgAEUAZAB1AGEAcgBkAG8AIABMAGEAcgBhAG4ABwAAAAwAAAAIAAAACgAAAAUAAAAKAAAADAAAAAsAAAAKAAAABwAAAAwAAAAMAAAABQAAAAkAAAAKAAAABwAAAAo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GQAAABxAAAAAQAAAFVVj0EmtI9BDwAAAGEAAAANAAAATAAAAAAAAAAAAAAAAAAAAP//////////aAAAAEUAZAB1AGEAcgBkAG8AIABMAGEAcgBhAG4AAAAHAAAACAAAAAcAAAAHAAAABQAAAAgAAAAIAAAABAAAAAYAAAAHAAAABQAAAAc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dgAAAIYAAAABAAAAVVWPQSa0j0EPAAAAdgAAABAAAABMAAAAAAAAAAAAAAAAAAAA//////////9sAAAAQwBvAG4AdABhAGQAbwByACAARwBlAG4AZQByAGEAbAAIAAAACAAAAAcAAAAEAAAABwAAAAgAAAAIAAAABQAAAAQAAAAJAAAABwAAAAcAAAAHAAAABQAAAAcAAAADAAAASwAAAEAAAAAwAAAABQAAACAAAAABAAAAAQAAABAAAAAAAAAAAAAAAEABAACgAAAAAAAAAAAAAABAAQAAoAAAACUAAAAMAAAAAgAAACcAAAAYAAAABQAAAAAAAAD///8AAAAAACUAAAAMAAAABQAAAEwAAABkAAAADgAAAIsAAAAHAQAAmwAAAA4AAACLAAAA+gAAABEAAAAhAPAAAAAAAAAAAAAAAIA/AAAAAAAAAAAAAIA/AAAAAAAAAAAAAAAAAAAAAAAAAAAAAAAAAAAAAAAAAAAlAAAADAAAAAAAAIAoAAAADAAAAAUAAAAlAAAADAAAAAEAAAAYAAAADAAAAAAAAAASAAAADAAAAAEAAAAWAAAADAAAAAAAAABUAAAAJAEAAA8AAACLAAAABgEAAJsAAAABAAAAVVWPQSa0j0EPAAAAiwAAACQAAABMAAAABAAAAA4AAACLAAAACAEAAJwAAACUAAAARgBpAHIAbQBhAGQAbwAgAHAAbwByADoAIABKAE8AUwBFACAARQBEAFUAQQBSAEQATwAgAEwAQQBSAEEATgAgAEQASQBBAFoABgAAAAMAAAAFAAAACwAAAAcAAAAIAAAACAAAAAQAAAAIAAAACAAAAAUAAAADAAAABAAAAAUAAAAKAAAABwAAAAcAAAAEAAAABwAAAAkAAAAJAAAACAAAAAgAAAAJAAAACgAAAAQAAAAGAAAACAAAAAgAAAAIAAAACgAAAAQAAAAJAAAAAwAAAAgAAAAHAAAAFgAAAAwAAAAAAAAAJQAAAAwAAAACAAAADgAAABQAAAAAAAAAEAAAABQ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lMpfKTwzm1N3B04ph7O5L07asOqDJXsif57IbPUCrsQ=</DigestValue>
    </Reference>
    <Reference Type="http://www.w3.org/2000/09/xmldsig#Object" URI="#idOfficeObject">
      <DigestMethod Algorithm="http://www.w3.org/2001/04/xmlenc#sha256"/>
      <DigestValue>Yn/Un9yzdU2eA28Auyr2rZL+7T7Mh67EGFjNeFdm5EA=</DigestValue>
    </Reference>
    <Reference Type="http://uri.etsi.org/01903#SignedProperties" URI="#idSignedProperties">
      <Transforms>
        <Transform Algorithm="http://www.w3.org/TR/2001/REC-xml-c14n-20010315"/>
      </Transforms>
      <DigestMethod Algorithm="http://www.w3.org/2001/04/xmlenc#sha256"/>
      <DigestValue>6DApW90p8bwpNvouEIPKk5XNoworzM8YMwB4zUHp4Js=</DigestValue>
    </Reference>
    <Reference Type="http://www.w3.org/2000/09/xmldsig#Object" URI="#idValidSigLnImg">
      <DigestMethod Algorithm="http://www.w3.org/2001/04/xmlenc#sha256"/>
      <DigestValue>MpS7qIiIjfeVq+h2g6XSdrRKJ1aG+PmYXNLdEc5QsOw=</DigestValue>
    </Reference>
    <Reference Type="http://www.w3.org/2000/09/xmldsig#Object" URI="#idInvalidSigLnImg">
      <DigestMethod Algorithm="http://www.w3.org/2001/04/xmlenc#sha256"/>
      <DigestValue>+PNoaXQmmCb5ukiwe/8p6moH7x4z55o2AnxT4qOrqyg=</DigestValue>
    </Reference>
  </SignedInfo>
  <SignatureValue>pDmGMwyHjMO9iWPv/YW+Q19rRhAh8/SUmTGROuKyaHEkXpsRkxW/aeLwjDuR1NFh9MEFQSAMvtAz
xDXeN5SfCAJWEdeHQ7Bw8jg1Hy6cIknRWSLT28gODYEnbdIsQxYRlN1rRuFc+dGABU+0pnYUssby
ZEZZDn+nWWU/uq5J3UbUOBePwXwKcbWv0MRpXbSwTCac+aDN11VS4KW5z3BWkzGPhQGRVakR7Eb7
tA/hYwaco9wwP2IlO+PsBnRc/+wGzo3cVGsQsUPRnAHurkArsOkEsQpHX5Nq6MPNNPmuht3/xrl0
MMO4WwlugSocZKecdII4rSnvTwltdOt9dPSOwg==</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uMaKEtIoAStat5TeRcrlmVEI5xoabiJ3JceLxZIpmC4=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e0vqw0xiWTvq5WK5gfEVeSnrBn0PYT8fU7uYfDmTJBg=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yYAcX9m/AR7nXFraJljBxjcAaACWFAZzgKZmmEhYujs=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IPvKpUcsRcLXKtF/pd2isDnfXalTt5KsrbxUkNuqB/8=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PIOZ7foHKqwTnwNPrQ+lNUUpcdVswAIyMAF1e1GmIkY=</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G66wX7dI+EDxzjVBtVkJTvVwk3+XYzrGIv5UcIm1v+o=</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6CzEgVfnnJEa69vr9u87fCg+uVZoJ8Gm88erPm3k7pA=</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yTHE0gnI3tTamDQKlMa6DU2kARs1KuYJqIuYM6cKTKE=</DigestValue>
      </Reference>
      <Reference URI="/xl/drawings/vmlDrawing5.vml?ContentType=application/vnd.openxmlformats-officedocument.vmlDrawing">
        <DigestMethod Algorithm="http://www.w3.org/2001/04/xmlenc#sha256"/>
        <DigestValue>37pA/EubBmW2AjkHwqT1BMJKonWqi+Zsgq0cs9xDfXk=</DigestValue>
      </Reference>
      <Reference URI="/xl/drawings/vmlDrawing6.vml?ContentType=application/vnd.openxmlformats-officedocument.vmlDrawing">
        <DigestMethod Algorithm="http://www.w3.org/2001/04/xmlenc#sha256"/>
        <DigestValue>F89jlKAw/9bjyktawDeU180QmbbKBIHLIQCXn+THBuE=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qi6JSnROE8yyYd88RKr/t1BcTcvhlkSwTFSPGYwFA2g=</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ZBd53HNqDm5+1COXglh17XltrrS6M8gs3Vb8Cq4X/xM=</DigestValue>
      </Reference>
      <Reference URI="/xl/media/image5.emf?ContentType=image/x-emf">
        <DigestMethod Algorithm="http://www.w3.org/2001/04/xmlenc#sha256"/>
        <DigestValue>Uh5GgUy2V7GGvjB4P+5G7Kqqz14IlHR6wi/PDn2VckI=</DigestValue>
      </Reference>
      <Reference URI="/xl/media/image6.emf?ContentType=image/x-emf">
        <DigestMethod Algorithm="http://www.w3.org/2001/04/xmlenc#sha256"/>
        <DigestValue>5NU+dSDGLa+/b3bTwJxzeiFk6IWNiBQYMLEHg+06HNw=</DigestValue>
      </Reference>
      <Reference URI="/xl/media/image7.emf?ContentType=image/x-emf">
        <DigestMethod Algorithm="http://www.w3.org/2001/04/xmlenc#sha256"/>
        <DigestValue>nv3NxTOdGnoinYJSOPNcXRtQJd4HuaeEjez5AUmQJ3I=</DigestValue>
      </Reference>
      <Reference URI="/xl/media/image8.emf?ContentType=image/x-emf">
        <DigestMethod Algorithm="http://www.w3.org/2001/04/xmlenc#sha256"/>
        <DigestValue>AFZMoOz8+90D+JjrpnGVvKGlYxKCvefktiQ+qCTHO78=</DigestValue>
      </Reference>
      <Reference URI="/xl/media/image9.emf?ContentType=image/x-emf">
        <DigestMethod Algorithm="http://www.w3.org/2001/04/xmlenc#sha256"/>
        <DigestValue>vYCdDr94KfshGk+/UX9NwQLpT8u4kB1ZKPP8SLGbhAU=</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mv8KzWjieW8PNszNOBx8hUos640ZykDAG9zkC1YIvCE=</DigestValue>
      </Reference>
      <Reference URI="/xl/styles.xml?ContentType=application/vnd.openxmlformats-officedocument.spreadsheetml.styles+xml">
        <DigestMethod Algorithm="http://www.w3.org/2001/04/xmlenc#sha256"/>
        <DigestValue>z/W38t5GT3OHlFWkuzUGbeu86z+TfKOI7wEkckCL2eU=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06HoYmYwmAo3Hx0EYdIKBClSLcsgN9QKAApXUDfdlmE=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W++HUOLee/IWr0ZS2HnIYPkwUlW89YsPBHp2QnByRLQ=</DigestValue>
      </Reference>
      <Reference URI="/xl/worksheets/sheet2.xml?ContentType=application/vnd.openxmlformats-officedocument.spreadsheetml.worksheet+xml">
        <DigestMethod Algorithm="http://www.w3.org/2001/04/xmlenc#sha256"/>
        <DigestValue>5D2q7rpBkECj3twnoTkpCXKFIIURr9FyWTbLRSA0BdA=</DigestValue>
      </Reference>
      <Reference URI="/xl/worksheets/sheet3.xml?ContentType=application/vnd.openxmlformats-officedocument.spreadsheetml.worksheet+xml">
        <DigestMethod Algorithm="http://www.w3.org/2001/04/xmlenc#sha256"/>
        <DigestValue>7QImgp9E3x2X8zILR6GGAkZWTSwGG21okqJCCZLtUU0=</DigestValue>
      </Reference>
      <Reference URI="/xl/worksheets/sheet4.xml?ContentType=application/vnd.openxmlformats-officedocument.spreadsheetml.worksheet+xml">
        <DigestMethod Algorithm="http://www.w3.org/2001/04/xmlenc#sha256"/>
        <DigestValue>lTFjKhZKT8KEfcfKayBj21W3rcXpRc77xCYrS8rcYDI=</DigestValue>
      </Reference>
      <Reference URI="/xl/worksheets/sheet5.xml?ContentType=application/vnd.openxmlformats-officedocument.spreadsheetml.worksheet+xml">
        <DigestMethod Algorithm="http://www.w3.org/2001/04/xmlenc#sha256"/>
        <DigestValue>gtnntzXcGzLxzE512H+IiOqpOusPegHqGY19U6bN0jQ=</DigestValue>
      </Reference>
      <Reference URI="/xl/worksheets/sheet6.xml?ContentType=application/vnd.openxmlformats-officedocument.spreadsheetml.worksheet+xml">
        <DigestMethod Algorithm="http://www.w3.org/2001/04/xmlenc#sha256"/>
        <DigestValue>0AG2YJiR61xNZ5S4cbyE4y9wuFIkfBKwlSiScSQhYKU=</DigestValue>
      </Reference>
      <Reference URI="/xl/worksheets/sheet7.xml?ContentType=application/vnd.openxmlformats-officedocument.spreadsheetml.worksheet+xml">
        <DigestMethod Algorithm="http://www.w3.org/2001/04/xmlenc#sha256"/>
        <DigestValue>tcgb2ubbE7Knz7HOgKKvSv7An09VuLp/WpoURIlZS8I=</DigestValue>
      </Reference>
    </Manifest>
    <SignatureProperties>
      <SignatureProperty Id="idSignatureTime" Target="#idPackageSignature">
        <mdssi:SignatureTime xmlns:mdssi="http://schemas.openxmlformats.org/package/2006/digital-signature">
          <mdssi:Format>YYYY-MM-DDThh:mm:ssTZD</mdssi:Format>
          <mdssi:Value>2021-08-13T20:46:47Z</mdssi:Value>
        </mdssi:SignatureTime>
      </SignatureProperty>
    </SignatureProperties>
  </Object>
  <Object Id="idOfficeObject">
    <SignatureProperties>
      <SignatureProperty Id="idOfficeV1Details" Target="#idPackageSignature">
        <SignatureInfoV1 xmlns="http://schemas.microsoft.com/office/2006/digsig">
          <SetupID>{1EFDD601-C1A0-466D-989D-0B4EDF67FD7C}</SetupID>
          <SignatureText>Gustavo Segovia</SignatureText>
          <SignatureImage/>
          <SignatureComments/>
          <WindowsVersion>10.0</WindowsVersion>
          <OfficeVersion>16.0.10376/14</OfficeVersion>
          <ApplicationVersion>16.0.10376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2021-08-13T20:46:47Z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AAAAAASAAAADAAAAAEAAAAeAAAAGAAAAPgAAAAFAAAANQEAABYAAAAlAAAADAAAAAEAAABUAAAAhAAAAPkAAAAFAAAAMwEAABUAAAABAAAAVVWPQSa0j0H5AAAABQAAAAkAAABMAAAAAAAAAAAAAAAAAAAA//////////9gAAAAMQAzAC8AOA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P//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MIAAABXAAAAJQAAAAwAAAAEAAAAVAAAAKgAAAAuAAAAOwAAAMAAAABWAAAAAQAAAFVVj0EmtI9BLgAAADsAAAAPAAAATAAAAAAAAAAAAAAAAAAAAP//////////bAAAAEcAdQBzAHQAYQB2AG8AIABTAGUAZwBvAHYAaQBhAP//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S7vwcWuF0N7Z3NF16milj4OK2NdM9yeKZ0kg00jedAg=</DigestValue>
    </Reference>
    <Reference Type="http://www.w3.org/2000/09/xmldsig#Object" URI="#idOfficeObject">
      <DigestMethod Algorithm="http://www.w3.org/2001/04/xmlenc#sha256"/>
      <DigestValue>1D7xdMRQ01bnjzqBBEBLzB2AO9zkva1c8en9Oup3caI=</DigestValue>
    </Reference>
    <Reference Type="http://uri.etsi.org/01903#SignedProperties" URI="#idSignedProperties">
      <Transforms>
        <Transform Algorithm="http://www.w3.org/TR/2001/REC-xml-c14n-20010315"/>
      </Transforms>
      <DigestMethod Algorithm="http://www.w3.org/2001/04/xmlenc#sha256"/>
      <DigestValue>aet27tf/CsjbmBzF2LkxIFQxFbbLY8kUzptzR5SoLfU=</DigestValue>
    </Reference>
    <Reference Type="http://www.w3.org/2000/09/xmldsig#Object" URI="#idValidSigLnImg">
      <DigestMethod Algorithm="http://www.w3.org/2001/04/xmlenc#sha256"/>
      <DigestValue>MpS7qIiIjfeVq+h2g6XSdrRKJ1aG+PmYXNLdEc5QsOw=</DigestValue>
    </Reference>
    <Reference Type="http://www.w3.org/2000/09/xmldsig#Object" URI="#idInvalidSigLnImg">
      <DigestMethod Algorithm="http://www.w3.org/2001/04/xmlenc#sha256"/>
      <DigestValue>+PNoaXQmmCb5ukiwe/8p6moH7x4z55o2AnxT4qOrqyg=</DigestValue>
    </Reference>
  </SignedInfo>
  <SignatureValue>WG/DVshb62XrWAksiZ1ceWZX8N+fln3fGTqNnfJCnUBv7wIwA6Rxe4tVsmgiSndHqky+NBwN7+Mm
BIKBJ6MJ1kUQ/dUqxlE7+GgmmeYhhtYhEZsi+ye/g83989Rnxw0HM8g7T/KKXssqSlgLrxUTKeN/
OlLiXJTp4+7bYFlrefjTS0f6eWc6n9rg+LY2rHeDDvRzbMbUdK2wHivXpLzVAm4877j39CtKoWgz
b6ZzMRCpBCKLrdoXLzKk4kRC7oiJTNZ44roQUz03FHgjqclENBSpJayloymL7a+U+MGHGFQsZu2Z
AYmjUPBCYRaqx+s1msAORtHphLX04vQAkWW8Mw==</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uMaKEtIoAStat5TeRcrlmVEI5xoabiJ3JceLxZIpmC4=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e0vqw0xiWTvq5WK5gfEVeSnrBn0PYT8fU7uYfDmTJBg=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yYAcX9m/AR7nXFraJljBxjcAaACWFAZzgKZmmEhYujs=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IPvKpUcsRcLXKtF/pd2isDnfXalTt5KsrbxUkNuqB/8=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PIOZ7foHKqwTnwNPrQ+lNUUpcdVswAIyMAF1e1GmIkY=</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G66wX7dI+EDxzjVBtVkJTvVwk3+XYzrGIv5UcIm1v+o=</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6CzEgVfnnJEa69vr9u87fCg+uVZoJ8Gm88erPm3k7pA=</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yTHE0gnI3tTamDQKlMa6DU2kARs1KuYJqIuYM6cKTKE=</DigestValue>
      </Reference>
      <Reference URI="/xl/drawings/vmlDrawing5.vml?ContentType=application/vnd.openxmlformats-officedocument.vmlDrawing">
        <DigestMethod Algorithm="http://www.w3.org/2001/04/xmlenc#sha256"/>
        <DigestValue>37pA/EubBmW2AjkHwqT1BMJKonWqi+Zsgq0cs9xDfXk=</DigestValue>
      </Reference>
      <Reference URI="/xl/drawings/vmlDrawing6.vml?ContentType=application/vnd.openxmlformats-officedocument.vmlDrawing">
        <DigestMethod Algorithm="http://www.w3.org/2001/04/xmlenc#sha256"/>
        <DigestValue>F89jlKAw/9bjyktawDeU180QmbbKBIHLIQCXn+THBuE=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qi6JSnROE8yyYd88RKr/t1BcTcvhlkSwTFSPGYwFA2g=</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ZBd53HNqDm5+1COXglh17XltrrS6M8gs3Vb8Cq4X/xM=</DigestValue>
      </Reference>
      <Reference URI="/xl/media/image5.emf?ContentType=image/x-emf">
        <DigestMethod Algorithm="http://www.w3.org/2001/04/xmlenc#sha256"/>
        <DigestValue>Uh5GgUy2V7GGvjB4P+5G7Kqqz14IlHR6wi/PDn2VckI=</DigestValue>
      </Reference>
      <Reference URI="/xl/media/image6.emf?ContentType=image/x-emf">
        <DigestMethod Algorithm="http://www.w3.org/2001/04/xmlenc#sha256"/>
        <DigestValue>5NU+dSDGLa+/b3bTwJxzeiFk6IWNiBQYMLEHg+06HNw=</DigestValue>
      </Reference>
      <Reference URI="/xl/media/image7.emf?ContentType=image/x-emf">
        <DigestMethod Algorithm="http://www.w3.org/2001/04/xmlenc#sha256"/>
        <DigestValue>nv3NxTOdGnoinYJSOPNcXRtQJd4HuaeEjez5AUmQJ3I=</DigestValue>
      </Reference>
      <Reference URI="/xl/media/image8.emf?ContentType=image/x-emf">
        <DigestMethod Algorithm="http://www.w3.org/2001/04/xmlenc#sha256"/>
        <DigestValue>AFZMoOz8+90D+JjrpnGVvKGlYxKCvefktiQ+qCTHO78=</DigestValue>
      </Reference>
      <Reference URI="/xl/media/image9.emf?ContentType=image/x-emf">
        <DigestMethod Algorithm="http://www.w3.org/2001/04/xmlenc#sha256"/>
        <DigestValue>vYCdDr94KfshGk+/UX9NwQLpT8u4kB1ZKPP8SLGbhAU=</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mv8KzWjieW8PNszNOBx8hUos640ZykDAG9zkC1YIvCE=</DigestValue>
      </Reference>
      <Reference URI="/xl/styles.xml?ContentType=application/vnd.openxmlformats-officedocument.spreadsheetml.styles+xml">
        <DigestMethod Algorithm="http://www.w3.org/2001/04/xmlenc#sha256"/>
        <DigestValue>z/W38t5GT3OHlFWkuzUGbeu86z+TfKOI7wEkckCL2eU=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06HoYmYwmAo3Hx0EYdIKBClSLcsgN9QKAApXUDfdlmE=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W++HUOLee/IWr0ZS2HnIYPkwUlW89YsPBHp2QnByRLQ=</DigestValue>
      </Reference>
      <Reference URI="/xl/worksheets/sheet2.xml?ContentType=application/vnd.openxmlformats-officedocument.spreadsheetml.worksheet+xml">
        <DigestMethod Algorithm="http://www.w3.org/2001/04/xmlenc#sha256"/>
        <DigestValue>5D2q7rpBkECj3twnoTkpCXKFIIURr9FyWTbLRSA0BdA=</DigestValue>
      </Reference>
      <Reference URI="/xl/worksheets/sheet3.xml?ContentType=application/vnd.openxmlformats-officedocument.spreadsheetml.worksheet+xml">
        <DigestMethod Algorithm="http://www.w3.org/2001/04/xmlenc#sha256"/>
        <DigestValue>7QImgp9E3x2X8zILR6GGAkZWTSwGG21okqJCCZLtUU0=</DigestValue>
      </Reference>
      <Reference URI="/xl/worksheets/sheet4.xml?ContentType=application/vnd.openxmlformats-officedocument.spreadsheetml.worksheet+xml">
        <DigestMethod Algorithm="http://www.w3.org/2001/04/xmlenc#sha256"/>
        <DigestValue>lTFjKhZKT8KEfcfKayBj21W3rcXpRc77xCYrS8rcYDI=</DigestValue>
      </Reference>
      <Reference URI="/xl/worksheets/sheet5.xml?ContentType=application/vnd.openxmlformats-officedocument.spreadsheetml.worksheet+xml">
        <DigestMethod Algorithm="http://www.w3.org/2001/04/xmlenc#sha256"/>
        <DigestValue>gtnntzXcGzLxzE512H+IiOqpOusPegHqGY19U6bN0jQ=</DigestValue>
      </Reference>
      <Reference URI="/xl/worksheets/sheet6.xml?ContentType=application/vnd.openxmlformats-officedocument.spreadsheetml.worksheet+xml">
        <DigestMethod Algorithm="http://www.w3.org/2001/04/xmlenc#sha256"/>
        <DigestValue>0AG2YJiR61xNZ5S4cbyE4y9wuFIkfBKwlSiScSQhYKU=</DigestValue>
      </Reference>
      <Reference URI="/xl/worksheets/sheet7.xml?ContentType=application/vnd.openxmlformats-officedocument.spreadsheetml.worksheet+xml">
        <DigestMethod Algorithm="http://www.w3.org/2001/04/xmlenc#sha256"/>
        <DigestValue>tcgb2ubbE7Knz7HOgKKvSv7An09VuLp/WpoURIlZS8I=</DigestValue>
      </Reference>
    </Manifest>
    <SignatureProperties>
      <SignatureProperty Id="idSignatureTime" Target="#idPackageSignature">
        <mdssi:SignatureTime xmlns:mdssi="http://schemas.openxmlformats.org/package/2006/digital-signature">
          <mdssi:Format>YYYY-MM-DDThh:mm:ssTZD</mdssi:Format>
          <mdssi:Value>2021-08-13T20:47:12Z</mdssi:Value>
        </mdssi:SignatureTime>
      </SignatureProperty>
    </SignatureProperties>
  </Object>
  <Object Id="idOfficeObject">
    <SignatureProperties>
      <SignatureProperty Id="idOfficeV1Details" Target="#idPackageSignature">
        <SignatureInfoV1 xmlns="http://schemas.microsoft.com/office/2006/digsig">
          <SetupID>{0FF81A41-9A26-464F-ADE8-3338319A197F}</SetupID>
          <SignatureText>Gustavo Segovia</SignatureText>
          <SignatureImage/>
          <SignatureComments/>
          <WindowsVersion>10.0</WindowsVersion>
          <OfficeVersion>16.0.10376/14</OfficeVersion>
          <ApplicationVersion>16.0.10376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2021-08-13T20:47:12Z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AAAAAASAAAADAAAAAEAAAAeAAAAGAAAAPgAAAAFAAAANQEAABYAAAAlAAAADAAAAAEAAABUAAAAhAAAAPkAAAAFAAAAMwEAABUAAAABAAAAVVWPQSa0j0H5AAAABQAAAAkAAABMAAAAAAAAAAAAAAAAAAAA//////////9gAAAAMQAzAC8AOA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P//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MIAAABXAAAAJQAAAAwAAAAEAAAAVAAAAKgAAAAuAAAAOwAAAMAAAABWAAAAAQAAAFVVj0EmtI9BLgAAADsAAAAPAAAATAAAAAAAAAAAAAAAAAAAAP//////////bAAAAEcAdQBzAHQAYQB2AG8AIABTAGUAZwBvAHYAaQBhAP//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3AHP5STsuuMt4GPPu9koOya4WVxrMP70VMZrvdGb/Uc=</DigestValue>
    </Reference>
    <Reference Type="http://www.w3.org/2000/09/xmldsig#Object" URI="#idOfficeObject">
      <DigestMethod Algorithm="http://www.w3.org/2001/04/xmlenc#sha256"/>
      <DigestValue>PEtPqym22JHiuMoXmH1HpehZqSNrZ4FCfdRf0y/rsi8=</DigestValue>
    </Reference>
    <Reference Type="http://uri.etsi.org/01903#SignedProperties" URI="#idSignedProperties">
      <Transforms>
        <Transform Algorithm="http://www.w3.org/TR/2001/REC-xml-c14n-20010315"/>
      </Transforms>
      <DigestMethod Algorithm="http://www.w3.org/2001/04/xmlenc#sha256"/>
      <DigestValue>UqmKVASW8d8Y4NPwvPhtK8+/m840RQg0hAbLcYFRZ04=</DigestValue>
    </Reference>
    <Reference Type="http://www.w3.org/2000/09/xmldsig#Object" URI="#idValidSigLnImg">
      <DigestMethod Algorithm="http://www.w3.org/2001/04/xmlenc#sha256"/>
      <DigestValue>mX4s+GWb50+NSUsHSJbNJz2V0YWraMKSyxT9MkpmTrQ=</DigestValue>
    </Reference>
    <Reference Type="http://www.w3.org/2000/09/xmldsig#Object" URI="#idInvalidSigLnImg">
      <DigestMethod Algorithm="http://www.w3.org/2001/04/xmlenc#sha256"/>
      <DigestValue>YzRDPFyfdMc6IMXS5ASWC6SARmjokcSHkSwDwvmp+R8=</DigestValue>
    </Reference>
  </SignedInfo>
  <SignatureValue>n1ybzWazV02SdBgwsAQuFYq+Nd8VL9gqBRNDZMpVQYIaJc2vPWe7HLUmzjfBSt8CUbacHJOlCJqx
oZ6SmfITAhiDeImXxMSHOJWY/a3+TOS+m2neV2IIsF88C7fMD5X0YW56YxHOk65kWznPN/Y0YpBa
INPKvm8IR24qcNeRu8uv2FU4OowoOHnvOEZzZwpxZrhF5qPAY63MQ+5xw2FIuhA+GXgH5hX8Ye0U
wRIVbdy2TLjBdUSg5L1Q7MZGrrCEgdU0uDPInzJmrNs3SL5y5lh1OHkdXdWAqlvXCNSK6MyQ78/8
liIeEkHqyA0m7zy19nIgFrKMQS2Zww8lJ3efrg==</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uMaKEtIoAStat5TeRcrlmVEI5xoabiJ3JceLxZIpmC4=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e0vqw0xiWTvq5WK5gfEVeSnrBn0PYT8fU7uYfDmTJBg=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yYAcX9m/AR7nXFraJljBxjcAaACWFAZzgKZmmEhYujs=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IPvKpUcsRcLXKtF/pd2isDnfXalTt5KsrbxUkNuqB/8=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PIOZ7foHKqwTnwNPrQ+lNUUpcdVswAIyMAF1e1GmIkY=</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G66wX7dI+EDxzjVBtVkJTvVwk3+XYzrGIv5UcIm1v+o=</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6CzEgVfnnJEa69vr9u87fCg+uVZoJ8Gm88erPm3k7pA=</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yTHE0gnI3tTamDQKlMa6DU2kARs1KuYJqIuYM6cKTKE=</DigestValue>
      </Reference>
      <Reference URI="/xl/drawings/vmlDrawing5.vml?ContentType=application/vnd.openxmlformats-officedocument.vmlDrawing">
        <DigestMethod Algorithm="http://www.w3.org/2001/04/xmlenc#sha256"/>
        <DigestValue>37pA/EubBmW2AjkHwqT1BMJKonWqi+Zsgq0cs9xDfXk=</DigestValue>
      </Reference>
      <Reference URI="/xl/drawings/vmlDrawing6.vml?ContentType=application/vnd.openxmlformats-officedocument.vmlDrawing">
        <DigestMethod Algorithm="http://www.w3.org/2001/04/xmlenc#sha256"/>
        <DigestValue>F89jlKAw/9bjyktawDeU180QmbbKBIHLIQCXn+THBuE=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qi6JSnROE8yyYd88RKr/t1BcTcvhlkSwTFSPGYwFA2g=</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ZBd53HNqDm5+1COXglh17XltrrS6M8gs3Vb8Cq4X/xM=</DigestValue>
      </Reference>
      <Reference URI="/xl/media/image5.emf?ContentType=image/x-emf">
        <DigestMethod Algorithm="http://www.w3.org/2001/04/xmlenc#sha256"/>
        <DigestValue>Uh5GgUy2V7GGvjB4P+5G7Kqqz14IlHR6wi/PDn2VckI=</DigestValue>
      </Reference>
      <Reference URI="/xl/media/image6.emf?ContentType=image/x-emf">
        <DigestMethod Algorithm="http://www.w3.org/2001/04/xmlenc#sha256"/>
        <DigestValue>5NU+dSDGLa+/b3bTwJxzeiFk6IWNiBQYMLEHg+06HNw=</DigestValue>
      </Reference>
      <Reference URI="/xl/media/image7.emf?ContentType=image/x-emf">
        <DigestMethod Algorithm="http://www.w3.org/2001/04/xmlenc#sha256"/>
        <DigestValue>nv3NxTOdGnoinYJSOPNcXRtQJd4HuaeEjez5AUmQJ3I=</DigestValue>
      </Reference>
      <Reference URI="/xl/media/image8.emf?ContentType=image/x-emf">
        <DigestMethod Algorithm="http://www.w3.org/2001/04/xmlenc#sha256"/>
        <DigestValue>AFZMoOz8+90D+JjrpnGVvKGlYxKCvefktiQ+qCTHO78=</DigestValue>
      </Reference>
      <Reference URI="/xl/media/image9.emf?ContentType=image/x-emf">
        <DigestMethod Algorithm="http://www.w3.org/2001/04/xmlenc#sha256"/>
        <DigestValue>vYCdDr94KfshGk+/UX9NwQLpT8u4kB1ZKPP8SLGbhAU=</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mv8KzWjieW8PNszNOBx8hUos640ZykDAG9zkC1YIvCE=</DigestValue>
      </Reference>
      <Reference URI="/xl/styles.xml?ContentType=application/vnd.openxmlformats-officedocument.spreadsheetml.styles+xml">
        <DigestMethod Algorithm="http://www.w3.org/2001/04/xmlenc#sha256"/>
        <DigestValue>z/W38t5GT3OHlFWkuzUGbeu86z+TfKOI7wEkckCL2eU=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06HoYmYwmAo3Hx0EYdIKBClSLcsgN9QKAApXUDfdlmE=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W++HUOLee/IWr0ZS2HnIYPkwUlW89YsPBHp2QnByRLQ=</DigestValue>
      </Reference>
      <Reference URI="/xl/worksheets/sheet2.xml?ContentType=application/vnd.openxmlformats-officedocument.spreadsheetml.worksheet+xml">
        <DigestMethod Algorithm="http://www.w3.org/2001/04/xmlenc#sha256"/>
        <DigestValue>5D2q7rpBkECj3twnoTkpCXKFIIURr9FyWTbLRSA0BdA=</DigestValue>
      </Reference>
      <Reference URI="/xl/worksheets/sheet3.xml?ContentType=application/vnd.openxmlformats-officedocument.spreadsheetml.worksheet+xml">
        <DigestMethod Algorithm="http://www.w3.org/2001/04/xmlenc#sha256"/>
        <DigestValue>7QImgp9E3x2X8zILR6GGAkZWTSwGG21okqJCCZLtUU0=</DigestValue>
      </Reference>
      <Reference URI="/xl/worksheets/sheet4.xml?ContentType=application/vnd.openxmlformats-officedocument.spreadsheetml.worksheet+xml">
        <DigestMethod Algorithm="http://www.w3.org/2001/04/xmlenc#sha256"/>
        <DigestValue>lTFjKhZKT8KEfcfKayBj21W3rcXpRc77xCYrS8rcYDI=</DigestValue>
      </Reference>
      <Reference URI="/xl/worksheets/sheet5.xml?ContentType=application/vnd.openxmlformats-officedocument.spreadsheetml.worksheet+xml">
        <DigestMethod Algorithm="http://www.w3.org/2001/04/xmlenc#sha256"/>
        <DigestValue>gtnntzXcGzLxzE512H+IiOqpOusPegHqGY19U6bN0jQ=</DigestValue>
      </Reference>
      <Reference URI="/xl/worksheets/sheet6.xml?ContentType=application/vnd.openxmlformats-officedocument.spreadsheetml.worksheet+xml">
        <DigestMethod Algorithm="http://www.w3.org/2001/04/xmlenc#sha256"/>
        <DigestValue>0AG2YJiR61xNZ5S4cbyE4y9wuFIkfBKwlSiScSQhYKU=</DigestValue>
      </Reference>
      <Reference URI="/xl/worksheets/sheet7.xml?ContentType=application/vnd.openxmlformats-officedocument.spreadsheetml.worksheet+xml">
        <DigestMethod Algorithm="http://www.w3.org/2001/04/xmlenc#sha256"/>
        <DigestValue>tcgb2ubbE7Knz7HOgKKvSv7An09VuLp/WpoURIlZS8I=</DigestValue>
      </Reference>
    </Manifest>
    <SignatureProperties>
      <SignatureProperty Id="idSignatureTime" Target="#idPackageSignature">
        <mdssi:SignatureTime xmlns:mdssi="http://schemas.openxmlformats.org/package/2006/digital-signature">
          <mdssi:Format>YYYY-MM-DDThh:mm:ssTZD</mdssi:Format>
          <mdssi:Value>2021-08-13T20:47:51Z</mdssi:Value>
        </mdssi:SignatureTime>
      </SignatureProperty>
    </SignatureProperties>
  </Object>
  <Object Id="idOfficeObject">
    <SignatureProperties>
      <SignatureProperty Id="idOfficeV1Details" Target="#idPackageSignature">
        <SignatureInfoV1 xmlns="http://schemas.microsoft.com/office/2006/digsig">
          <SetupID>{B277F15F-8CBA-48FE-BE86-0423F11272A1}</SetupID>
          <SignatureText>Gustavo Segovia</SignatureText>
          <SignatureImage/>
          <SignatureComments/>
          <WindowsVersion>10.0</WindowsVersion>
          <OfficeVersion>16.0.10376/14</OfficeVersion>
          <ApplicationVersion>16.0.10376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2021-08-13T20:47:51Z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AAAAAASAAAADAAAAAEAAAAeAAAAGAAAAPgAAAAFAAAANQEAABYAAAAlAAAADAAAAAEAAABUAAAAhAAAAPkAAAAFAAAAMwEAABUAAAABAAAAVVWPQSa0j0H5AAAABQAAAAkAAABMAAAAAAAAAAAAAAAAAAAA//////////9gAAAAMQAzAC8AOA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GV4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C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gTxY0KX8TXirpJRwzbJjeQf7jROwlv3J8Dc1omzLp+Q=</DigestValue>
    </Reference>
    <Reference Type="http://www.w3.org/2000/09/xmldsig#Object" URI="#idOfficeObject">
      <DigestMethod Algorithm="http://www.w3.org/2001/04/xmlenc#sha256"/>
      <DigestValue>VS8jt267j77PLZp5pG9SdRHeKRcquICixBB4aFAc3SE=</DigestValue>
    </Reference>
    <Reference Type="http://uri.etsi.org/01903#SignedProperties" URI="#idSignedProperties">
      <Transforms>
        <Transform Algorithm="http://www.w3.org/TR/2001/REC-xml-c14n-20010315"/>
      </Transforms>
      <DigestMethod Algorithm="http://www.w3.org/2001/04/xmlenc#sha256"/>
      <DigestValue>06qlho4I+i0igGhhHs8gjlv8kPD/yfnmJSYl0U3aCGU=</DigestValue>
    </Reference>
    <Reference Type="http://www.w3.org/2000/09/xmldsig#Object" URI="#idValidSigLnImg">
      <DigestMethod Algorithm="http://www.w3.org/2001/04/xmlenc#sha256"/>
      <DigestValue>jMSI9RXFX82I/ahTSle7rtZqwGaHlxJpwBK29/BdJjc=</DigestValue>
    </Reference>
    <Reference Type="http://www.w3.org/2000/09/xmldsig#Object" URI="#idInvalidSigLnImg">
      <DigestMethod Algorithm="http://www.w3.org/2001/04/xmlenc#sha256"/>
      <DigestValue>JPxhj7mSMXFnOJdWi0fMkWCnK92wpR1rThllWaZeebk=</DigestValue>
    </Reference>
  </SignedInfo>
  <SignatureValue>HCrCajqhWk0oE6fuaz7ZW+IRYABf0eRDRpb5m2xF7i/eRa9aWzvTHnytHcDVxCGH0zzeHyBiPPa7
bZYp4XBgXL/rfjpOnZ56+KqQ0jtd+6hCbvYb+Y57ba0XvbWdg5rgvolog5+ZDYsuEBH/aiBLLCTz
c+qxy7g8FyKziqJLMvmYuMA+j3nId7C5TwjZRxqVCdQMStB6KRQtX8lcrapU0af7KGCNOJzVTTXX
SFWNMLyfMum1b/Fvknq9I8mLd+UegKf4jEOiBLGYUjGc4QwP33+O8LMJ08D8BJaTdoSnGygxzGDq
QSe/0zlY01MdfLQASVCSSLQ8eKbxchNxrxU7YA==</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uMaKEtIoAStat5TeRcrlmVEI5xoabiJ3JceLxZIpmC4=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e0vqw0xiWTvq5WK5gfEVeSnrBn0PYT8fU7uYfDmTJBg=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yYAcX9m/AR7nXFraJljBxjcAaACWFAZzgKZmmEhYujs=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IPvKpUcsRcLXKtF/pd2isDnfXalTt5KsrbxUkNuqB/8=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PIOZ7foHKqwTnwNPrQ+lNUUpcdVswAIyMAF1e1GmIkY=</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G66wX7dI+EDxzjVBtVkJTvVwk3+XYzrGIv5UcIm1v+o=</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6CzEgVfnnJEa69vr9u87fCg+uVZoJ8Gm88erPm3k7pA=</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yTHE0gnI3tTamDQKlMa6DU2kARs1KuYJqIuYM6cKTKE=</DigestValue>
      </Reference>
      <Reference URI="/xl/drawings/vmlDrawing5.vml?ContentType=application/vnd.openxmlformats-officedocument.vmlDrawing">
        <DigestMethod Algorithm="http://www.w3.org/2001/04/xmlenc#sha256"/>
        <DigestValue>37pA/EubBmW2AjkHwqT1BMJKonWqi+Zsgq0cs9xDfXk=</DigestValue>
      </Reference>
      <Reference URI="/xl/drawings/vmlDrawing6.vml?ContentType=application/vnd.openxmlformats-officedocument.vmlDrawing">
        <DigestMethod Algorithm="http://www.w3.org/2001/04/xmlenc#sha256"/>
        <DigestValue>F89jlKAw/9bjyktawDeU180QmbbKBIHLIQCXn+THBuE=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qi6JSnROE8yyYd88RKr/t1BcTcvhlkSwTFSPGYwFA2g=</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ZBd53HNqDm5+1COXglh17XltrrS6M8gs3Vb8Cq4X/xM=</DigestValue>
      </Reference>
      <Reference URI="/xl/media/image5.emf?ContentType=image/x-emf">
        <DigestMethod Algorithm="http://www.w3.org/2001/04/xmlenc#sha256"/>
        <DigestValue>Uh5GgUy2V7GGvjB4P+5G7Kqqz14IlHR6wi/PDn2VckI=</DigestValue>
      </Reference>
      <Reference URI="/xl/media/image6.emf?ContentType=image/x-emf">
        <DigestMethod Algorithm="http://www.w3.org/2001/04/xmlenc#sha256"/>
        <DigestValue>5NU+dSDGLa+/b3bTwJxzeiFk6IWNiBQYMLEHg+06HNw=</DigestValue>
      </Reference>
      <Reference URI="/xl/media/image7.emf?ContentType=image/x-emf">
        <DigestMethod Algorithm="http://www.w3.org/2001/04/xmlenc#sha256"/>
        <DigestValue>nv3NxTOdGnoinYJSOPNcXRtQJd4HuaeEjez5AUmQJ3I=</DigestValue>
      </Reference>
      <Reference URI="/xl/media/image8.emf?ContentType=image/x-emf">
        <DigestMethod Algorithm="http://www.w3.org/2001/04/xmlenc#sha256"/>
        <DigestValue>AFZMoOz8+90D+JjrpnGVvKGlYxKCvefktiQ+qCTHO78=</DigestValue>
      </Reference>
      <Reference URI="/xl/media/image9.emf?ContentType=image/x-emf">
        <DigestMethod Algorithm="http://www.w3.org/2001/04/xmlenc#sha256"/>
        <DigestValue>vYCdDr94KfshGk+/UX9NwQLpT8u4kB1ZKPP8SLGbhAU=</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mv8KzWjieW8PNszNOBx8hUos640ZykDAG9zkC1YIvCE=</DigestValue>
      </Reference>
      <Reference URI="/xl/styles.xml?ContentType=application/vnd.openxmlformats-officedocument.spreadsheetml.styles+xml">
        <DigestMethod Algorithm="http://www.w3.org/2001/04/xmlenc#sha256"/>
        <DigestValue>z/W38t5GT3OHlFWkuzUGbeu86z+TfKOI7wEkckCL2eU=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06HoYmYwmAo3Hx0EYdIKBClSLcsgN9QKAApXUDfdlmE=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W++HUOLee/IWr0ZS2HnIYPkwUlW89YsPBHp2QnByRLQ=</DigestValue>
      </Reference>
      <Reference URI="/xl/worksheets/sheet2.xml?ContentType=application/vnd.openxmlformats-officedocument.spreadsheetml.worksheet+xml">
        <DigestMethod Algorithm="http://www.w3.org/2001/04/xmlenc#sha256"/>
        <DigestValue>5D2q7rpBkECj3twnoTkpCXKFIIURr9FyWTbLRSA0BdA=</DigestValue>
      </Reference>
      <Reference URI="/xl/worksheets/sheet3.xml?ContentType=application/vnd.openxmlformats-officedocument.spreadsheetml.worksheet+xml">
        <DigestMethod Algorithm="http://www.w3.org/2001/04/xmlenc#sha256"/>
        <DigestValue>7QImgp9E3x2X8zILR6GGAkZWTSwGG21okqJCCZLtUU0=</DigestValue>
      </Reference>
      <Reference URI="/xl/worksheets/sheet4.xml?ContentType=application/vnd.openxmlformats-officedocument.spreadsheetml.worksheet+xml">
        <DigestMethod Algorithm="http://www.w3.org/2001/04/xmlenc#sha256"/>
        <DigestValue>lTFjKhZKT8KEfcfKayBj21W3rcXpRc77xCYrS8rcYDI=</DigestValue>
      </Reference>
      <Reference URI="/xl/worksheets/sheet5.xml?ContentType=application/vnd.openxmlformats-officedocument.spreadsheetml.worksheet+xml">
        <DigestMethod Algorithm="http://www.w3.org/2001/04/xmlenc#sha256"/>
        <DigestValue>gtnntzXcGzLxzE512H+IiOqpOusPegHqGY19U6bN0jQ=</DigestValue>
      </Reference>
      <Reference URI="/xl/worksheets/sheet6.xml?ContentType=application/vnd.openxmlformats-officedocument.spreadsheetml.worksheet+xml">
        <DigestMethod Algorithm="http://www.w3.org/2001/04/xmlenc#sha256"/>
        <DigestValue>0AG2YJiR61xNZ5S4cbyE4y9wuFIkfBKwlSiScSQhYKU=</DigestValue>
      </Reference>
      <Reference URI="/xl/worksheets/sheet7.xml?ContentType=application/vnd.openxmlformats-officedocument.spreadsheetml.worksheet+xml">
        <DigestMethod Algorithm="http://www.w3.org/2001/04/xmlenc#sha256"/>
        <DigestValue>tcgb2ubbE7Knz7HOgKKvSv7An09VuLp/WpoURIlZS8I=</DigestValue>
      </Reference>
    </Manifest>
    <SignatureProperties>
      <SignatureProperty Id="idSignatureTime" Target="#idPackageSignature">
        <mdssi:SignatureTime xmlns:mdssi="http://schemas.openxmlformats.org/package/2006/digital-signature">
          <mdssi:Format>YYYY-MM-DDThh:mm:ssTZD</mdssi:Format>
          <mdssi:Value>2021-08-13T23:48:29Z</mdssi:Value>
        </mdssi:SignatureTime>
      </SignatureProperty>
    </SignatureProperties>
  </Object>
  <Object Id="idOfficeObject">
    <SignatureProperties>
      <SignatureProperty Id="idOfficeV1Details" Target="#idPackageSignature">
        <SignatureInfoV1 xmlns="http://schemas.microsoft.com/office/2006/digsig">
          <SetupID>{CF2A7794-9CB2-4B4F-BF58-6034DEF2C247}</SetupID>
          <SignatureText>Eduardo Apud</SignatureText>
          <SignatureImage/>
          <SignatureComments/>
          <WindowsVersion>10.0</WindowsVersion>
          <OfficeVersion>16.0.10376/14</OfficeVersion>
          <ApplicationVersion>16.0.10376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2021-08-13T23:48:29Z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AAAAAASAAAADAAAAAEAAAAeAAAAGAAAAPgAAAAFAAAANQEAABYAAAAlAAAADAAAAAEAAABUAAAAhAAAAPkAAAAFAAAAMwEAABUAAAABAAAAVVWPQSa0j0H5AAAABQAAAAkAAABMAAAAAAAAAAAAAAAAAAAA//////////9gAAAAMQAzAC8AOAAvADIAMAAyADE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s04NFea+aCU8PmbdgMq0ODX6/vzA+2KGchZMXLfAiUQ=</DigestValue>
    </Reference>
    <Reference Type="http://www.w3.org/2000/09/xmldsig#Object" URI="#idOfficeObject">
      <DigestMethod Algorithm="http://www.w3.org/2001/04/xmlenc#sha256"/>
      <DigestValue>mnFg5XmpiJQVKZXUXrYCDDTWXREWnvffm8Sm89khpV4=</DigestValue>
    </Reference>
    <Reference Type="http://uri.etsi.org/01903#SignedProperties" URI="#idSignedProperties">
      <Transforms>
        <Transform Algorithm="http://www.w3.org/TR/2001/REC-xml-c14n-20010315"/>
      </Transforms>
      <DigestMethod Algorithm="http://www.w3.org/2001/04/xmlenc#sha256"/>
      <DigestValue>1XJ0QNT9gzjZ9c/t1M4N7c7ZB30PL/VF3lH6MQTsaUo=</DigestValue>
    </Reference>
    <Reference Type="http://www.w3.org/2000/09/xmldsig#Object" URI="#idValidSigLnImg">
      <DigestMethod Algorithm="http://www.w3.org/2001/04/xmlenc#sha256"/>
      <DigestValue>4Zsca6KvG3j+boEbhr74JTSw02dcNQCnT44gHkmITrk=</DigestValue>
    </Reference>
    <Reference Type="http://www.w3.org/2000/09/xmldsig#Object" URI="#idInvalidSigLnImg">
      <DigestMethod Algorithm="http://www.w3.org/2001/04/xmlenc#sha256"/>
      <DigestValue>JPxhj7mSMXFnOJdWi0fMkWCnK92wpR1rThllWaZeebk=</DigestValue>
    </Reference>
  </SignedInfo>
  <SignatureValue>SBXHN43onkdGbJhxO5nZwB+DJjOSgfR9QcE/qasm3nKe3sRayskhBdlqvkdUCxG676sK+9R+OTbe
uVz4khD3EfsncPc4AOBbbhF11+qyR5oGs51Kz1lyr81ih9vdBvO4vQ/9mxDk36JLljkjIaKFgphk
e1qE9Pwv4bZXKqZR5CHJYlGgaKac5dOmdAbX7LpGDJdjSKEOmjwlbY4Kr57v8/sPybFZc+7nF6ld
WgOCAjKX/5nXe076mOeChHiY/WDHHIYoM9rOlTvM0NOUcOSUDXneKz7IRux2ZaPI4hfLCX3U4B3d
//+aFcZbXyBHSt8eFiwBVzpgTEVd5QhWrTiDyw==</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uMaKEtIoAStat5TeRcrlmVEI5xoabiJ3JceLxZIpmC4=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e0vqw0xiWTvq5WK5gfEVeSnrBn0PYT8fU7uYfDmTJBg=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yYAcX9m/AR7nXFraJljBxjcAaACWFAZzgKZmmEhYujs=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IPvKpUcsRcLXKtF/pd2isDnfXalTt5KsrbxUkNuqB/8=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PIOZ7foHKqwTnwNPrQ+lNUUpcdVswAIyMAF1e1GmIkY=</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G66wX7dI+EDxzjVBtVkJTvVwk3+XYzrGIv5UcIm1v+o=</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6CzEgVfnnJEa69vr9u87fCg+uVZoJ8Gm88erPm3k7pA=</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yTHE0gnI3tTamDQKlMa6DU2kARs1KuYJqIuYM6cKTKE=</DigestValue>
      </Reference>
      <Reference URI="/xl/drawings/vmlDrawing5.vml?ContentType=application/vnd.openxmlformats-officedocument.vmlDrawing">
        <DigestMethod Algorithm="http://www.w3.org/2001/04/xmlenc#sha256"/>
        <DigestValue>37pA/EubBmW2AjkHwqT1BMJKonWqi+Zsgq0cs9xDfXk=</DigestValue>
      </Reference>
      <Reference URI="/xl/drawings/vmlDrawing6.vml?ContentType=application/vnd.openxmlformats-officedocument.vmlDrawing">
        <DigestMethod Algorithm="http://www.w3.org/2001/04/xmlenc#sha256"/>
        <DigestValue>F89jlKAw/9bjyktawDeU180QmbbKBIHLIQCXn+THBuE=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qi6JSnROE8yyYd88RKr/t1BcTcvhlkSwTFSPGYwFA2g=</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ZBd53HNqDm5+1COXglh17XltrrS6M8gs3Vb8Cq4X/xM=</DigestValue>
      </Reference>
      <Reference URI="/xl/media/image5.emf?ContentType=image/x-emf">
        <DigestMethod Algorithm="http://www.w3.org/2001/04/xmlenc#sha256"/>
        <DigestValue>Uh5GgUy2V7GGvjB4P+5G7Kqqz14IlHR6wi/PDn2VckI=</DigestValue>
      </Reference>
      <Reference URI="/xl/media/image6.emf?ContentType=image/x-emf">
        <DigestMethod Algorithm="http://www.w3.org/2001/04/xmlenc#sha256"/>
        <DigestValue>5NU+dSDGLa+/b3bTwJxzeiFk6IWNiBQYMLEHg+06HNw=</DigestValue>
      </Reference>
      <Reference URI="/xl/media/image7.emf?ContentType=image/x-emf">
        <DigestMethod Algorithm="http://www.w3.org/2001/04/xmlenc#sha256"/>
        <DigestValue>nv3NxTOdGnoinYJSOPNcXRtQJd4HuaeEjez5AUmQJ3I=</DigestValue>
      </Reference>
      <Reference URI="/xl/media/image8.emf?ContentType=image/x-emf">
        <DigestMethod Algorithm="http://www.w3.org/2001/04/xmlenc#sha256"/>
        <DigestValue>AFZMoOz8+90D+JjrpnGVvKGlYxKCvefktiQ+qCTHO78=</DigestValue>
      </Reference>
      <Reference URI="/xl/media/image9.emf?ContentType=image/x-emf">
        <DigestMethod Algorithm="http://www.w3.org/2001/04/xmlenc#sha256"/>
        <DigestValue>vYCdDr94KfshGk+/UX9NwQLpT8u4kB1ZKPP8SLGbhAU=</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mv8KzWjieW8PNszNOBx8hUos640ZykDAG9zkC1YIvCE=</DigestValue>
      </Reference>
      <Reference URI="/xl/styles.xml?ContentType=application/vnd.openxmlformats-officedocument.spreadsheetml.styles+xml">
        <DigestMethod Algorithm="http://www.w3.org/2001/04/xmlenc#sha256"/>
        <DigestValue>z/W38t5GT3OHlFWkuzUGbeu86z+TfKOI7wEkckCL2eU=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06HoYmYwmAo3Hx0EYdIKBClSLcsgN9QKAApXUDfdlmE=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W++HUOLee/IWr0ZS2HnIYPkwUlW89YsPBHp2QnByRLQ=</DigestValue>
      </Reference>
      <Reference URI="/xl/worksheets/sheet2.xml?ContentType=application/vnd.openxmlformats-officedocument.spreadsheetml.worksheet+xml">
        <DigestMethod Algorithm="http://www.w3.org/2001/04/xmlenc#sha256"/>
        <DigestValue>5D2q7rpBkECj3twnoTkpCXKFIIURr9FyWTbLRSA0BdA=</DigestValue>
      </Reference>
      <Reference URI="/xl/worksheets/sheet3.xml?ContentType=application/vnd.openxmlformats-officedocument.spreadsheetml.worksheet+xml">
        <DigestMethod Algorithm="http://www.w3.org/2001/04/xmlenc#sha256"/>
        <DigestValue>7QImgp9E3x2X8zILR6GGAkZWTSwGG21okqJCCZLtUU0=</DigestValue>
      </Reference>
      <Reference URI="/xl/worksheets/sheet4.xml?ContentType=application/vnd.openxmlformats-officedocument.spreadsheetml.worksheet+xml">
        <DigestMethod Algorithm="http://www.w3.org/2001/04/xmlenc#sha256"/>
        <DigestValue>lTFjKhZKT8KEfcfKayBj21W3rcXpRc77xCYrS8rcYDI=</DigestValue>
      </Reference>
      <Reference URI="/xl/worksheets/sheet5.xml?ContentType=application/vnd.openxmlformats-officedocument.spreadsheetml.worksheet+xml">
        <DigestMethod Algorithm="http://www.w3.org/2001/04/xmlenc#sha256"/>
        <DigestValue>gtnntzXcGzLxzE512H+IiOqpOusPegHqGY19U6bN0jQ=</DigestValue>
      </Reference>
      <Reference URI="/xl/worksheets/sheet6.xml?ContentType=application/vnd.openxmlformats-officedocument.spreadsheetml.worksheet+xml">
        <DigestMethod Algorithm="http://www.w3.org/2001/04/xmlenc#sha256"/>
        <DigestValue>0AG2YJiR61xNZ5S4cbyE4y9wuFIkfBKwlSiScSQhYKU=</DigestValue>
      </Reference>
      <Reference URI="/xl/worksheets/sheet7.xml?ContentType=application/vnd.openxmlformats-officedocument.spreadsheetml.worksheet+xml">
        <DigestMethod Algorithm="http://www.w3.org/2001/04/xmlenc#sha256"/>
        <DigestValue>tcgb2ubbE7Knz7HOgKKvSv7An09VuLp/WpoURIlZS8I=</DigestValue>
      </Reference>
    </Manifest>
    <SignatureProperties>
      <SignatureProperty Id="idSignatureTime" Target="#idPackageSignature">
        <mdssi:SignatureTime xmlns:mdssi="http://schemas.openxmlformats.org/package/2006/digital-signature">
          <mdssi:Format>YYYY-MM-DDThh:mm:ssTZD</mdssi:Format>
          <mdssi:Value>2021-08-13T23:49:02Z</mdssi:Value>
        </mdssi:SignatureTime>
      </SignatureProperty>
    </SignatureProperties>
  </Object>
  <Object Id="idOfficeObject">
    <SignatureProperties>
      <SignatureProperty Id="idOfficeV1Details" Target="#idPackageSignature">
        <SignatureInfoV1 xmlns="http://schemas.microsoft.com/office/2006/digsig">
          <SetupID>{D61EA595-0BF0-45F2-9704-3A9D404C9A29}</SetupID>
          <SignatureText>Eduardo Apud</SignatureText>
          <SignatureImage/>
          <SignatureComments/>
          <WindowsVersion>10.0</WindowsVersion>
          <OfficeVersion>16.0.10376/14</OfficeVersion>
          <ApplicationVersion>16.0.10376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2021-08-13T23:49:02Z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AAAAAASAAAADAAAAAEAAAAeAAAAGAAAAPgAAAAFAAAANQEAABYAAAAlAAAADAAAAAEAAABUAAAAhAAAAPkAAAAFAAAAMwEAABUAAAABAAAAVVWPQSa0j0H5AAAABQAAAAkAAABMAAAAAAAAAAAAAAAAAAAA//////////9gAAAAMQAzAC8AOAAvADIAMAAyADE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P//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Bk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1+6VPLvzbgn/iZUF+EheUvrjmpRTaiCVCySjJmtmZmI=</DigestValue>
    </Reference>
    <Reference Type="http://www.w3.org/2000/09/xmldsig#Object" URI="#idOfficeObject">
      <DigestMethod Algorithm="http://www.w3.org/2001/04/xmlenc#sha256"/>
      <DigestValue>Zu2M+zqn+9tni+kaGor7piWosS7nkAcAD4J/BSBbSo8=</DigestValue>
    </Reference>
    <Reference Type="http://uri.etsi.org/01903#SignedProperties" URI="#idSignedProperties">
      <Transforms>
        <Transform Algorithm="http://www.w3.org/TR/2001/REC-xml-c14n-20010315"/>
      </Transforms>
      <DigestMethod Algorithm="http://www.w3.org/2001/04/xmlenc#sha256"/>
      <DigestValue>hN502qoGR2YsJZFKi7REE/Zfgv9YfZiZ6jjPLgJNO8E=</DigestValue>
    </Reference>
    <Reference Type="http://www.w3.org/2000/09/xmldsig#Object" URI="#idValidSigLnImg">
      <DigestMethod Algorithm="http://www.w3.org/2001/04/xmlenc#sha256"/>
      <DigestValue>2kSet8uAtkGV8tCSlRfOVN/vyBJcnkWaRQ2jqHxSHaM=</DigestValue>
    </Reference>
    <Reference Type="http://www.w3.org/2000/09/xmldsig#Object" URI="#idInvalidSigLnImg">
      <DigestMethod Algorithm="http://www.w3.org/2001/04/xmlenc#sha256"/>
      <DigestValue>JPxhj7mSMXFnOJdWi0fMkWCnK92wpR1rThllWaZeebk=</DigestValue>
    </Reference>
  </SignedInfo>
  <SignatureValue>kJhOFQEJXwlTq75y08T2/GWV3kpYHhm+RaHuMKDOl7Bc+pFfdJV5dXKSASKHkaROuLoEuC+DZTyA
G210+y5xUyKz/rXKTKBG8xUzzn9ES0u2RVlOfDCLfLvVqoj22XrL5+XfKGQ8fDzbaUrfeu+hcXaX
7UXU72/VEPIQETIMgDkNP7brjycM+AQJb/xqc/Us1dsopvng6/hsQCsUVd2SID2bZONdFTLlhhip
rNho7wT9BFNYnCjCa3JTwYFlaz3EU8OKiTxOlu0QfW3y/PN9dmMG9Vz37j8Iudz18wk1Tj8NebHu
xD4Heg8YSogmg4LWue/mb7XdwY900Ae8XTocpA==</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uMaKEtIoAStat5TeRcrlmVEI5xoabiJ3JceLxZIpmC4=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e0vqw0xiWTvq5WK5gfEVeSnrBn0PYT8fU7uYfDmTJBg=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yYAcX9m/AR7nXFraJljBxjcAaACWFAZzgKZmmEhYujs=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IPvKpUcsRcLXKtF/pd2isDnfXalTt5KsrbxUkNuqB/8=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PIOZ7foHKqwTnwNPrQ+lNUUpcdVswAIyMAF1e1GmIkY=</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G66wX7dI+EDxzjVBtVkJTvVwk3+XYzrGIv5UcIm1v+o=</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6CzEgVfnnJEa69vr9u87fCg+uVZoJ8Gm88erPm3k7pA=</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yTHE0gnI3tTamDQKlMa6DU2kARs1KuYJqIuYM6cKTKE=</DigestValue>
      </Reference>
      <Reference URI="/xl/drawings/vmlDrawing5.vml?ContentType=application/vnd.openxmlformats-officedocument.vmlDrawing">
        <DigestMethod Algorithm="http://www.w3.org/2001/04/xmlenc#sha256"/>
        <DigestValue>37pA/EubBmW2AjkHwqT1BMJKonWqi+Zsgq0cs9xDfXk=</DigestValue>
      </Reference>
      <Reference URI="/xl/drawings/vmlDrawing6.vml?ContentType=application/vnd.openxmlformats-officedocument.vmlDrawing">
        <DigestMethod Algorithm="http://www.w3.org/2001/04/xmlenc#sha256"/>
        <DigestValue>F89jlKAw/9bjyktawDeU180QmbbKBIHLIQCXn+THBuE=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qi6JSnROE8yyYd88RKr/t1BcTcvhlkSwTFSPGYwFA2g=</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ZBd53HNqDm5+1COXglh17XltrrS6M8gs3Vb8Cq4X/xM=</DigestValue>
      </Reference>
      <Reference URI="/xl/media/image5.emf?ContentType=image/x-emf">
        <DigestMethod Algorithm="http://www.w3.org/2001/04/xmlenc#sha256"/>
        <DigestValue>Uh5GgUy2V7GGvjB4P+5G7Kqqz14IlHR6wi/PDn2VckI=</DigestValue>
      </Reference>
      <Reference URI="/xl/media/image6.emf?ContentType=image/x-emf">
        <DigestMethod Algorithm="http://www.w3.org/2001/04/xmlenc#sha256"/>
        <DigestValue>5NU+dSDGLa+/b3bTwJxzeiFk6IWNiBQYMLEHg+06HNw=</DigestValue>
      </Reference>
      <Reference URI="/xl/media/image7.emf?ContentType=image/x-emf">
        <DigestMethod Algorithm="http://www.w3.org/2001/04/xmlenc#sha256"/>
        <DigestValue>nv3NxTOdGnoinYJSOPNcXRtQJd4HuaeEjez5AUmQJ3I=</DigestValue>
      </Reference>
      <Reference URI="/xl/media/image8.emf?ContentType=image/x-emf">
        <DigestMethod Algorithm="http://www.w3.org/2001/04/xmlenc#sha256"/>
        <DigestValue>AFZMoOz8+90D+JjrpnGVvKGlYxKCvefktiQ+qCTHO78=</DigestValue>
      </Reference>
      <Reference URI="/xl/media/image9.emf?ContentType=image/x-emf">
        <DigestMethod Algorithm="http://www.w3.org/2001/04/xmlenc#sha256"/>
        <DigestValue>vYCdDr94KfshGk+/UX9NwQLpT8u4kB1ZKPP8SLGbhAU=</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mv8KzWjieW8PNszNOBx8hUos640ZykDAG9zkC1YIvCE=</DigestValue>
      </Reference>
      <Reference URI="/xl/styles.xml?ContentType=application/vnd.openxmlformats-officedocument.spreadsheetml.styles+xml">
        <DigestMethod Algorithm="http://www.w3.org/2001/04/xmlenc#sha256"/>
        <DigestValue>z/W38t5GT3OHlFWkuzUGbeu86z+TfKOI7wEkckCL2eU=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06HoYmYwmAo3Hx0EYdIKBClSLcsgN9QKAApXUDfdlmE=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W++HUOLee/IWr0ZS2HnIYPkwUlW89YsPBHp2QnByRLQ=</DigestValue>
      </Reference>
      <Reference URI="/xl/worksheets/sheet2.xml?ContentType=application/vnd.openxmlformats-officedocument.spreadsheetml.worksheet+xml">
        <DigestMethod Algorithm="http://www.w3.org/2001/04/xmlenc#sha256"/>
        <DigestValue>5D2q7rpBkECj3twnoTkpCXKFIIURr9FyWTbLRSA0BdA=</DigestValue>
      </Reference>
      <Reference URI="/xl/worksheets/sheet3.xml?ContentType=application/vnd.openxmlformats-officedocument.spreadsheetml.worksheet+xml">
        <DigestMethod Algorithm="http://www.w3.org/2001/04/xmlenc#sha256"/>
        <DigestValue>7QImgp9E3x2X8zILR6GGAkZWTSwGG21okqJCCZLtUU0=</DigestValue>
      </Reference>
      <Reference URI="/xl/worksheets/sheet4.xml?ContentType=application/vnd.openxmlformats-officedocument.spreadsheetml.worksheet+xml">
        <DigestMethod Algorithm="http://www.w3.org/2001/04/xmlenc#sha256"/>
        <DigestValue>lTFjKhZKT8KEfcfKayBj21W3rcXpRc77xCYrS8rcYDI=</DigestValue>
      </Reference>
      <Reference URI="/xl/worksheets/sheet5.xml?ContentType=application/vnd.openxmlformats-officedocument.spreadsheetml.worksheet+xml">
        <DigestMethod Algorithm="http://www.w3.org/2001/04/xmlenc#sha256"/>
        <DigestValue>gtnntzXcGzLxzE512H+IiOqpOusPegHqGY19U6bN0jQ=</DigestValue>
      </Reference>
      <Reference URI="/xl/worksheets/sheet6.xml?ContentType=application/vnd.openxmlformats-officedocument.spreadsheetml.worksheet+xml">
        <DigestMethod Algorithm="http://www.w3.org/2001/04/xmlenc#sha256"/>
        <DigestValue>0AG2YJiR61xNZ5S4cbyE4y9wuFIkfBKwlSiScSQhYKU=</DigestValue>
      </Reference>
      <Reference URI="/xl/worksheets/sheet7.xml?ContentType=application/vnd.openxmlformats-officedocument.spreadsheetml.worksheet+xml">
        <DigestMethod Algorithm="http://www.w3.org/2001/04/xmlenc#sha256"/>
        <DigestValue>tcgb2ubbE7Knz7HOgKKvSv7An09VuLp/WpoURIlZS8I=</DigestValue>
      </Reference>
    </Manifest>
    <SignatureProperties>
      <SignatureProperty Id="idSignatureTime" Target="#idPackageSignature">
        <mdssi:SignatureTime xmlns:mdssi="http://schemas.openxmlformats.org/package/2006/digital-signature">
          <mdssi:Format>YYYY-MM-DDThh:mm:ssTZD</mdssi:Format>
          <mdssi:Value>2021-08-13T23:49:21Z</mdssi:Value>
        </mdssi:SignatureTime>
      </SignatureProperty>
    </SignatureProperties>
  </Object>
  <Object Id="idOfficeObject">
    <SignatureProperties>
      <SignatureProperty Id="idOfficeV1Details" Target="#idPackageSignature">
        <SignatureInfoV1 xmlns="http://schemas.microsoft.com/office/2006/digsig">
          <SetupID>{3A9BACB5-16B5-4EFA-A3DC-582852CADACD}</SetupID>
          <SignatureText>Eduardo Apud</SignatureText>
          <SignatureImage/>
          <SignatureComments/>
          <WindowsVersion>10.0</WindowsVersion>
          <OfficeVersion>16.0.10376/14</OfficeVersion>
          <ApplicationVersion>16.0.10376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2021-08-13T23:49:21Z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AAAAAASAAAADAAAAAEAAAAeAAAAGAAAAPgAAAAFAAAANQEAABYAAAAlAAAADAAAAAEAAABUAAAAhAAAAPkAAAAFAAAAMwEAABUAAAABAAAAVVWPQSa0j0H5AAAABQAAAAkAAABMAAAAAAAAAAAAAAAAAAAA//////////9gAAAAMQAzAC8AOAAvADIAMAAyADEApKQHAAAABwAAAAUAAAAHAAAABQAAAAcAAAAHAAAABwAAAAcAAABLAAAAQAAAADAAAAAFAAAAIAAAAAEAAAABAAAAEAAAAAAAAAAAAAAARQEAAKAAAAAAAAAAAAAAAEU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P//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Bk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gIqeg/qTEJfp7d0HyZZtx12VZj8OvZdubCR4FWFehPc=</DigestValue>
    </Reference>
    <Reference Type="http://www.w3.org/2000/09/xmldsig#Object" URI="#idOfficeObject">
      <DigestMethod Algorithm="http://www.w3.org/2001/04/xmlenc#sha256"/>
      <DigestValue>KrHfoF32wLDBeLrsxLvlbYtO5ELKUDIHP736KPm9vSE=</DigestValue>
    </Reference>
    <Reference Type="http://uri.etsi.org/01903#SignedProperties" URI="#idSignedProperties">
      <Transforms>
        <Transform Algorithm="http://www.w3.org/TR/2001/REC-xml-c14n-20010315"/>
      </Transforms>
      <DigestMethod Algorithm="http://www.w3.org/2001/04/xmlenc#sha256"/>
      <DigestValue>RaRGLJWkT+LNhBglRNvSv5RMxrHjESXNyhyHEA5ndHk=</DigestValue>
    </Reference>
    <Reference Type="http://www.w3.org/2000/09/xmldsig#Object" URI="#idValidSigLnImg">
      <DigestMethod Algorithm="http://www.w3.org/2001/04/xmlenc#sha256"/>
      <DigestValue>jMSI9RXFX82I/ahTSle7rtZqwGaHlxJpwBK29/BdJjc=</DigestValue>
    </Reference>
    <Reference Type="http://www.w3.org/2000/09/xmldsig#Object" URI="#idInvalidSigLnImg">
      <DigestMethod Algorithm="http://www.w3.org/2001/04/xmlenc#sha256"/>
      <DigestValue>JPxhj7mSMXFnOJdWi0fMkWCnK92wpR1rThllWaZeebk=</DigestValue>
    </Reference>
  </SignedInfo>
  <SignatureValue>Fsj92QNEq0Df8nptY4oH0YdWunirEhcvhaSSObDgjXqiTTVmh6MbQaWMYDgRbr12J5/GxoAzTwjf
uqolz7FNdUtoo6PJXaGTrxWd1fuz/2GGMATGpeHIyo2PcxX2caM/VpGJ7SR81N5eySYk0uyUtWnZ
RzUtumRFoAGwhkH5ahbeI+KzsEYGOk841QKpEW0zmsbrSAGrJR+FKnD2vchNvE0enAgR9lkq+Q4l
f9IL3NsAxkRQ3u4j2Tcrv3iWUkn/rUkTJbteBurF4vmNqQ/d9QWcVjb1fp1khmvaX1Ru7xMX1T3d
VHec2vGIIz2U6kZpDy0lTAMkhllyOgkkVOLYRA==</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uMaKEtIoAStat5TeRcrlmVEI5xoabiJ3JceLxZIpmC4=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e0vqw0xiWTvq5WK5gfEVeSnrBn0PYT8fU7uYfDmTJBg=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yYAcX9m/AR7nXFraJljBxjcAaACWFAZzgKZmmEhYujs=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IPvKpUcsRcLXKtF/pd2isDnfXalTt5KsrbxUkNuqB/8=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PIOZ7foHKqwTnwNPrQ+lNUUpcdVswAIyMAF1e1GmIkY=</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G66wX7dI+EDxzjVBtVkJTvVwk3+XYzrGIv5UcIm1v+o=</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6CzEgVfnnJEa69vr9u87fCg+uVZoJ8Gm88erPm3k7pA=</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yTHE0gnI3tTamDQKlMa6DU2kARs1KuYJqIuYM6cKTKE=</DigestValue>
      </Reference>
      <Reference URI="/xl/drawings/vmlDrawing5.vml?ContentType=application/vnd.openxmlformats-officedocument.vmlDrawing">
        <DigestMethod Algorithm="http://www.w3.org/2001/04/xmlenc#sha256"/>
        <DigestValue>37pA/EubBmW2AjkHwqT1BMJKonWqi+Zsgq0cs9xDfXk=</DigestValue>
      </Reference>
      <Reference URI="/xl/drawings/vmlDrawing6.vml?ContentType=application/vnd.openxmlformats-officedocument.vmlDrawing">
        <DigestMethod Algorithm="http://www.w3.org/2001/04/xmlenc#sha256"/>
        <DigestValue>F89jlKAw/9bjyktawDeU180QmbbKBIHLIQCXn+THBuE=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qi6JSnROE8yyYd88RKr/t1BcTcvhlkSwTFSPGYwFA2g=</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ZBd53HNqDm5+1COXglh17XltrrS6M8gs3Vb8Cq4X/xM=</DigestValue>
      </Reference>
      <Reference URI="/xl/media/image5.emf?ContentType=image/x-emf">
        <DigestMethod Algorithm="http://www.w3.org/2001/04/xmlenc#sha256"/>
        <DigestValue>Uh5GgUy2V7GGvjB4P+5G7Kqqz14IlHR6wi/PDn2VckI=</DigestValue>
      </Reference>
      <Reference URI="/xl/media/image6.emf?ContentType=image/x-emf">
        <DigestMethod Algorithm="http://www.w3.org/2001/04/xmlenc#sha256"/>
        <DigestValue>5NU+dSDGLa+/b3bTwJxzeiFk6IWNiBQYMLEHg+06HNw=</DigestValue>
      </Reference>
      <Reference URI="/xl/media/image7.emf?ContentType=image/x-emf">
        <DigestMethod Algorithm="http://www.w3.org/2001/04/xmlenc#sha256"/>
        <DigestValue>nv3NxTOdGnoinYJSOPNcXRtQJd4HuaeEjez5AUmQJ3I=</DigestValue>
      </Reference>
      <Reference URI="/xl/media/image8.emf?ContentType=image/x-emf">
        <DigestMethod Algorithm="http://www.w3.org/2001/04/xmlenc#sha256"/>
        <DigestValue>AFZMoOz8+90D+JjrpnGVvKGlYxKCvefktiQ+qCTHO78=</DigestValue>
      </Reference>
      <Reference URI="/xl/media/image9.emf?ContentType=image/x-emf">
        <DigestMethod Algorithm="http://www.w3.org/2001/04/xmlenc#sha256"/>
        <DigestValue>vYCdDr94KfshGk+/UX9NwQLpT8u4kB1ZKPP8SLGbhAU=</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mv8KzWjieW8PNszNOBx8hUos640ZykDAG9zkC1YIvCE=</DigestValue>
      </Reference>
      <Reference URI="/xl/styles.xml?ContentType=application/vnd.openxmlformats-officedocument.spreadsheetml.styles+xml">
        <DigestMethod Algorithm="http://www.w3.org/2001/04/xmlenc#sha256"/>
        <DigestValue>z/W38t5GT3OHlFWkuzUGbeu86z+TfKOI7wEkckCL2eU=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06HoYmYwmAo3Hx0EYdIKBClSLcsgN9QKAApXUDfdlmE=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W++HUOLee/IWr0ZS2HnIYPkwUlW89YsPBHp2QnByRLQ=</DigestValue>
      </Reference>
      <Reference URI="/xl/worksheets/sheet2.xml?ContentType=application/vnd.openxmlformats-officedocument.spreadsheetml.worksheet+xml">
        <DigestMethod Algorithm="http://www.w3.org/2001/04/xmlenc#sha256"/>
        <DigestValue>5D2q7rpBkECj3twnoTkpCXKFIIURr9FyWTbLRSA0BdA=</DigestValue>
      </Reference>
      <Reference URI="/xl/worksheets/sheet3.xml?ContentType=application/vnd.openxmlformats-officedocument.spreadsheetml.worksheet+xml">
        <DigestMethod Algorithm="http://www.w3.org/2001/04/xmlenc#sha256"/>
        <DigestValue>7QImgp9E3x2X8zILR6GGAkZWTSwGG21okqJCCZLtUU0=</DigestValue>
      </Reference>
      <Reference URI="/xl/worksheets/sheet4.xml?ContentType=application/vnd.openxmlformats-officedocument.spreadsheetml.worksheet+xml">
        <DigestMethod Algorithm="http://www.w3.org/2001/04/xmlenc#sha256"/>
        <DigestValue>lTFjKhZKT8KEfcfKayBj21W3rcXpRc77xCYrS8rcYDI=</DigestValue>
      </Reference>
      <Reference URI="/xl/worksheets/sheet5.xml?ContentType=application/vnd.openxmlformats-officedocument.spreadsheetml.worksheet+xml">
        <DigestMethod Algorithm="http://www.w3.org/2001/04/xmlenc#sha256"/>
        <DigestValue>gtnntzXcGzLxzE512H+IiOqpOusPegHqGY19U6bN0jQ=</DigestValue>
      </Reference>
      <Reference URI="/xl/worksheets/sheet6.xml?ContentType=application/vnd.openxmlformats-officedocument.spreadsheetml.worksheet+xml">
        <DigestMethod Algorithm="http://www.w3.org/2001/04/xmlenc#sha256"/>
        <DigestValue>0AG2YJiR61xNZ5S4cbyE4y9wuFIkfBKwlSiScSQhYKU=</DigestValue>
      </Reference>
      <Reference URI="/xl/worksheets/sheet7.xml?ContentType=application/vnd.openxmlformats-officedocument.spreadsheetml.worksheet+xml">
        <DigestMethod Algorithm="http://www.w3.org/2001/04/xmlenc#sha256"/>
        <DigestValue>tcgb2ubbE7Knz7HOgKKvSv7An09VuLp/WpoURIlZS8I=</DigestValue>
      </Reference>
    </Manifest>
    <SignatureProperties>
      <SignatureProperty Id="idSignatureTime" Target="#idPackageSignature">
        <mdssi:SignatureTime xmlns:mdssi="http://schemas.openxmlformats.org/package/2006/digital-signature">
          <mdssi:Format>YYYY-MM-DDThh:mm:ssTZD</mdssi:Format>
          <mdssi:Value>2021-08-13T23:49:39Z</mdssi:Value>
        </mdssi:SignatureTime>
      </SignatureProperty>
    </SignatureProperties>
  </Object>
  <Object Id="idOfficeObject">
    <SignatureProperties>
      <SignatureProperty Id="idOfficeV1Details" Target="#idPackageSignature">
        <SignatureInfoV1 xmlns="http://schemas.microsoft.com/office/2006/digsig">
          <SetupID>{F6704D60-A7B8-406A-AB02-0AE152148A68}</SetupID>
          <SignatureText>Eduardo Apud</SignatureText>
          <SignatureImage/>
          <SignatureComments/>
          <WindowsVersion>10.0</WindowsVersion>
          <OfficeVersion>16.0.10376/14</OfficeVersion>
          <ApplicationVersion>16.0.10376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2021-08-13T23:49:39Z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AAAAAASAAAADAAAAAEAAAAeAAAAGAAAAPgAAAAFAAAANQEAABYAAAAlAAAADAAAAAEAAABUAAAAhAAAAPkAAAAFAAAAMwEAABUAAAABAAAAVVWPQSa0j0H5AAAABQAAAAkAAABMAAAAAAAAAAAAAAAAAAAA//////////9gAAAAMQAzAC8AOAAvADIAMAAyADE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QOMJ0/gthclMeyDhxYGPaVwBMUu8J2qUFCgwu7PkE0Q=</DigestValue>
    </Reference>
    <Reference Type="http://www.w3.org/2000/09/xmldsig#Object" URI="#idOfficeObject">
      <DigestMethod Algorithm="http://www.w3.org/2001/04/xmlenc#sha256"/>
      <DigestValue>hBZues7fvnK5lMt0l8cywTFcdd1skKy5OOBXk0F3Jxk=</DigestValue>
    </Reference>
    <Reference Type="http://uri.etsi.org/01903#SignedProperties" URI="#idSignedProperties">
      <Transforms>
        <Transform Algorithm="http://www.w3.org/TR/2001/REC-xml-c14n-20010315"/>
      </Transforms>
      <DigestMethod Algorithm="http://www.w3.org/2001/04/xmlenc#sha256"/>
      <DigestValue>lZMCDYBlEHWHHgvsV3oVcTUA9s0CKBU0X3Yt2cSBuUc=</DigestValue>
    </Reference>
    <Reference Type="http://www.w3.org/2000/09/xmldsig#Object" URI="#idValidSigLnImg">
      <DigestMethod Algorithm="http://www.w3.org/2001/04/xmlenc#sha256"/>
      <DigestValue>jMSI9RXFX82I/ahTSle7rtZqwGaHlxJpwBK29/BdJjc=</DigestValue>
    </Reference>
    <Reference Type="http://www.w3.org/2000/09/xmldsig#Object" URI="#idInvalidSigLnImg">
      <DigestMethod Algorithm="http://www.w3.org/2001/04/xmlenc#sha256"/>
      <DigestValue>JPxhj7mSMXFnOJdWi0fMkWCnK92wpR1rThllWaZeebk=</DigestValue>
    </Reference>
  </SignedInfo>
  <SignatureValue>Q2J7HjUlCdNgQ4CqNw9KRKKMfwpl4sFfjdrVLqgdNkQEAV+iRoaOFYKP4vrfzyTnoMII1gguCyXU
toybWGOAGXPsDpaW2/tRLUSr8EsPmk1lE8aoAKaqxf/DPvhKyR0eku3nu9PPBSpvjpVwdi3dMVeS
rA8cB5LKfGxpe9YbQ+nP1Qi/aR2Qz8qdaNCtJ3kJVXaZVjrPRgU94SoAsFG0zs78Q1ENUGQSuX1C
3VbJetJTDU+BMKbhDVQBnGrnJY9aOzg5XUQv+n1sVfKdFZ7Cx9m8kP1xxYphjtzfcW9oBUAWWobF
d06x/H2c+OgbAz3jZcEFqaSm4YLekuPShGTOoQ==</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uMaKEtIoAStat5TeRcrlmVEI5xoabiJ3JceLxZIpmC4=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e0vqw0xiWTvq5WK5gfEVeSnrBn0PYT8fU7uYfDmTJBg=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yYAcX9m/AR7nXFraJljBxjcAaACWFAZzgKZmmEhYujs=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IPvKpUcsRcLXKtF/pd2isDnfXalTt5KsrbxUkNuqB/8=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PIOZ7foHKqwTnwNPrQ+lNUUpcdVswAIyMAF1e1GmIkY=</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G66wX7dI+EDxzjVBtVkJTvVwk3+XYzrGIv5UcIm1v+o=</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6CzEgVfnnJEa69vr9u87fCg+uVZoJ8Gm88erPm3k7pA=</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yTHE0gnI3tTamDQKlMa6DU2kARs1KuYJqIuYM6cKTKE=</DigestValue>
      </Reference>
      <Reference URI="/xl/drawings/vmlDrawing5.vml?ContentType=application/vnd.openxmlformats-officedocument.vmlDrawing">
        <DigestMethod Algorithm="http://www.w3.org/2001/04/xmlenc#sha256"/>
        <DigestValue>37pA/EubBmW2AjkHwqT1BMJKonWqi+Zsgq0cs9xDfXk=</DigestValue>
      </Reference>
      <Reference URI="/xl/drawings/vmlDrawing6.vml?ContentType=application/vnd.openxmlformats-officedocument.vmlDrawing">
        <DigestMethod Algorithm="http://www.w3.org/2001/04/xmlenc#sha256"/>
        <DigestValue>F89jlKAw/9bjyktawDeU180QmbbKBIHLIQCXn+THBuE=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qi6JSnROE8yyYd88RKr/t1BcTcvhlkSwTFSPGYwFA2g=</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ZBd53HNqDm5+1COXglh17XltrrS6M8gs3Vb8Cq4X/xM=</DigestValue>
      </Reference>
      <Reference URI="/xl/media/image5.emf?ContentType=image/x-emf">
        <DigestMethod Algorithm="http://www.w3.org/2001/04/xmlenc#sha256"/>
        <DigestValue>Uh5GgUy2V7GGvjB4P+5G7Kqqz14IlHR6wi/PDn2VckI=</DigestValue>
      </Reference>
      <Reference URI="/xl/media/image6.emf?ContentType=image/x-emf">
        <DigestMethod Algorithm="http://www.w3.org/2001/04/xmlenc#sha256"/>
        <DigestValue>5NU+dSDGLa+/b3bTwJxzeiFk6IWNiBQYMLEHg+06HNw=</DigestValue>
      </Reference>
      <Reference URI="/xl/media/image7.emf?ContentType=image/x-emf">
        <DigestMethod Algorithm="http://www.w3.org/2001/04/xmlenc#sha256"/>
        <DigestValue>nv3NxTOdGnoinYJSOPNcXRtQJd4HuaeEjez5AUmQJ3I=</DigestValue>
      </Reference>
      <Reference URI="/xl/media/image8.emf?ContentType=image/x-emf">
        <DigestMethod Algorithm="http://www.w3.org/2001/04/xmlenc#sha256"/>
        <DigestValue>AFZMoOz8+90D+JjrpnGVvKGlYxKCvefktiQ+qCTHO78=</DigestValue>
      </Reference>
      <Reference URI="/xl/media/image9.emf?ContentType=image/x-emf">
        <DigestMethod Algorithm="http://www.w3.org/2001/04/xmlenc#sha256"/>
        <DigestValue>vYCdDr94KfshGk+/UX9NwQLpT8u4kB1ZKPP8SLGbhAU=</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mv8KzWjieW8PNszNOBx8hUos640ZykDAG9zkC1YIvCE=</DigestValue>
      </Reference>
      <Reference URI="/xl/styles.xml?ContentType=application/vnd.openxmlformats-officedocument.spreadsheetml.styles+xml">
        <DigestMethod Algorithm="http://www.w3.org/2001/04/xmlenc#sha256"/>
        <DigestValue>z/W38t5GT3OHlFWkuzUGbeu86z+TfKOI7wEkckCL2eU=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06HoYmYwmAo3Hx0EYdIKBClSLcsgN9QKAApXUDfdlmE=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W++HUOLee/IWr0ZS2HnIYPkwUlW89YsPBHp2QnByRLQ=</DigestValue>
      </Reference>
      <Reference URI="/xl/worksheets/sheet2.xml?ContentType=application/vnd.openxmlformats-officedocument.spreadsheetml.worksheet+xml">
        <DigestMethod Algorithm="http://www.w3.org/2001/04/xmlenc#sha256"/>
        <DigestValue>5D2q7rpBkECj3twnoTkpCXKFIIURr9FyWTbLRSA0BdA=</DigestValue>
      </Reference>
      <Reference URI="/xl/worksheets/sheet3.xml?ContentType=application/vnd.openxmlformats-officedocument.spreadsheetml.worksheet+xml">
        <DigestMethod Algorithm="http://www.w3.org/2001/04/xmlenc#sha256"/>
        <DigestValue>7QImgp9E3x2X8zILR6GGAkZWTSwGG21okqJCCZLtUU0=</DigestValue>
      </Reference>
      <Reference URI="/xl/worksheets/sheet4.xml?ContentType=application/vnd.openxmlformats-officedocument.spreadsheetml.worksheet+xml">
        <DigestMethod Algorithm="http://www.w3.org/2001/04/xmlenc#sha256"/>
        <DigestValue>lTFjKhZKT8KEfcfKayBj21W3rcXpRc77xCYrS8rcYDI=</DigestValue>
      </Reference>
      <Reference URI="/xl/worksheets/sheet5.xml?ContentType=application/vnd.openxmlformats-officedocument.spreadsheetml.worksheet+xml">
        <DigestMethod Algorithm="http://www.w3.org/2001/04/xmlenc#sha256"/>
        <DigestValue>gtnntzXcGzLxzE512H+IiOqpOusPegHqGY19U6bN0jQ=</DigestValue>
      </Reference>
      <Reference URI="/xl/worksheets/sheet6.xml?ContentType=application/vnd.openxmlformats-officedocument.spreadsheetml.worksheet+xml">
        <DigestMethod Algorithm="http://www.w3.org/2001/04/xmlenc#sha256"/>
        <DigestValue>0AG2YJiR61xNZ5S4cbyE4y9wuFIkfBKwlSiScSQhYKU=</DigestValue>
      </Reference>
      <Reference URI="/xl/worksheets/sheet7.xml?ContentType=application/vnd.openxmlformats-officedocument.spreadsheetml.worksheet+xml">
        <DigestMethod Algorithm="http://www.w3.org/2001/04/xmlenc#sha256"/>
        <DigestValue>tcgb2ubbE7Knz7HOgKKvSv7An09VuLp/WpoURIlZS8I=</DigestValue>
      </Reference>
    </Manifest>
    <SignatureProperties>
      <SignatureProperty Id="idSignatureTime" Target="#idPackageSignature">
        <mdssi:SignatureTime xmlns:mdssi="http://schemas.openxmlformats.org/package/2006/digital-signature">
          <mdssi:Format>YYYY-MM-DDThh:mm:ssTZD</mdssi:Format>
          <mdssi:Value>2021-08-13T23:49:56Z</mdssi:Value>
        </mdssi:SignatureTime>
      </SignatureProperty>
    </SignatureProperties>
  </Object>
  <Object Id="idOfficeObject">
    <SignatureProperties>
      <SignatureProperty Id="idOfficeV1Details" Target="#idPackageSignature">
        <SignatureInfoV1 xmlns="http://schemas.microsoft.com/office/2006/digsig">
          <SetupID>{293CC028-E920-43E7-AA1C-30E20B08E326}</SetupID>
          <SignatureText>Eduardo Apud</SignatureText>
          <SignatureImage/>
          <SignatureComments/>
          <WindowsVersion>10.0</WindowsVersion>
          <OfficeVersion>16.0.10376/14</OfficeVersion>
          <ApplicationVersion>16.0.10376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2021-08-13T23:49:56Z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AAAAAASAAAADAAAAAEAAAAeAAAAGAAAAPgAAAAFAAAANQEAABYAAAAlAAAADAAAAAEAAABUAAAAhAAAAPkAAAAFAAAAMwEAABUAAAABAAAAVVWPQSa0j0H5AAAABQAAAAkAAABMAAAAAAAAAAAAAAAAAAAA//////////9gAAAAMQAzAC8AOAAvADIAMAAyADE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puvmMTAXOnQt31dtJ7Jeh9NG8DttcIlLxwXbVFULS54=</DigestValue>
    </Reference>
    <Reference Type="http://www.w3.org/2000/09/xmldsig#Object" URI="#idOfficeObject">
      <DigestMethod Algorithm="http://www.w3.org/2001/04/xmlenc#sha256"/>
      <DigestValue>bbguGXHFrhd0E8UOMA0vhL1hpbQCGy3B8vEqgyVdio0=</DigestValue>
    </Reference>
    <Reference Type="http://uri.etsi.org/01903#SignedProperties" URI="#idSignedProperties">
      <Transforms>
        <Transform Algorithm="http://www.w3.org/TR/2001/REC-xml-c14n-20010315"/>
      </Transforms>
      <DigestMethod Algorithm="http://www.w3.org/2001/04/xmlenc#sha256"/>
      <DigestValue>DcWIwsrzWYmHr/t/t8KANeTJC37s3Zw5LIBPkQkes2Q=</DigestValue>
    </Reference>
    <Reference Type="http://www.w3.org/2000/09/xmldsig#Object" URI="#idValidSigLnImg">
      <DigestMethod Algorithm="http://www.w3.org/2001/04/xmlenc#sha256"/>
      <DigestValue>4Zsca6KvG3j+boEbhr74JTSw02dcNQCnT44gHkmITrk=</DigestValue>
    </Reference>
    <Reference Type="http://www.w3.org/2000/09/xmldsig#Object" URI="#idInvalidSigLnImg">
      <DigestMethod Algorithm="http://www.w3.org/2001/04/xmlenc#sha256"/>
      <DigestValue>JPxhj7mSMXFnOJdWi0fMkWCnK92wpR1rThllWaZeebk=</DigestValue>
    </Reference>
  </SignedInfo>
  <SignatureValue>UreeQ4+nUE5VcE1vI5YD533SRyNLQ8oGjgMBbWG/C1eyr4E90GOsIoYBj42t/GMdqe+Yt0KS13He
kZ5v6UrQpWsNKpuZqd/EFjaMuuEtaHeVP3AqGcfbRi8r3IKQmIgRqNVNFtqRKdWKZrIIgz4G+ikU
hCOaTi9zZaZwSwwLadGh+K6XAgXJ9di0v5dqLTpN672sqyAYgR0Y+YQGdC0dxOj8/ZNTVfdR4GI7
1Da1GpdYuAhB0iRburNKca7llEML+WmRyz/4gd8mZj/Gow5NGFFeDnLZ8ViUctHi2cEplDaqZtp0
g6rSonhXjDwkIJAnxHBt/Bzi3G29cbTg/4tgvg==</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uMaKEtIoAStat5TeRcrlmVEI5xoabiJ3JceLxZIpmC4=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e0vqw0xiWTvq5WK5gfEVeSnrBn0PYT8fU7uYfDmTJBg=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yYAcX9m/AR7nXFraJljBxjcAaACWFAZzgKZmmEhYujs=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IPvKpUcsRcLXKtF/pd2isDnfXalTt5KsrbxUkNuqB/8=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PIOZ7foHKqwTnwNPrQ+lNUUpcdVswAIyMAF1e1GmIkY=</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G66wX7dI+EDxzjVBtVkJTvVwk3+XYzrGIv5UcIm1v+o=</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6CzEgVfnnJEa69vr9u87fCg+uVZoJ8Gm88erPm3k7pA=</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yTHE0gnI3tTamDQKlMa6DU2kARs1KuYJqIuYM6cKTKE=</DigestValue>
      </Reference>
      <Reference URI="/xl/drawings/vmlDrawing5.vml?ContentType=application/vnd.openxmlformats-officedocument.vmlDrawing">
        <DigestMethod Algorithm="http://www.w3.org/2001/04/xmlenc#sha256"/>
        <DigestValue>37pA/EubBmW2AjkHwqT1BMJKonWqi+Zsgq0cs9xDfXk=</DigestValue>
      </Reference>
      <Reference URI="/xl/drawings/vmlDrawing6.vml?ContentType=application/vnd.openxmlformats-officedocument.vmlDrawing">
        <DigestMethod Algorithm="http://www.w3.org/2001/04/xmlenc#sha256"/>
        <DigestValue>F89jlKAw/9bjyktawDeU180QmbbKBIHLIQCXn+THBuE=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qi6JSnROE8yyYd88RKr/t1BcTcvhlkSwTFSPGYwFA2g=</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ZBd53HNqDm5+1COXglh17XltrrS6M8gs3Vb8Cq4X/xM=</DigestValue>
      </Reference>
      <Reference URI="/xl/media/image5.emf?ContentType=image/x-emf">
        <DigestMethod Algorithm="http://www.w3.org/2001/04/xmlenc#sha256"/>
        <DigestValue>Uh5GgUy2V7GGvjB4P+5G7Kqqz14IlHR6wi/PDn2VckI=</DigestValue>
      </Reference>
      <Reference URI="/xl/media/image6.emf?ContentType=image/x-emf">
        <DigestMethod Algorithm="http://www.w3.org/2001/04/xmlenc#sha256"/>
        <DigestValue>5NU+dSDGLa+/b3bTwJxzeiFk6IWNiBQYMLEHg+06HNw=</DigestValue>
      </Reference>
      <Reference URI="/xl/media/image7.emf?ContentType=image/x-emf">
        <DigestMethod Algorithm="http://www.w3.org/2001/04/xmlenc#sha256"/>
        <DigestValue>nv3NxTOdGnoinYJSOPNcXRtQJd4HuaeEjez5AUmQJ3I=</DigestValue>
      </Reference>
      <Reference URI="/xl/media/image8.emf?ContentType=image/x-emf">
        <DigestMethod Algorithm="http://www.w3.org/2001/04/xmlenc#sha256"/>
        <DigestValue>AFZMoOz8+90D+JjrpnGVvKGlYxKCvefktiQ+qCTHO78=</DigestValue>
      </Reference>
      <Reference URI="/xl/media/image9.emf?ContentType=image/x-emf">
        <DigestMethod Algorithm="http://www.w3.org/2001/04/xmlenc#sha256"/>
        <DigestValue>vYCdDr94KfshGk+/UX9NwQLpT8u4kB1ZKPP8SLGbhAU=</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mv8KzWjieW8PNszNOBx8hUos640ZykDAG9zkC1YIvCE=</DigestValue>
      </Reference>
      <Reference URI="/xl/styles.xml?ContentType=application/vnd.openxmlformats-officedocument.spreadsheetml.styles+xml">
        <DigestMethod Algorithm="http://www.w3.org/2001/04/xmlenc#sha256"/>
        <DigestValue>z/W38t5GT3OHlFWkuzUGbeu86z+TfKOI7wEkckCL2eU=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06HoYmYwmAo3Hx0EYdIKBClSLcsgN9QKAApXUDfdlmE=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W++HUOLee/IWr0ZS2HnIYPkwUlW89YsPBHp2QnByRLQ=</DigestValue>
      </Reference>
      <Reference URI="/xl/worksheets/sheet2.xml?ContentType=application/vnd.openxmlformats-officedocument.spreadsheetml.worksheet+xml">
        <DigestMethod Algorithm="http://www.w3.org/2001/04/xmlenc#sha256"/>
        <DigestValue>5D2q7rpBkECj3twnoTkpCXKFIIURr9FyWTbLRSA0BdA=</DigestValue>
      </Reference>
      <Reference URI="/xl/worksheets/sheet3.xml?ContentType=application/vnd.openxmlformats-officedocument.spreadsheetml.worksheet+xml">
        <DigestMethod Algorithm="http://www.w3.org/2001/04/xmlenc#sha256"/>
        <DigestValue>7QImgp9E3x2X8zILR6GGAkZWTSwGG21okqJCCZLtUU0=</DigestValue>
      </Reference>
      <Reference URI="/xl/worksheets/sheet4.xml?ContentType=application/vnd.openxmlformats-officedocument.spreadsheetml.worksheet+xml">
        <DigestMethod Algorithm="http://www.w3.org/2001/04/xmlenc#sha256"/>
        <DigestValue>lTFjKhZKT8KEfcfKayBj21W3rcXpRc77xCYrS8rcYDI=</DigestValue>
      </Reference>
      <Reference URI="/xl/worksheets/sheet5.xml?ContentType=application/vnd.openxmlformats-officedocument.spreadsheetml.worksheet+xml">
        <DigestMethod Algorithm="http://www.w3.org/2001/04/xmlenc#sha256"/>
        <DigestValue>gtnntzXcGzLxzE512H+IiOqpOusPegHqGY19U6bN0jQ=</DigestValue>
      </Reference>
      <Reference URI="/xl/worksheets/sheet6.xml?ContentType=application/vnd.openxmlformats-officedocument.spreadsheetml.worksheet+xml">
        <DigestMethod Algorithm="http://www.w3.org/2001/04/xmlenc#sha256"/>
        <DigestValue>0AG2YJiR61xNZ5S4cbyE4y9wuFIkfBKwlSiScSQhYKU=</DigestValue>
      </Reference>
      <Reference URI="/xl/worksheets/sheet7.xml?ContentType=application/vnd.openxmlformats-officedocument.spreadsheetml.worksheet+xml">
        <DigestMethod Algorithm="http://www.w3.org/2001/04/xmlenc#sha256"/>
        <DigestValue>tcgb2ubbE7Knz7HOgKKvSv7An09VuLp/WpoURIlZS8I=</DigestValue>
      </Reference>
    </Manifest>
    <SignatureProperties>
      <SignatureProperty Id="idSignatureTime" Target="#idPackageSignature">
        <mdssi:SignatureTime xmlns:mdssi="http://schemas.openxmlformats.org/package/2006/digital-signature">
          <mdssi:Format>YYYY-MM-DDThh:mm:ssTZD</mdssi:Format>
          <mdssi:Value>2021-08-13T23:50:22Z</mdssi:Value>
        </mdssi:SignatureTime>
      </SignatureProperty>
    </SignatureProperties>
  </Object>
  <Object Id="idOfficeObject">
    <SignatureProperties>
      <SignatureProperty Id="idOfficeV1Details" Target="#idPackageSignature">
        <SignatureInfoV1 xmlns="http://schemas.microsoft.com/office/2006/digsig">
          <SetupID>{6457F7F3-3BC8-4F48-A405-E8266B4BCE91}</SetupID>
          <SignatureText>Eduardo Apud</SignatureText>
          <SignatureImage/>
          <SignatureComments/>
          <WindowsVersion>10.0</WindowsVersion>
          <OfficeVersion>16.0.10376/14</OfficeVersion>
          <ApplicationVersion>16.0.10376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2021-08-13T23:50:22Z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q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AAAAAASAAAADAAAAAEAAAAeAAAAGAAAAPgAAAAFAAAANQEAABYAAAAlAAAADAAAAAEAAABUAAAAhAAAAPkAAAAFAAAAMwEAABUAAAABAAAAVVWPQSa0j0H5AAAABQAAAAkAAABMAAAAAAAAAAAAAAAAAAAA//////////9gAAAAMQAzAC8AOAAvADIAMAAyADE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P//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Bk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4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CoAAAADAAAAHYAAABdAAAAhgAAAAEAAABVVY9BJrSPQQwAAAB2AAAADwAAAEwAAAAAAAAAAAAAAAAAAAD//////////2wAAABTAGkAbgBkAGkAYwBvACAAVABpAHQAdQBsAGEAcgAAAAcAAAADAAAABwAAAAgAAAADAAAABgAAAAgAAAAEAAAABwAAAAMAAAAEAAAABwAAAAMAAAAHAAAABQ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UpTZOjX+bGzvR6qysX8MVXrkCdbT1N6HlGDmr7zqs9g=</DigestValue>
    </Reference>
    <Reference Type="http://www.w3.org/2000/09/xmldsig#Object" URI="#idOfficeObject">
      <DigestMethod Algorithm="http://www.w3.org/2001/04/xmlenc#sha256"/>
      <DigestValue>b6se8n2CUpaqvrICZcsYjCrQoosictadaoR4Raele30=</DigestValue>
    </Reference>
    <Reference Type="http://uri.etsi.org/01903#SignedProperties" URI="#idSignedProperties">
      <Transforms>
        <Transform Algorithm="http://www.w3.org/TR/2001/REC-xml-c14n-20010315"/>
      </Transforms>
      <DigestMethod Algorithm="http://www.w3.org/2001/04/xmlenc#sha256"/>
      <DigestValue>v7G3m6q2ZwpWZ0scXCC4d3wsEoBnjt2grN56ZUoW2gM=</DigestValue>
    </Reference>
    <Reference Type="http://www.w3.org/2000/09/xmldsig#Object" URI="#idValidSigLnImg">
      <DigestMethod Algorithm="http://www.w3.org/2001/04/xmlenc#sha256"/>
      <DigestValue>mxKDz3pIOvCbLLJX4Gmk1LWo41s49y1olgt9yNHDywI=</DigestValue>
    </Reference>
    <Reference Type="http://www.w3.org/2000/09/xmldsig#Object" URI="#idInvalidSigLnImg">
      <DigestMethod Algorithm="http://www.w3.org/2001/04/xmlenc#sha256"/>
      <DigestValue>SRjS8+tXJ2+Jbq8ZVSAwRFWgMqXUWjioWjXFyEz6Jzw=</DigestValue>
    </Reference>
  </SignedInfo>
  <SignatureValue>kV6iaFd+ORYbv+kfZ6xJFGwNKuDe5vl5/IKvLSVN/WIBjvio41eVDdGmvWCrRY2E2FnkzQyz/E0d
KMpCPagguzFbeMzUkkJALPyLN8NUEbIhdvJTGVsQV4gGhS2dy2MefrLPVUSkYaib7CQGVgCUe0Sc
cwyxaFTHSJb/jZfVCoj4K3j3jLVoVYp0J6x63UliKIs6wQOK6LrhgWCqzx0Mdyzo+A7kWJF7uqAG
S3w58UtlnpQHOeaDH0sevmbnG8x0PKC6CzSlKa3ceZjsjawK/W2OET4VpB2sOgtgWT8V8hbN/FAs
y0mnMeDWD3QiW+j6HiYhr0tMEjwgDx930ByakQ==</SignatureValue>
  <KeyInfo>
    <X509Data>
      <X509Certificate>MIIH+TCCBeGgAwIBAgIIELzaQrQlcCAwDQYJKoZIhvcNAQELBQAwWzEXMBUGA1UEBRMOUlVDIDgwMDUwMTcyLTExGjAYBgNVBAMTEUNBLURPQ1VNRU5UQSBTLkEuMRcwFQYDVQQKEw5ET0NVTUVOVEEgUy5BLjELMAkGA1UEBhMCUFkwHhcNMjEwNzI2MTk1MzIwWhcNMjMwNzI2MjAwMzIwWjCBmzELMAkGA1UEBhMCUFkxEzARBgNVBAQMCkxBUkFOIERJQVoxEjAQBgNVBAUTCUNJNDUxNDAxOTEVMBMGA1UEKgwMSk9TRSBFRFVBUkRPMRcwFQYDVQQKDA5QRVJTT05BIEZJU0lDQTERMA8GA1UECwwIRklSTUEgRjIxIDAeBgNVBAMMF0pPU0UgRURVQVJETyBMQVJBTiBESUFaMIIBIjANBgkqhkiG9w0BAQEFAAOCAQ8AMIIBCgKCAQEAz8QmMxf72rAZ/Bl6RnbDTM2EBfbuIxdy2C3jfDR8i76ELjxQ8OrJTjwuYBoeD32fQgooehpzow5RwRve7L2YV2boZ3MG55uTUuAKFLt5MP82ocE5UqG8oVbKT5ifqGX5P/OdYeX5Lje7hX34ygee297nWAo/UhttaM87Rb3ua55DAVb2k94bA7O2/Qqbsp7WrztYJ6GSh1gJp+XkiOkRfyUTIckMJkkJf1zd4Om39uU++2S+W0JgyTfE7lBJmTYfu1hKSQ/NaIADs2Gp8hQVQ+awGpR8t02Rvb2vDqQQ6a0OZcXBiSjUJF+bsdJkCAOOoIZQHljYpuqDImoSjGnMjwIDAQABo4IDfjCCA3owDAYDVR0TAQH/BAIwADAOBgNVHQ8BAf8EBAMCBeAwKgYDVR0lAQH/BCAwHgYIKwYBBQUHAwEGCCsGAQUFBwMCBggrBgEFBQcDBDAdBgNVHQ4EFgQU2EDgvk5ykEns1QSFNw63YYkX7pU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2pvc2VsYXJhbmRpYXp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TFGMsDstu5VXjeN4UdfkI4h5QXYIc8KWbogzFD3UsJpLQqgWPs4MPwpRdd/i8ZIm/4iCVv7CcHVr4g3kR2PRTbac/nWoM/Z0Y+Q3+Jdwk1RLo1tuXS0dSOV8aJAwIQl7UqmSsn+G5/N2CRivUwL8WPbt+8SO+L+px0PxOGBBcUNEGP7hcJeMjMhxQ0LHj/3MsPmch+CHG7Q2oAJA6XHS4PYLc10k9VuZ56EkTA+tfOpFF9oi72KmXD9zHjqcNboiq7BthKF7u88vTmMFTnTUXEDnYmbW6GbxbJWQQCGzLXO3IaLIWFGqasWP7QSKM8uyXyVLElTf0yX7gSBu1ftbB5F3tvFKuSU5C8ksMBeTV7JPfXiVClnaEADdkLyXUVueMPHBTx46U0b+BvMxzIQYiWdrktqC+JRjznFihgxFqMzH8v3LEvl9KN2bxuSHtxJ/JOBTnTjTneMLnQKZw3LvN4OKCYS0N5EiuAliruK/Kko+AhMqyEoUfUCUnv5iomYxsmSyxQl+/E4uW2ltw4hWCFcN+qvYviBNVJofM9OY8DOlwNxLZimsqgELbxR2CBvgVk+mDoxYcNOxIxIE9H+xRPQas+QFW5NvEdPhDWX52pBajpG8wuLf77kR+VTgivjh4xC1bBHH8TXwpQVtJarKC8sEnpVDWk6QyVtKXDdI0C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uMaKEtIoAStat5TeRcrlmVEI5xoabiJ3JceLxZIpmC4=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e0vqw0xiWTvq5WK5gfEVeSnrBn0PYT8fU7uYfDmTJBg=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yYAcX9m/AR7nXFraJljBxjcAaACWFAZzgKZmmEhYujs=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IPvKpUcsRcLXKtF/pd2isDnfXalTt5KsrbxUkNuqB/8=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PIOZ7foHKqwTnwNPrQ+lNUUpcdVswAIyMAF1e1GmIkY=</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G66wX7dI+EDxzjVBtVkJTvVwk3+XYzrGIv5UcIm1v+o=</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6CzEgVfnnJEa69vr9u87fCg+uVZoJ8Gm88erPm3k7pA=</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yTHE0gnI3tTamDQKlMa6DU2kARs1KuYJqIuYM6cKTKE=</DigestValue>
      </Reference>
      <Reference URI="/xl/drawings/vmlDrawing5.vml?ContentType=application/vnd.openxmlformats-officedocument.vmlDrawing">
        <DigestMethod Algorithm="http://www.w3.org/2001/04/xmlenc#sha256"/>
        <DigestValue>37pA/EubBmW2AjkHwqT1BMJKonWqi+Zsgq0cs9xDfXk=</DigestValue>
      </Reference>
      <Reference URI="/xl/drawings/vmlDrawing6.vml?ContentType=application/vnd.openxmlformats-officedocument.vmlDrawing">
        <DigestMethod Algorithm="http://www.w3.org/2001/04/xmlenc#sha256"/>
        <DigestValue>F89jlKAw/9bjyktawDeU180QmbbKBIHLIQCXn+THBuE=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qi6JSnROE8yyYd88RKr/t1BcTcvhlkSwTFSPGYwFA2g=</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ZBd53HNqDm5+1COXglh17XltrrS6M8gs3Vb8Cq4X/xM=</DigestValue>
      </Reference>
      <Reference URI="/xl/media/image5.emf?ContentType=image/x-emf">
        <DigestMethod Algorithm="http://www.w3.org/2001/04/xmlenc#sha256"/>
        <DigestValue>Uh5GgUy2V7GGvjB4P+5G7Kqqz14IlHR6wi/PDn2VckI=</DigestValue>
      </Reference>
      <Reference URI="/xl/media/image6.emf?ContentType=image/x-emf">
        <DigestMethod Algorithm="http://www.w3.org/2001/04/xmlenc#sha256"/>
        <DigestValue>5NU+dSDGLa+/b3bTwJxzeiFk6IWNiBQYMLEHg+06HNw=</DigestValue>
      </Reference>
      <Reference URI="/xl/media/image7.emf?ContentType=image/x-emf">
        <DigestMethod Algorithm="http://www.w3.org/2001/04/xmlenc#sha256"/>
        <DigestValue>nv3NxTOdGnoinYJSOPNcXRtQJd4HuaeEjez5AUmQJ3I=</DigestValue>
      </Reference>
      <Reference URI="/xl/media/image8.emf?ContentType=image/x-emf">
        <DigestMethod Algorithm="http://www.w3.org/2001/04/xmlenc#sha256"/>
        <DigestValue>AFZMoOz8+90D+JjrpnGVvKGlYxKCvefktiQ+qCTHO78=</DigestValue>
      </Reference>
      <Reference URI="/xl/media/image9.emf?ContentType=image/x-emf">
        <DigestMethod Algorithm="http://www.w3.org/2001/04/xmlenc#sha256"/>
        <DigestValue>vYCdDr94KfshGk+/UX9NwQLpT8u4kB1ZKPP8SLGbhAU=</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mv8KzWjieW8PNszNOBx8hUos640ZykDAG9zkC1YIvCE=</DigestValue>
      </Reference>
      <Reference URI="/xl/styles.xml?ContentType=application/vnd.openxmlformats-officedocument.spreadsheetml.styles+xml">
        <DigestMethod Algorithm="http://www.w3.org/2001/04/xmlenc#sha256"/>
        <DigestValue>z/W38t5GT3OHlFWkuzUGbeu86z+TfKOI7wEkckCL2eU=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06HoYmYwmAo3Hx0EYdIKBClSLcsgN9QKAApXUDfdlmE=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W++HUOLee/IWr0ZS2HnIYPkwUlW89YsPBHp2QnByRLQ=</DigestValue>
      </Reference>
      <Reference URI="/xl/worksheets/sheet2.xml?ContentType=application/vnd.openxmlformats-officedocument.spreadsheetml.worksheet+xml">
        <DigestMethod Algorithm="http://www.w3.org/2001/04/xmlenc#sha256"/>
        <DigestValue>5D2q7rpBkECj3twnoTkpCXKFIIURr9FyWTbLRSA0BdA=</DigestValue>
      </Reference>
      <Reference URI="/xl/worksheets/sheet3.xml?ContentType=application/vnd.openxmlformats-officedocument.spreadsheetml.worksheet+xml">
        <DigestMethod Algorithm="http://www.w3.org/2001/04/xmlenc#sha256"/>
        <DigestValue>7QImgp9E3x2X8zILR6GGAkZWTSwGG21okqJCCZLtUU0=</DigestValue>
      </Reference>
      <Reference URI="/xl/worksheets/sheet4.xml?ContentType=application/vnd.openxmlformats-officedocument.spreadsheetml.worksheet+xml">
        <DigestMethod Algorithm="http://www.w3.org/2001/04/xmlenc#sha256"/>
        <DigestValue>lTFjKhZKT8KEfcfKayBj21W3rcXpRc77xCYrS8rcYDI=</DigestValue>
      </Reference>
      <Reference URI="/xl/worksheets/sheet5.xml?ContentType=application/vnd.openxmlformats-officedocument.spreadsheetml.worksheet+xml">
        <DigestMethod Algorithm="http://www.w3.org/2001/04/xmlenc#sha256"/>
        <DigestValue>gtnntzXcGzLxzE512H+IiOqpOusPegHqGY19U6bN0jQ=</DigestValue>
      </Reference>
      <Reference URI="/xl/worksheets/sheet6.xml?ContentType=application/vnd.openxmlformats-officedocument.spreadsheetml.worksheet+xml">
        <DigestMethod Algorithm="http://www.w3.org/2001/04/xmlenc#sha256"/>
        <DigestValue>0AG2YJiR61xNZ5S4cbyE4y9wuFIkfBKwlSiScSQhYKU=</DigestValue>
      </Reference>
      <Reference URI="/xl/worksheets/sheet7.xml?ContentType=application/vnd.openxmlformats-officedocument.spreadsheetml.worksheet+xml">
        <DigestMethod Algorithm="http://www.w3.org/2001/04/xmlenc#sha256"/>
        <DigestValue>tcgb2ubbE7Knz7HOgKKvSv7An09VuLp/WpoURIlZS8I=</DigestValue>
      </Reference>
    </Manifest>
    <SignatureProperties>
      <SignatureProperty Id="idSignatureTime" Target="#idPackageSignature">
        <mdssi:SignatureTime xmlns:mdssi="http://schemas.openxmlformats.org/package/2006/digital-signature">
          <mdssi:Format>YYYY-MM-DDThh:mm:ssTZD</mdssi:Format>
          <mdssi:Value>2021-08-13T20:05:51Z</mdssi:Value>
        </mdssi:SignatureTime>
      </SignatureProperty>
    </SignatureProperties>
  </Object>
  <Object Id="idOfficeObject">
    <SignatureProperties>
      <SignatureProperty Id="idOfficeV1Details" Target="#idPackageSignature">
        <SignatureInfoV1 xmlns="http://schemas.microsoft.com/office/2006/digsig">
          <SetupID>{7286F0FF-362C-48AE-88EF-41755820017E}</SetupID>
          <SignatureText>Jose Eduardo Laran</SignatureText>
          <SignatureImage/>
          <SignatureComments/>
          <WindowsVersion>10.0</WindowsVersion>
          <OfficeVersion>16.0.14228/22</OfficeVersion>
          <ApplicationVersion>16.0.14228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2021-08-13T20:05:51Z</xd:SigningTime>
          <xd:SigningCertificate>
            <xd:Cert>
              <xd:CertDigest>
                <DigestMethod Algorithm="http://www.w3.org/2001/04/xmlenc#sha256"/>
                <DigestValue>X9g79j3u+mj/uGUEUZwtkeoOu25cofdw3dK/a6PDnEk=</DigestValue>
              </xd:CertDigest>
              <xd:IssuerSerial>
                <X509IssuerName>C=PY, O=DOCUMENTA S.A., CN=CA-DOCUMENTA S.A., SERIALNUMBER=RUC 80050172-1</X509IssuerName>
                <X509SerialNumber>1206078780253499424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t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cLg0+38AAABwuDT7fwAAbAydNPt/AAAAAEKI+38AAME3DDT7fwAAMBZCiPt/AABsDJ00+38AAJAWAAAAAAAAQAAAwPt/AAAAAEKI+38AAJE6DDT7fwAABAAAAAAAAAAwFkKI+38AAOC7G4xIAAAAbAydNAAAAABIAAAAAAAAAGwMnTT7fwAAoHO4NPt/AADAEJ00+38AAAEAAAAAAAAA9jWdNPt/AAAAAEKI+38AAAAAAAAAAAAAAAAAAFcBAAAA63iKVwEAAEC3toFXAQAA+6VGh/t/AACwvBuMSAAAAEm9G4xIAAAAAAAAAAAAAAAAAAAAZHYACAAAAAAlAAAADAAAAAEAAAAYAAAADAAAAAAAAAASAAAADAAAAAEAAAAeAAAAGAAAAPUAAAAFAAAAMgEAABYAAAAlAAAADAAAAAEAAABUAAAAhAAAAPYAAAAFAAAAMAEAABUAAAABAAAAVVWPQSa0j0H2AAAABQAAAAkAAABMAAAAAAAAAAAAAAAAAAAA//////////9gAAAAMQAzAC8AOA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AAAAABo2BuMSAAAAAAAAAAAAAAAiL5ph/t/AAAAAAAAAAAAAAkAAAAAAAAAAABQQVcBAAAEOgw0+38AAAAAAAAAAAAAAAAAAAAAAACi0LKXwXIAAOjZG4xIAAAAAACg/1cBAAAwH9mPVwEAAEC3toFXAQAAENsbjAAAAADwIe+BVwEAAAcAAAAAAAAAAAAAAAAAAABM2huMSAAAAInaG4xIAAAAwbZCh/t/AAAAAAAAAAAAAOA/hYoAAAAAAAAAAAAAAAAAAAAAAAAAAEC3toFXAQAA+6VGh/t/AADw2RuMSAAAAInaG4xI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InJsz+38AADAkmzP7fwAACCSbM/t/AACIvmmH+38AAAAAAAAAAAAA2GmbM/t/AABQ9yGWVwEAAJAixKNXAQAAAAAAAAAAAAAAAAAAAAAAAHJYs5fBcgAAEGIajEgAAABIkPfLVwEAAOD///8AAAAAQLe2gVcBAAB4YxqMAAAAAAAAAAAAAAAABgAAAAAAAAAAAAAAAAAAAJxiGoxIAAAA2WIajEgAAADBtkKH+38AAAiZAJZXAQAAAAAAAAAAAAAImQCWVwEAAKAMxKNXAQAAQLe2gVcBAAD7pUaH+38AAEBiGoxIAAAA2WIajEg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NkAAABWAAAAMAAAADsAAACqAAAAHAAAACEA8AAAAAAAAAAAAAAAgD8AAAAAAAAAAAAAgD8AAAAAAAAAAAAAAAAAAAAAAAAAAAAAAAAAAAAAAAAAACUAAAAMAAAAAAAAgCgAAAAMAAAABAAAAFIAAABwAQAABAAAAOz///8AAAAAAAAAAAAAAACQAQAAAAAAAQAAAABzAGUAZwBvAGUAIAB1AGkAAAAAAAAAAAAAAAAAAAAAAAAAAAAAAAAAAAAAAAAAAAAAAAAAAAAAAAAAAAAAAAAAAAAAAAgAAAAAAAAAAAAAAAAAAAAACAAAAAAAAIi+aYf7fwAAAAAAAAAAAAAAAAAAAAAAALjRPZ9XAQAA8Kzbo1cBAAAAAAAAAAAAAAAAAAAAAAAAAlizl8FyAAAgcJsz+38AAFD3AJZXAQAA7P///wAAAABAt7aBVwEAAIhjGowAAAAAAAAAAAAAAAAJAAAAAAAAAAAAAAAAAAAArGIajEgAAADpYhqMSAAAAMG2Qof7fwAASCjCj1cBAAAAAAAAAAAAAEgowo9XAQAAAAAAAAAAAABAt7aBVwEAAPulRof7fwAAUGIajEgAAADpYhqMSAAAAAAAAAAAAAAAICo8pGR2AAgAAAAAJQAAAAwAAAAEAAAAGAAAAAwAAAAAAAAAEgAAAAwAAAABAAAAHgAAABgAAAAwAAAAOwAAANoAAABXAAAAJQAAAAwAAAAEAAAAVAAAALgAAAAxAAAAOwAAANgAAABWAAAAAQAAAFVVj0EmtI9BMQAAADsAAAASAAAATAAAAAAAAAAAAAAAAAAAAP//////////cAAAAEoAbwBzAGUAIABFAGQAdQBhAHIAZABvACAATABhAHIAYQBuAAcAAAAMAAAACAAAAAoAAAAFAAAACgAAAAwAAAALAAAACgAAAAcAAAAMAAAADAAAAAUAAAAJAAAACgAAAAcAAAAK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cAAAADwAAAGEAAABkAAAAcQAAAAEAAABVVY9BJrSPQQ8AAABhAAAADQAAAEwAAAAAAAAAAAAAAAAAAAD//////////2gAAABFAGQAdQBhAHIAZABvACAATABhAHIAYQBuAAAABwAAAAgAAAAHAAAABwAAAAUAAAAIAAAACAAAAAQAAAAGAAAABwAAAAUAAAAH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wAAAAPAAAAdgAAAHYAAACGAAAAAQAAAFVVj0EmtI9BDwAAAHYAAAAQAAAATAAAAAAAAAAAAAAAAAAAAP//////////bAAAAEMAbwBuAHQAYQBkAG8AcgAgAEcAZQBuAGUAcgBhAGwACAAAAAgAAAAHAAAABAAAAAcAAAAIAAAACAAAAAUAAAAEAAAACQAAAAcAAAAHAAAABwAAAAUAAAAHAAAAAwAAAEsAAABAAAAAMAAAAAUAAAAgAAAAAQAAAAEAAAAQAAAAAAAAAAAAAABAAQAAoAAAAAAAAAAAAAAAQAEAAKAAAAAlAAAADAAAAAIAAAAnAAAAGAAAAAUAAAAAAAAA////AAAAAAAlAAAADAAAAAUAAABMAAAAZAAAAA4AAACLAAAABwEAAJsAAAAOAAAAiwAAAPoAAAARAAAAIQDwAAAAAAAAAAAAAACAPwAAAAAAAAAAAACAPwAAAAAAAAAAAAAAAAAAAAAAAAAAAAAAAAAAAAAAAAAAJQAAAAwAAAAAAACAKAAAAAwAAAAFAAAAJQAAAAwAAAABAAAAGAAAAAwAAAAAAAAAEgAAAAwAAAABAAAAFgAAAAwAAAAAAAAAVAAAACQBAAAPAAAAiwAAAAYBAACbAAAAAQAAAFVVj0EmtI9BDwAAAIsAAAAkAAAATAAAAAQAAAAOAAAAiwAAAAgBAACcAAAAlAAAAEYAaQByAG0AYQBkAG8AIABwAG8AcgA6ACAASgBPAFMARQAgAEUARABVAEEAUgBEAE8AIABMAEEAUgBBAE4AIABEAEkAQQBaAAYAAAADAAAABQAAAAsAAAAHAAAACAAAAAgAAAAEAAAACAAAAAgAAAAFAAAAAwAAAAQAAAAFAAAACgAAAAcAAAAHAAAABAAAAAcAAAAJAAAACQAAAAgAAAAIAAAACQAAAAoAAAAEAAAABgAAAAgAAAAIAAAACAAAAAoAAAAEAAAACQAAAAMAAAAIAAAABwAAABYAAAAMAAAAAAAAACUAAAAMAAAAAgAAAA4AAAAUAAAAAAAAABAAAAAUAAAA</Object>
  <Object Id="idInvalidSigLnImg">AQAAAGwAAAAAAAAAAAAAAD8BAACfAAAAAAAAAAAAAABmFgAAOwsAACBFTUYAAAEAN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BwuDT7fwAAAHC4NPt/AABsDJ00+38AAAAAQoj7fwAAwTcMNPt/AAAwFkKI+38AAGwMnTT7fwAAkBYAAAAAAABAAADA+38AAAAAQoj7fwAAkToMNPt/AAAEAAAAAAAAADAWQoj7fwAA4LsbjEgAAABsDJ00AAAAAEgAAAAAAAAAbAydNPt/AACgc7g0+38AAMAQnTT7fwAAAQAAAAAAAAD2NZ00+38AAAAAQoj7fwAAAAAAAAAAAAAAAAAAVwEAAADreIpXAQAAQLe2gVcBAAD7pUaH+38AALC8G4xIAAAASb0bjE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GjYG4xIAAAAAAAAAAAAAACIvmmH+38AAAAAAAAAAAAACQAAAAAAAAAAAFBBVwEAAAQ6DDT7fwAAAAAAAAAAAAAAAAAAAAAAAKLQspfBcgAA6NkbjEgAAAAAAKD/VwEAADAf2Y9XAQAAQLe2gVcBAAAQ2xuMAAAAAPAh74FXAQAABwAAAAAAAAAAAAAAAAAAAEzaG4xIAAAAidobjEgAAADBtkKH+38AAAAAAAAAAAAA4D+FigAAAAAAAAAAAAAAAAAAAAAAAAAAQLe2gVcBAAD7pUaH+38AAPDZG4xIAAAAidobjEg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icmzP7fwAAMCSbM/t/AAAIJJsz+38AAIi+aYf7fwAAAAAAAAAAAADYaZsz+38AAFD3IZZXAQAAkCLEo1cBAAAAAAAAAAAAAAAAAAAAAAAAclizl8FyAAAQYhqMSAAAAEiQ98tXAQAA4P///wAAAABAt7aBVwEAAHhjGowAAAAAAAAAAAAAAAAGAAAAAAAAAAAAAAAAAAAAnGIajEgAAADZYhqMSAAAAMG2Qof7fwAACJkAllcBAAAAAAAAAAAAAAiZAJZXAQAAoAzEo1cBAABAt7aBVwEAAPulRof7fwAAQGIajEgAAADZYhqMS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2QAAAFYAAAAwAAAAOwAAAKoAAAAcAAAAIQDwAAAAAAAAAAAAAACAPwAAAAAAAAAAAACAPwAAAAAAAAAAAAAAAAAAAAAAAAAAAAAAAAAAAAAAAAAAJQAAAAwAAAAAAACAKAAAAAwAAAAEAAAAUgAAAHABAAAEAAAA7P///wAAAAAAAAAAAAAAAJABAAAAAAABAAAAAHMAZQBnAG8AZQAgAHUAaQAAAAAAAAAAAAAAAAAAAAAAAAAAAAAAAAAAAAAAAAAAAAAAAAAAAAAAAAAAAAAAAAAAAAAACAAAAAAAAAAAAAAAAAAAAAAIAAAAAAAAiL5ph/t/AAAAAAAAAAAAAAAAAAAAAAAAuNE9n1cBAADwrNujVwEAAAAAAAAAAAAAAAAAAAAAAAACWLOXwXIAACBwmzP7fwAAUPcAllcBAADs////AAAAAEC3toFXAQAAiGMajAAAAAAAAAAAAAAAAAkAAAAAAAAAAAAAAAAAAACsYhqMSAAAAOliGoxIAAAAwbZCh/t/AABIKMKPVwEAAAAAAAAAAAAASCjCj1cBAAAAAAAAAAAAAEC3toFXAQAA+6VGh/t/AABQYhqMSAAAAOliGoxIAAAAAAAAAAAAAAAgKjykZHYACAAAAAAlAAAADAAAAAQAAAAYAAAADAAAAAAAAAASAAAADAAAAAEAAAAeAAAAGAAAADAAAAA7AAAA2gAAAFcAAAAlAAAADAAAAAQAAABUAAAAuAAAADEAAAA7AAAA2AAAAFYAAAABAAAAVVWPQSa0j0ExAAAAOwAAABIAAABMAAAAAAAAAAAAAAAAAAAA//////////9wAAAASgBvAHMAZQAgAEUAZAB1AGEAcgBkAG8AIABMAGEAcgBhAG4ABwAAAAwAAAAIAAAACgAAAAUAAAAKAAAADAAAAAsAAAAKAAAABwAAAAwAAAAMAAAABQAAAAkAAAAKAAAABwAAAAo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GQAAABxAAAAAQAAAFVVj0EmtI9BDwAAAGEAAAANAAAATAAAAAAAAAAAAAAAAAAAAP//////////aAAAAEUAZAB1AGEAcgBkAG8AIABMAGEAcgBhAG4AAAAHAAAACAAAAAcAAAAHAAAABQAAAAgAAAAIAAAABAAAAAYAAAAHAAAABQAAAAc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dgAAAIYAAAABAAAAVVWPQSa0j0EPAAAAdgAAABAAAABMAAAAAAAAAAAAAAAAAAAA//////////9sAAAAQwBvAG4AdABhAGQAbwByACAARwBlAG4AZQByAGEAbAAIAAAACAAAAAcAAAAEAAAABwAAAAgAAAAIAAAABQAAAAQAAAAJAAAABwAAAAcAAAAHAAAABQAAAAcAAAADAAAASwAAAEAAAAAwAAAABQAAACAAAAABAAAAAQAAABAAAAAAAAAAAAAAAEABAACgAAAAAAAAAAAAAABAAQAAoAAAACUAAAAMAAAAAgAAACcAAAAYAAAABQAAAAAAAAD///8AAAAAACUAAAAMAAAABQAAAEwAAABkAAAADgAAAIsAAAAHAQAAmwAAAA4AAACLAAAA+gAAABEAAAAhAPAAAAAAAAAAAAAAAIA/AAAAAAAAAAAAAIA/AAAAAAAAAAAAAAAAAAAAAAAAAAAAAAAAAAAAAAAAAAAlAAAADAAAAAAAAIAoAAAADAAAAAUAAAAlAAAADAAAAAEAAAAYAAAADAAAAAAAAAASAAAADAAAAAEAAAAWAAAADAAAAAAAAABUAAAAJAEAAA8AAACLAAAABgEAAJsAAAABAAAAVVWPQSa0j0EPAAAAiwAAACQAAABMAAAABAAAAA4AAACLAAAACAEAAJwAAACUAAAARgBpAHIAbQBhAGQAbwAgAHAAbwByADoAIABKAE8AUwBFACAARQBEAFUAQQBSAEQATwAgAEwAQQBSAEEATgAgAEQASQBBAFoABgAAAAMAAAAFAAAACwAAAAcAAAAIAAAACAAAAAQAAAAIAAAACAAAAAUAAAADAAAABAAAAAUAAAAKAAAABwAAAAcAAAAEAAAABwAAAAkAAAAJAAAACAAAAAgAAAAJAAAACgAAAAQAAAAGAAAACAAAAAgAAAAIAAAACgAAAAQAAAAJAAAAAwAAAAgAAAAH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UKi+patakCPWhQtGMvaDpJzf4s52g1fY1YfNYRf0ggk=</DigestValue>
    </Reference>
    <Reference Type="http://www.w3.org/2000/09/xmldsig#Object" URI="#idOfficeObject">
      <DigestMethod Algorithm="http://www.w3.org/2001/04/xmlenc#sha256"/>
      <DigestValue>edIs8W6gPsQQoy6lo9hfOOdAng3MYaGI18vAk6FBKGQ=</DigestValue>
    </Reference>
    <Reference Type="http://uri.etsi.org/01903#SignedProperties" URI="#idSignedProperties">
      <Transforms>
        <Transform Algorithm="http://www.w3.org/TR/2001/REC-xml-c14n-20010315"/>
      </Transforms>
      <DigestMethod Algorithm="http://www.w3.org/2001/04/xmlenc#sha256"/>
      <DigestValue>E4fE8JUYVMfmWNtJsAJ2Ra2gWbVB032Pc4QqyhFAYP0=</DigestValue>
    </Reference>
    <Reference Type="http://www.w3.org/2000/09/xmldsig#Object" URI="#idValidSigLnImg">
      <DigestMethod Algorithm="http://www.w3.org/2001/04/xmlenc#sha256"/>
      <DigestValue>mxKDz3pIOvCbLLJX4Gmk1LWo41s49y1olgt9yNHDywI=</DigestValue>
    </Reference>
    <Reference Type="http://www.w3.org/2000/09/xmldsig#Object" URI="#idInvalidSigLnImg">
      <DigestMethod Algorithm="http://www.w3.org/2001/04/xmlenc#sha256"/>
      <DigestValue>SRjS8+tXJ2+Jbq8ZVSAwRFWgMqXUWjioWjXFyEz6Jzw=</DigestValue>
    </Reference>
  </SignedInfo>
  <SignatureValue>LJos9AIWGo+2MJrEpZWv52Iufv8wIODeX9b7prN8jssjAWxt20jhML197OzTGkAc+9LQ4fYONllh
Hea9ghgLnRhL+tunMcxDH9M8QK63+sljenqZAfxaJKidCqmMHg7VSRpHGuwGMJ8mMxIJKWY99Nck
dwEvYgANDjnQF+cmgVMKXqzLhnSlbGORJ841Qp7IJCOpiMc0+pPc3V9i/vBq6POVG+zKYlnlmOCr
+w3FarQdvRbG/g4a2TyzJlvgyLwp9Ac5gkPnnpMmEqQ7EE1bAUJ8TS6XvguYL/ucAKxwx4GRSSos
9qeEOlm4RzWADPo2mSEXFzZnkQjIH/HBN8KUUA==</SignatureValue>
  <KeyInfo>
    <X509Data>
      <X509Certificate>MIIH+TCCBeGgAwIBAgIIELzaQrQlcCAwDQYJKoZIhvcNAQELBQAwWzEXMBUGA1UEBRMOUlVDIDgwMDUwMTcyLTExGjAYBgNVBAMTEUNBLURPQ1VNRU5UQSBTLkEuMRcwFQYDVQQKEw5ET0NVTUVOVEEgUy5BLjELMAkGA1UEBhMCUFkwHhcNMjEwNzI2MTk1MzIwWhcNMjMwNzI2MjAwMzIwWjCBmzELMAkGA1UEBhMCUFkxEzARBgNVBAQMCkxBUkFOIERJQVoxEjAQBgNVBAUTCUNJNDUxNDAxOTEVMBMGA1UEKgwMSk9TRSBFRFVBUkRPMRcwFQYDVQQKDA5QRVJTT05BIEZJU0lDQTERMA8GA1UECwwIRklSTUEgRjIxIDAeBgNVBAMMF0pPU0UgRURVQVJETyBMQVJBTiBESUFaMIIBIjANBgkqhkiG9w0BAQEFAAOCAQ8AMIIBCgKCAQEAz8QmMxf72rAZ/Bl6RnbDTM2EBfbuIxdy2C3jfDR8i76ELjxQ8OrJTjwuYBoeD32fQgooehpzow5RwRve7L2YV2boZ3MG55uTUuAKFLt5MP82ocE5UqG8oVbKT5ifqGX5P/OdYeX5Lje7hX34ygee297nWAo/UhttaM87Rb3ua55DAVb2k94bA7O2/Qqbsp7WrztYJ6GSh1gJp+XkiOkRfyUTIckMJkkJf1zd4Om39uU++2S+W0JgyTfE7lBJmTYfu1hKSQ/NaIADs2Gp8hQVQ+awGpR8t02Rvb2vDqQQ6a0OZcXBiSjUJF+bsdJkCAOOoIZQHljYpuqDImoSjGnMjwIDAQABo4IDfjCCA3owDAYDVR0TAQH/BAIwADAOBgNVHQ8BAf8EBAMCBeAwKgYDVR0lAQH/BCAwHgYIKwYBBQUHAwEGCCsGAQUFBwMCBggrBgEFBQcDBDAdBgNVHQ4EFgQU2EDgvk5ykEns1QSFNw63YYkX7pU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2pvc2VsYXJhbmRpYXp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TFGMsDstu5VXjeN4UdfkI4h5QXYIc8KWbogzFD3UsJpLQqgWPs4MPwpRdd/i8ZIm/4iCVv7CcHVr4g3kR2PRTbac/nWoM/Z0Y+Q3+Jdwk1RLo1tuXS0dSOV8aJAwIQl7UqmSsn+G5/N2CRivUwL8WPbt+8SO+L+px0PxOGBBcUNEGP7hcJeMjMhxQ0LHj/3MsPmch+CHG7Q2oAJA6XHS4PYLc10k9VuZ56EkTA+tfOpFF9oi72KmXD9zHjqcNboiq7BthKF7u88vTmMFTnTUXEDnYmbW6GbxbJWQQCGzLXO3IaLIWFGqasWP7QSKM8uyXyVLElTf0yX7gSBu1ftbB5F3tvFKuSU5C8ksMBeTV7JPfXiVClnaEADdkLyXUVueMPHBTx46U0b+BvMxzIQYiWdrktqC+JRjznFihgxFqMzH8v3LEvl9KN2bxuSHtxJ/JOBTnTjTneMLnQKZw3LvN4OKCYS0N5EiuAliruK/Kko+AhMqyEoUfUCUnv5iomYxsmSyxQl+/E4uW2ltw4hWCFcN+qvYviBNVJofM9OY8DOlwNxLZimsqgELbxR2CBvgVk+mDoxYcNOxIxIE9H+xRPQas+QFW5NvEdPhDWX52pBajpG8wuLf77kR+VTgivjh4xC1bBHH8TXwpQVtJarKC8sEnpVDWk6QyVtKXDdI0C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uMaKEtIoAStat5TeRcrlmVEI5xoabiJ3JceLxZIpmC4=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e0vqw0xiWTvq5WK5gfEVeSnrBn0PYT8fU7uYfDmTJBg=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yYAcX9m/AR7nXFraJljBxjcAaACWFAZzgKZmmEhYujs=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IPvKpUcsRcLXKtF/pd2isDnfXalTt5KsrbxUkNuqB/8=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PIOZ7foHKqwTnwNPrQ+lNUUpcdVswAIyMAF1e1GmIkY=</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G66wX7dI+EDxzjVBtVkJTvVwk3+XYzrGIv5UcIm1v+o=</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6CzEgVfnnJEa69vr9u87fCg+uVZoJ8Gm88erPm3k7pA=</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yTHE0gnI3tTamDQKlMa6DU2kARs1KuYJqIuYM6cKTKE=</DigestValue>
      </Reference>
      <Reference URI="/xl/drawings/vmlDrawing5.vml?ContentType=application/vnd.openxmlformats-officedocument.vmlDrawing">
        <DigestMethod Algorithm="http://www.w3.org/2001/04/xmlenc#sha256"/>
        <DigestValue>37pA/EubBmW2AjkHwqT1BMJKonWqi+Zsgq0cs9xDfXk=</DigestValue>
      </Reference>
      <Reference URI="/xl/drawings/vmlDrawing6.vml?ContentType=application/vnd.openxmlformats-officedocument.vmlDrawing">
        <DigestMethod Algorithm="http://www.w3.org/2001/04/xmlenc#sha256"/>
        <DigestValue>F89jlKAw/9bjyktawDeU180QmbbKBIHLIQCXn+THBuE=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qi6JSnROE8yyYd88RKr/t1BcTcvhlkSwTFSPGYwFA2g=</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ZBd53HNqDm5+1COXglh17XltrrS6M8gs3Vb8Cq4X/xM=</DigestValue>
      </Reference>
      <Reference URI="/xl/media/image5.emf?ContentType=image/x-emf">
        <DigestMethod Algorithm="http://www.w3.org/2001/04/xmlenc#sha256"/>
        <DigestValue>Uh5GgUy2V7GGvjB4P+5G7Kqqz14IlHR6wi/PDn2VckI=</DigestValue>
      </Reference>
      <Reference URI="/xl/media/image6.emf?ContentType=image/x-emf">
        <DigestMethod Algorithm="http://www.w3.org/2001/04/xmlenc#sha256"/>
        <DigestValue>5NU+dSDGLa+/b3bTwJxzeiFk6IWNiBQYMLEHg+06HNw=</DigestValue>
      </Reference>
      <Reference URI="/xl/media/image7.emf?ContentType=image/x-emf">
        <DigestMethod Algorithm="http://www.w3.org/2001/04/xmlenc#sha256"/>
        <DigestValue>nv3NxTOdGnoinYJSOPNcXRtQJd4HuaeEjez5AUmQJ3I=</DigestValue>
      </Reference>
      <Reference URI="/xl/media/image8.emf?ContentType=image/x-emf">
        <DigestMethod Algorithm="http://www.w3.org/2001/04/xmlenc#sha256"/>
        <DigestValue>AFZMoOz8+90D+JjrpnGVvKGlYxKCvefktiQ+qCTHO78=</DigestValue>
      </Reference>
      <Reference URI="/xl/media/image9.emf?ContentType=image/x-emf">
        <DigestMethod Algorithm="http://www.w3.org/2001/04/xmlenc#sha256"/>
        <DigestValue>vYCdDr94KfshGk+/UX9NwQLpT8u4kB1ZKPP8SLGbhAU=</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mv8KzWjieW8PNszNOBx8hUos640ZykDAG9zkC1YIvCE=</DigestValue>
      </Reference>
      <Reference URI="/xl/styles.xml?ContentType=application/vnd.openxmlformats-officedocument.spreadsheetml.styles+xml">
        <DigestMethod Algorithm="http://www.w3.org/2001/04/xmlenc#sha256"/>
        <DigestValue>z/W38t5GT3OHlFWkuzUGbeu86z+TfKOI7wEkckCL2eU=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06HoYmYwmAo3Hx0EYdIKBClSLcsgN9QKAApXUDfdlmE=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W++HUOLee/IWr0ZS2HnIYPkwUlW89YsPBHp2QnByRLQ=</DigestValue>
      </Reference>
      <Reference URI="/xl/worksheets/sheet2.xml?ContentType=application/vnd.openxmlformats-officedocument.spreadsheetml.worksheet+xml">
        <DigestMethod Algorithm="http://www.w3.org/2001/04/xmlenc#sha256"/>
        <DigestValue>5D2q7rpBkECj3twnoTkpCXKFIIURr9FyWTbLRSA0BdA=</DigestValue>
      </Reference>
      <Reference URI="/xl/worksheets/sheet3.xml?ContentType=application/vnd.openxmlformats-officedocument.spreadsheetml.worksheet+xml">
        <DigestMethod Algorithm="http://www.w3.org/2001/04/xmlenc#sha256"/>
        <DigestValue>7QImgp9E3x2X8zILR6GGAkZWTSwGG21okqJCCZLtUU0=</DigestValue>
      </Reference>
      <Reference URI="/xl/worksheets/sheet4.xml?ContentType=application/vnd.openxmlformats-officedocument.spreadsheetml.worksheet+xml">
        <DigestMethod Algorithm="http://www.w3.org/2001/04/xmlenc#sha256"/>
        <DigestValue>lTFjKhZKT8KEfcfKayBj21W3rcXpRc77xCYrS8rcYDI=</DigestValue>
      </Reference>
      <Reference URI="/xl/worksheets/sheet5.xml?ContentType=application/vnd.openxmlformats-officedocument.spreadsheetml.worksheet+xml">
        <DigestMethod Algorithm="http://www.w3.org/2001/04/xmlenc#sha256"/>
        <DigestValue>gtnntzXcGzLxzE512H+IiOqpOusPegHqGY19U6bN0jQ=</DigestValue>
      </Reference>
      <Reference URI="/xl/worksheets/sheet6.xml?ContentType=application/vnd.openxmlformats-officedocument.spreadsheetml.worksheet+xml">
        <DigestMethod Algorithm="http://www.w3.org/2001/04/xmlenc#sha256"/>
        <DigestValue>0AG2YJiR61xNZ5S4cbyE4y9wuFIkfBKwlSiScSQhYKU=</DigestValue>
      </Reference>
      <Reference URI="/xl/worksheets/sheet7.xml?ContentType=application/vnd.openxmlformats-officedocument.spreadsheetml.worksheet+xml">
        <DigestMethod Algorithm="http://www.w3.org/2001/04/xmlenc#sha256"/>
        <DigestValue>tcgb2ubbE7Knz7HOgKKvSv7An09VuLp/WpoURIlZS8I=</DigestValue>
      </Reference>
    </Manifest>
    <SignatureProperties>
      <SignatureProperty Id="idSignatureTime" Target="#idPackageSignature">
        <mdssi:SignatureTime xmlns:mdssi="http://schemas.openxmlformats.org/package/2006/digital-signature">
          <mdssi:Format>YYYY-MM-DDThh:mm:ssTZD</mdssi:Format>
          <mdssi:Value>2021-08-13T20:06:00Z</mdssi:Value>
        </mdssi:SignatureTime>
      </SignatureProperty>
    </SignatureProperties>
  </Object>
  <Object Id="idOfficeObject">
    <SignatureProperties>
      <SignatureProperty Id="idOfficeV1Details" Target="#idPackageSignature">
        <SignatureInfoV1 xmlns="http://schemas.microsoft.com/office/2006/digsig">
          <SetupID>{016DE0C3-FB93-4FAF-AEB2-C415FA3BB8F8}</SetupID>
          <SignatureText>Jose Eduardo Laran</SignatureText>
          <SignatureImage/>
          <SignatureComments/>
          <WindowsVersion>10.0</WindowsVersion>
          <OfficeVersion>16.0.14228/22</OfficeVersion>
          <ApplicationVersion>16.0.14228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2021-08-13T20:06:00Z</xd:SigningTime>
          <xd:SigningCertificate>
            <xd:Cert>
              <xd:CertDigest>
                <DigestMethod Algorithm="http://www.w3.org/2001/04/xmlenc#sha256"/>
                <DigestValue>X9g79j3u+mj/uGUEUZwtkeoOu25cofdw3dK/a6PDnEk=</DigestValue>
              </xd:CertDigest>
              <xd:IssuerSerial>
                <X509IssuerName>C=PY, O=DOCUMENTA S.A., CN=CA-DOCUMENTA S.A., SERIALNUMBER=RUC 80050172-1</X509IssuerName>
                <X509SerialNumber>1206078780253499424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t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cLg0+38AAABwuDT7fwAAbAydNPt/AAAAAEKI+38AAME3DDT7fwAAMBZCiPt/AABsDJ00+38AAJAWAAAAAAAAQAAAwPt/AAAAAEKI+38AAJE6DDT7fwAABAAAAAAAAAAwFkKI+38AAOC7G4xIAAAAbAydNAAAAABIAAAAAAAAAGwMnTT7fwAAoHO4NPt/AADAEJ00+38AAAEAAAAAAAAA9jWdNPt/AAAAAEKI+38AAAAAAAAAAAAAAAAAAFcBAAAA63iKVwEAAEC3toFXAQAA+6VGh/t/AACwvBuMSAAAAEm9G4xIAAAAAAAAAAAAAAAAAAAAZHYACAAAAAAlAAAADAAAAAEAAAAYAAAADAAAAAAAAAASAAAADAAAAAEAAAAeAAAAGAAAAPUAAAAFAAAAMgEAABYAAAAlAAAADAAAAAEAAABUAAAAhAAAAPYAAAAFAAAAMAEAABUAAAABAAAAVVWPQSa0j0H2AAAABQAAAAkAAABMAAAAAAAAAAAAAAAAAAAA//////////9gAAAAMQAzAC8AOA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AAAAABo2BuMSAAAAAAAAAAAAAAAiL5ph/t/AAAAAAAAAAAAAAkAAAAAAAAAAABQQVcBAAAEOgw0+38AAAAAAAAAAAAAAAAAAAAAAACi0LKXwXIAAOjZG4xIAAAAAACg/1cBAAAwH9mPVwEAAEC3toFXAQAAENsbjAAAAADwIe+BVwEAAAcAAAAAAAAAAAAAAAAAAABM2huMSAAAAInaG4xIAAAAwbZCh/t/AAAAAAAAAAAAAOA/hYoAAAAAAAAAAAAAAAAAAAAAAAAAAEC3toFXAQAA+6VGh/t/AADw2RuMSAAAAInaG4xI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InJsz+38AADAkmzP7fwAACCSbM/t/AACIvmmH+38AAAAAAAAAAAAA2GmbM/t/AABQ9yGWVwEAAJAixKNXAQAAAAAAAAAAAAAAAAAAAAAAAHJYs5fBcgAAEGIajEgAAABIkPfLVwEAAOD///8AAAAAQLe2gVcBAAB4YxqMAAAAAAAAAAAAAAAABgAAAAAAAAAAAAAAAAAAAJxiGoxIAAAA2WIajEgAAADBtkKH+38AAAiZAJZXAQAAAAAAAAAAAAAImQCWVwEAAKAMxKNXAQAAQLe2gVcBAAD7pUaH+38AAEBiGoxIAAAA2WIajEg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NkAAABWAAAAMAAAADsAAACqAAAAHAAAACEA8AAAAAAAAAAAAAAAgD8AAAAAAAAAAAAAgD8AAAAAAAAAAAAAAAAAAAAAAAAAAAAAAAAAAAAAAAAAACUAAAAMAAAAAAAAgCgAAAAMAAAABAAAAFIAAABwAQAABAAAAOz///8AAAAAAAAAAAAAAACQAQAAAAAAAQAAAABzAGUAZwBvAGUAIAB1AGkAAAAAAAAAAAAAAAAAAAAAAAAAAAAAAAAAAAAAAAAAAAAAAAAAAAAAAAAAAAAAAAAAAAAAAAgAAAAAAAAAAAAAAAAAAAAACAAAAAAAAIi+aYf7fwAAAAAAAAAAAAAAAAAAAAAAALjRPZ9XAQAA8Kzbo1cBAAAAAAAAAAAAAAAAAAAAAAAAAlizl8FyAAAgcJsz+38AAFD3AJZXAQAA7P///wAAAABAt7aBVwEAAIhjGowAAAAAAAAAAAAAAAAJAAAAAAAAAAAAAAAAAAAArGIajEgAAADpYhqMSAAAAMG2Qof7fwAASCjCj1cBAAAAAAAAAAAAAEgowo9XAQAAAAAAAAAAAABAt7aBVwEAAPulRof7fwAAUGIajEgAAADpYhqMSAAAAAAAAAAAAAAAICo8pGR2AAgAAAAAJQAAAAwAAAAEAAAAGAAAAAwAAAAAAAAAEgAAAAwAAAABAAAAHgAAABgAAAAwAAAAOwAAANoAAABXAAAAJQAAAAwAAAAEAAAAVAAAALgAAAAxAAAAOwAAANgAAABWAAAAAQAAAFVVj0EmtI9BMQAAADsAAAASAAAATAAAAAAAAAAAAAAAAAAAAP//////////cAAAAEoAbwBzAGUAIABFAGQAdQBhAHIAZABvACAATABhAHIAYQBuAAcAAAAMAAAACAAAAAoAAAAFAAAACgAAAAwAAAALAAAACgAAAAcAAAAMAAAADAAAAAUAAAAJAAAACgAAAAcAAAAK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cAAAADwAAAGEAAABkAAAAcQAAAAEAAABVVY9BJrSPQQ8AAABhAAAADQAAAEwAAAAAAAAAAAAAAAAAAAD//////////2gAAABFAGQAdQBhAHIAZABvACAATABhAHIAYQBuAAAABwAAAAgAAAAHAAAABwAAAAUAAAAIAAAACAAAAAQAAAAGAAAABwAAAAUAAAAH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wAAAAPAAAAdgAAAHYAAACGAAAAAQAAAFVVj0EmtI9BDwAAAHYAAAAQAAAATAAAAAAAAAAAAAAAAAAAAP//////////bAAAAEMAbwBuAHQAYQBkAG8AcgAgAEcAZQBuAGUAcgBhAGwACAAAAAgAAAAHAAAABAAAAAcAAAAIAAAACAAAAAUAAAAEAAAACQAAAAcAAAAHAAAABwAAAAUAAAAHAAAAAwAAAEsAAABAAAAAMAAAAAUAAAAgAAAAAQAAAAEAAAAQAAAAAAAAAAAAAABAAQAAoAAAAAAAAAAAAAAAQAEAAKAAAAAlAAAADAAAAAIAAAAnAAAAGAAAAAUAAAAAAAAA////AAAAAAAlAAAADAAAAAUAAABMAAAAZAAAAA4AAACLAAAABwEAAJsAAAAOAAAAiwAAAPoAAAARAAAAIQDwAAAAAAAAAAAAAACAPwAAAAAAAAAAAACAPwAAAAAAAAAAAAAAAAAAAAAAAAAAAAAAAAAAAAAAAAAAJQAAAAwAAAAAAACAKAAAAAwAAAAFAAAAJQAAAAwAAAABAAAAGAAAAAwAAAAAAAAAEgAAAAwAAAABAAAAFgAAAAwAAAAAAAAAVAAAACQBAAAPAAAAiwAAAAYBAACbAAAAAQAAAFVVj0EmtI9BDwAAAIsAAAAkAAAATAAAAAQAAAAOAAAAiwAAAAgBAACcAAAAlAAAAEYAaQByAG0AYQBkAG8AIABwAG8AcgA6ACAASgBPAFMARQAgAEUARABVAEEAUgBEAE8AIABMAEEAUgBBAE4AIABEAEkAQQBaAAYAAAADAAAABQAAAAsAAAAHAAAACAAAAAgAAAAEAAAACAAAAAgAAAAFAAAAAwAAAAQAAAAFAAAACgAAAAcAAAAHAAAABAAAAAcAAAAJAAAACQAAAAgAAAAIAAAACQAAAAoAAAAEAAAABgAAAAgAAAAIAAAACAAAAAoAAAAEAAAACQAAAAMAAAAIAAAABwAAABYAAAAMAAAAAAAAACUAAAAMAAAAAgAAAA4AAAAUAAAAAAAAABAAAAAUAAAA</Object>
  <Object Id="idInvalidSigLnImg">AQAAAGwAAAAAAAAAAAAAAD8BAACfAAAAAAAAAAAAAABmFgAAOwsAACBFTUYAAAEAN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BwuDT7fwAAAHC4NPt/AABsDJ00+38AAAAAQoj7fwAAwTcMNPt/AAAwFkKI+38AAGwMnTT7fwAAkBYAAAAAAABAAADA+38AAAAAQoj7fwAAkToMNPt/AAAEAAAAAAAAADAWQoj7fwAA4LsbjEgAAABsDJ00AAAAAEgAAAAAAAAAbAydNPt/AACgc7g0+38AAMAQnTT7fwAAAQAAAAAAAAD2NZ00+38AAAAAQoj7fwAAAAAAAAAAAAAAAAAAVwEAAADreIpXAQAAQLe2gVcBAAD7pUaH+38AALC8G4xIAAAASb0bjE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GjYG4xIAAAAAAAAAAAAAACIvmmH+38AAAAAAAAAAAAACQAAAAAAAAAAAFBBVwEAAAQ6DDT7fwAAAAAAAAAAAAAAAAAAAAAAAKLQspfBcgAA6NkbjEgAAAAAAKD/VwEAADAf2Y9XAQAAQLe2gVcBAAAQ2xuMAAAAAPAh74FXAQAABwAAAAAAAAAAAAAAAAAAAEzaG4xIAAAAidobjEgAAADBtkKH+38AAAAAAAAAAAAA4D+FigAAAAAAAAAAAAAAAAAAAAAAAAAAQLe2gVcBAAD7pUaH+38AAPDZG4xIAAAAidobjEg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icmzP7fwAAMCSbM/t/AAAIJJsz+38AAIi+aYf7fwAAAAAAAAAAAADYaZsz+38AAFD3IZZXAQAAkCLEo1cBAAAAAAAAAAAAAAAAAAAAAAAAclizl8FyAAAQYhqMSAAAAEiQ98tXAQAA4P///wAAAABAt7aBVwEAAHhjGowAAAAAAAAAAAAAAAAGAAAAAAAAAAAAAAAAAAAAnGIajEgAAADZYhqMSAAAAMG2Qof7fwAACJkAllcBAAAAAAAAAAAAAAiZAJZXAQAAoAzEo1cBAABAt7aBVwEAAPulRof7fwAAQGIajEgAAADZYhqMS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2QAAAFYAAAAwAAAAOwAAAKoAAAAcAAAAIQDwAAAAAAAAAAAAAACAPwAAAAAAAAAAAACAPwAAAAAAAAAAAAAAAAAAAAAAAAAAAAAAAAAAAAAAAAAAJQAAAAwAAAAAAACAKAAAAAwAAAAEAAAAUgAAAHABAAAEAAAA7P///wAAAAAAAAAAAAAAAJABAAAAAAABAAAAAHMAZQBnAG8AZQAgAHUAaQAAAAAAAAAAAAAAAAAAAAAAAAAAAAAAAAAAAAAAAAAAAAAAAAAAAAAAAAAAAAAAAAAAAAAACAAAAAAAAAAAAAAAAAAAAAAIAAAAAAAAiL5ph/t/AAAAAAAAAAAAAAAAAAAAAAAAuNE9n1cBAADwrNujVwEAAAAAAAAAAAAAAAAAAAAAAAACWLOXwXIAACBwmzP7fwAAUPcAllcBAADs////AAAAAEC3toFXAQAAiGMajAAAAAAAAAAAAAAAAAkAAAAAAAAAAAAAAAAAAACsYhqMSAAAAOliGoxIAAAAwbZCh/t/AABIKMKPVwEAAAAAAAAAAAAASCjCj1cBAAAAAAAAAAAAAEC3toFXAQAA+6VGh/t/AABQYhqMSAAAAOliGoxIAAAAAAAAAAAAAAAgKjykZHYACAAAAAAlAAAADAAAAAQAAAAYAAAADAAAAAAAAAASAAAADAAAAAEAAAAeAAAAGAAAADAAAAA7AAAA2gAAAFcAAAAlAAAADAAAAAQAAABUAAAAuAAAADEAAAA7AAAA2AAAAFYAAAABAAAAVVWPQSa0j0ExAAAAOwAAABIAAABMAAAAAAAAAAAAAAAAAAAA//////////9wAAAASgBvAHMAZQAgAEUAZAB1AGEAcgBkAG8AIABMAGEAcgBhAG4ABwAAAAwAAAAIAAAACgAAAAUAAAAKAAAADAAAAAsAAAAKAAAABwAAAAwAAAAMAAAABQAAAAkAAAAKAAAABwAAAAo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GQAAABxAAAAAQAAAFVVj0EmtI9BDwAAAGEAAAANAAAATAAAAAAAAAAAAAAAAAAAAP//////////aAAAAEUAZAB1AGEAcgBkAG8AIABMAGEAcgBhAG4AAAAHAAAACAAAAAcAAAAHAAAABQAAAAgAAAAIAAAABAAAAAYAAAAHAAAABQAAAAc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dgAAAIYAAAABAAAAVVWPQSa0j0EPAAAAdgAAABAAAABMAAAAAAAAAAAAAAAAAAAA//////////9sAAAAQwBvAG4AdABhAGQAbwByACAARwBlAG4AZQByAGEAbAAIAAAACAAAAAcAAAAEAAAABwAAAAgAAAAIAAAABQAAAAQAAAAJAAAABwAAAAcAAAAHAAAABQAAAAcAAAADAAAASwAAAEAAAAAwAAAABQAAACAAAAABAAAAAQAAABAAAAAAAAAAAAAAAEABAACgAAAAAAAAAAAAAABAAQAAoAAAACUAAAAMAAAAAgAAACcAAAAYAAAABQAAAAAAAAD///8AAAAAACUAAAAMAAAABQAAAEwAAABkAAAADgAAAIsAAAAHAQAAmwAAAA4AAACLAAAA+gAAABEAAAAhAPAAAAAAAAAAAAAAAIA/AAAAAAAAAAAAAIA/AAAAAAAAAAAAAAAAAAAAAAAAAAAAAAAAAAAAAAAAAAAlAAAADAAAAAAAAIAoAAAADAAAAAUAAAAlAAAADAAAAAEAAAAYAAAADAAAAAAAAAASAAAADAAAAAEAAAAWAAAADAAAAAAAAABUAAAAJAEAAA8AAACLAAAABgEAAJsAAAABAAAAVVWPQSa0j0EPAAAAiwAAACQAAABMAAAABAAAAA4AAACLAAAACAEAAJwAAACUAAAARgBpAHIAbQBhAGQAbwAgAHAAbwByADoAIABKAE8AUwBFACAARQBEAFUAQQBSAEQATwAgAEwAQQBSAEEATgAgAEQASQBBAFoABgAAAAMAAAAFAAAACwAAAAcAAAAIAAAACAAAAAQAAAAIAAAACAAAAAUAAAADAAAABAAAAAUAAAAKAAAABwAAAAcAAAAEAAAABwAAAAkAAAAJAAAACAAAAAgAAAAJAAAACgAAAAQAAAAGAAAACAAAAAgAAAAIAAAACgAAAAQAAAAJAAAAAwAAAAgAAAAH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CRV8dQE+xMoTv323o0S2uHTQCjnwVNWHS0w9MvS94OU=</DigestValue>
    </Reference>
    <Reference Type="http://www.w3.org/2000/09/xmldsig#Object" URI="#idOfficeObject">
      <DigestMethod Algorithm="http://www.w3.org/2001/04/xmlenc#sha256"/>
      <DigestValue>3/9oopInRE371HawRg6oT7AJYAzQW/dd9pqlsjmZTw8=</DigestValue>
    </Reference>
    <Reference Type="http://uri.etsi.org/01903#SignedProperties" URI="#idSignedProperties">
      <Transforms>
        <Transform Algorithm="http://www.w3.org/TR/2001/REC-xml-c14n-20010315"/>
      </Transforms>
      <DigestMethod Algorithm="http://www.w3.org/2001/04/xmlenc#sha256"/>
      <DigestValue>thYlXtc8kJTyvKbgs3d1zRBRHo5omtSVx1Son9fsiUU=</DigestValue>
    </Reference>
    <Reference Type="http://www.w3.org/2000/09/xmldsig#Object" URI="#idValidSigLnImg">
      <DigestMethod Algorithm="http://www.w3.org/2001/04/xmlenc#sha256"/>
      <DigestValue>mxKDz3pIOvCbLLJX4Gmk1LWo41s49y1olgt9yNHDywI=</DigestValue>
    </Reference>
    <Reference Type="http://www.w3.org/2000/09/xmldsig#Object" URI="#idInvalidSigLnImg">
      <DigestMethod Algorithm="http://www.w3.org/2001/04/xmlenc#sha256"/>
      <DigestValue>m9+yVzI7oHISbOFp54TQKA8XkFxbt3fVuDy42WXEcDg=</DigestValue>
    </Reference>
  </SignedInfo>
  <SignatureValue>aud225WoRPA+K2XOf2IPKyuwQUjhGVZYTU9hGdJagkk76uJ4K7zM2Y8AnM5H4wscrHUvvMg0SzC2
+XGMHWVnQzQivEIS9+koYBUKsEHHYRB7azmFwRv3qgpl3i9jAwxNrOOp+ukGXX/EEb9Gw/VEae1I
fgxBAuj5vLKW4f2ERUZ6PNtjglnRGegue9RUNuGsU8M/4Ak7KonabOTVs4XGyiuzYgZ0v+DXliUt
ZG4uVC4yLrDhUzwQMlavN/tYf0n+b8izwyOze2TnRR6aKYQtu+3B2llvPi4cEqs5H0uy/w/og2Sl
0DlNgjPv7FbG0uekfRg/EASSt/CxW6EUorPHyg==</SignatureValue>
  <KeyInfo>
    <X509Data>
      <X509Certificate>MIIH+TCCBeGgAwIBAgIIELzaQrQlcCAwDQYJKoZIhvcNAQELBQAwWzEXMBUGA1UEBRMOUlVDIDgwMDUwMTcyLTExGjAYBgNVBAMTEUNBLURPQ1VNRU5UQSBTLkEuMRcwFQYDVQQKEw5ET0NVTUVOVEEgUy5BLjELMAkGA1UEBhMCUFkwHhcNMjEwNzI2MTk1MzIwWhcNMjMwNzI2MjAwMzIwWjCBmzELMAkGA1UEBhMCUFkxEzARBgNVBAQMCkxBUkFOIERJQVoxEjAQBgNVBAUTCUNJNDUxNDAxOTEVMBMGA1UEKgwMSk9TRSBFRFVBUkRPMRcwFQYDVQQKDA5QRVJTT05BIEZJU0lDQTERMA8GA1UECwwIRklSTUEgRjIxIDAeBgNVBAMMF0pPU0UgRURVQVJETyBMQVJBTiBESUFaMIIBIjANBgkqhkiG9w0BAQEFAAOCAQ8AMIIBCgKCAQEAz8QmMxf72rAZ/Bl6RnbDTM2EBfbuIxdy2C3jfDR8i76ELjxQ8OrJTjwuYBoeD32fQgooehpzow5RwRve7L2YV2boZ3MG55uTUuAKFLt5MP82ocE5UqG8oVbKT5ifqGX5P/OdYeX5Lje7hX34ygee297nWAo/UhttaM87Rb3ua55DAVb2k94bA7O2/Qqbsp7WrztYJ6GSh1gJp+XkiOkRfyUTIckMJkkJf1zd4Om39uU++2S+W0JgyTfE7lBJmTYfu1hKSQ/NaIADs2Gp8hQVQ+awGpR8t02Rvb2vDqQQ6a0OZcXBiSjUJF+bsdJkCAOOoIZQHljYpuqDImoSjGnMjwIDAQABo4IDfjCCA3owDAYDVR0TAQH/BAIwADAOBgNVHQ8BAf8EBAMCBeAwKgYDVR0lAQH/BCAwHgYIKwYBBQUHAwEGCCsGAQUFBwMCBggrBgEFBQcDBDAdBgNVHQ4EFgQU2EDgvk5ykEns1QSFNw63YYkX7pU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2pvc2VsYXJhbmRpYXp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TFGMsDstu5VXjeN4UdfkI4h5QXYIc8KWbogzFD3UsJpLQqgWPs4MPwpRdd/i8ZIm/4iCVv7CcHVr4g3kR2PRTbac/nWoM/Z0Y+Q3+Jdwk1RLo1tuXS0dSOV8aJAwIQl7UqmSsn+G5/N2CRivUwL8WPbt+8SO+L+px0PxOGBBcUNEGP7hcJeMjMhxQ0LHj/3MsPmch+CHG7Q2oAJA6XHS4PYLc10k9VuZ56EkTA+tfOpFF9oi72KmXD9zHjqcNboiq7BthKF7u88vTmMFTnTUXEDnYmbW6GbxbJWQQCGzLXO3IaLIWFGqasWP7QSKM8uyXyVLElTf0yX7gSBu1ftbB5F3tvFKuSU5C8ksMBeTV7JPfXiVClnaEADdkLyXUVueMPHBTx46U0b+BvMxzIQYiWdrktqC+JRjznFihgxFqMzH8v3LEvl9KN2bxuSHtxJ/JOBTnTjTneMLnQKZw3LvN4OKCYS0N5EiuAliruK/Kko+AhMqyEoUfUCUnv5iomYxsmSyxQl+/E4uW2ltw4hWCFcN+qvYviBNVJofM9OY8DOlwNxLZimsqgELbxR2CBvgVk+mDoxYcNOxIxIE9H+xRPQas+QFW5NvEdPhDWX52pBajpG8wuLf77kR+VTgivjh4xC1bBHH8TXwpQVtJarKC8sEnpVDWk6QyVtKXDdI0C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uMaKEtIoAStat5TeRcrlmVEI5xoabiJ3JceLxZIpmC4=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e0vqw0xiWTvq5WK5gfEVeSnrBn0PYT8fU7uYfDmTJBg=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yYAcX9m/AR7nXFraJljBxjcAaACWFAZzgKZmmEhYujs=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IPvKpUcsRcLXKtF/pd2isDnfXalTt5KsrbxUkNuqB/8=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PIOZ7foHKqwTnwNPrQ+lNUUpcdVswAIyMAF1e1GmIkY=</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G66wX7dI+EDxzjVBtVkJTvVwk3+XYzrGIv5UcIm1v+o=</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6CzEgVfnnJEa69vr9u87fCg+uVZoJ8Gm88erPm3k7pA=</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yTHE0gnI3tTamDQKlMa6DU2kARs1KuYJqIuYM6cKTKE=</DigestValue>
      </Reference>
      <Reference URI="/xl/drawings/vmlDrawing5.vml?ContentType=application/vnd.openxmlformats-officedocument.vmlDrawing">
        <DigestMethod Algorithm="http://www.w3.org/2001/04/xmlenc#sha256"/>
        <DigestValue>37pA/EubBmW2AjkHwqT1BMJKonWqi+Zsgq0cs9xDfXk=</DigestValue>
      </Reference>
      <Reference URI="/xl/drawings/vmlDrawing6.vml?ContentType=application/vnd.openxmlformats-officedocument.vmlDrawing">
        <DigestMethod Algorithm="http://www.w3.org/2001/04/xmlenc#sha256"/>
        <DigestValue>F89jlKAw/9bjyktawDeU180QmbbKBIHLIQCXn+THBuE=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qi6JSnROE8yyYd88RKr/t1BcTcvhlkSwTFSPGYwFA2g=</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ZBd53HNqDm5+1COXglh17XltrrS6M8gs3Vb8Cq4X/xM=</DigestValue>
      </Reference>
      <Reference URI="/xl/media/image5.emf?ContentType=image/x-emf">
        <DigestMethod Algorithm="http://www.w3.org/2001/04/xmlenc#sha256"/>
        <DigestValue>Uh5GgUy2V7GGvjB4P+5G7Kqqz14IlHR6wi/PDn2VckI=</DigestValue>
      </Reference>
      <Reference URI="/xl/media/image6.emf?ContentType=image/x-emf">
        <DigestMethod Algorithm="http://www.w3.org/2001/04/xmlenc#sha256"/>
        <DigestValue>5NU+dSDGLa+/b3bTwJxzeiFk6IWNiBQYMLEHg+06HNw=</DigestValue>
      </Reference>
      <Reference URI="/xl/media/image7.emf?ContentType=image/x-emf">
        <DigestMethod Algorithm="http://www.w3.org/2001/04/xmlenc#sha256"/>
        <DigestValue>nv3NxTOdGnoinYJSOPNcXRtQJd4HuaeEjez5AUmQJ3I=</DigestValue>
      </Reference>
      <Reference URI="/xl/media/image8.emf?ContentType=image/x-emf">
        <DigestMethod Algorithm="http://www.w3.org/2001/04/xmlenc#sha256"/>
        <DigestValue>AFZMoOz8+90D+JjrpnGVvKGlYxKCvefktiQ+qCTHO78=</DigestValue>
      </Reference>
      <Reference URI="/xl/media/image9.emf?ContentType=image/x-emf">
        <DigestMethod Algorithm="http://www.w3.org/2001/04/xmlenc#sha256"/>
        <DigestValue>vYCdDr94KfshGk+/UX9NwQLpT8u4kB1ZKPP8SLGbhAU=</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mv8KzWjieW8PNszNOBx8hUos640ZykDAG9zkC1YIvCE=</DigestValue>
      </Reference>
      <Reference URI="/xl/styles.xml?ContentType=application/vnd.openxmlformats-officedocument.spreadsheetml.styles+xml">
        <DigestMethod Algorithm="http://www.w3.org/2001/04/xmlenc#sha256"/>
        <DigestValue>z/W38t5GT3OHlFWkuzUGbeu86z+TfKOI7wEkckCL2eU=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06HoYmYwmAo3Hx0EYdIKBClSLcsgN9QKAApXUDfdlmE=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W++HUOLee/IWr0ZS2HnIYPkwUlW89YsPBHp2QnByRLQ=</DigestValue>
      </Reference>
      <Reference URI="/xl/worksheets/sheet2.xml?ContentType=application/vnd.openxmlformats-officedocument.spreadsheetml.worksheet+xml">
        <DigestMethod Algorithm="http://www.w3.org/2001/04/xmlenc#sha256"/>
        <DigestValue>5D2q7rpBkECj3twnoTkpCXKFIIURr9FyWTbLRSA0BdA=</DigestValue>
      </Reference>
      <Reference URI="/xl/worksheets/sheet3.xml?ContentType=application/vnd.openxmlformats-officedocument.spreadsheetml.worksheet+xml">
        <DigestMethod Algorithm="http://www.w3.org/2001/04/xmlenc#sha256"/>
        <DigestValue>7QImgp9E3x2X8zILR6GGAkZWTSwGG21okqJCCZLtUU0=</DigestValue>
      </Reference>
      <Reference URI="/xl/worksheets/sheet4.xml?ContentType=application/vnd.openxmlformats-officedocument.spreadsheetml.worksheet+xml">
        <DigestMethod Algorithm="http://www.w3.org/2001/04/xmlenc#sha256"/>
        <DigestValue>lTFjKhZKT8KEfcfKayBj21W3rcXpRc77xCYrS8rcYDI=</DigestValue>
      </Reference>
      <Reference URI="/xl/worksheets/sheet5.xml?ContentType=application/vnd.openxmlformats-officedocument.spreadsheetml.worksheet+xml">
        <DigestMethod Algorithm="http://www.w3.org/2001/04/xmlenc#sha256"/>
        <DigestValue>gtnntzXcGzLxzE512H+IiOqpOusPegHqGY19U6bN0jQ=</DigestValue>
      </Reference>
      <Reference URI="/xl/worksheets/sheet6.xml?ContentType=application/vnd.openxmlformats-officedocument.spreadsheetml.worksheet+xml">
        <DigestMethod Algorithm="http://www.w3.org/2001/04/xmlenc#sha256"/>
        <DigestValue>0AG2YJiR61xNZ5S4cbyE4y9wuFIkfBKwlSiScSQhYKU=</DigestValue>
      </Reference>
      <Reference URI="/xl/worksheets/sheet7.xml?ContentType=application/vnd.openxmlformats-officedocument.spreadsheetml.worksheet+xml">
        <DigestMethod Algorithm="http://www.w3.org/2001/04/xmlenc#sha256"/>
        <DigestValue>tcgb2ubbE7Knz7HOgKKvSv7An09VuLp/WpoURIlZS8I=</DigestValue>
      </Reference>
    </Manifest>
    <SignatureProperties>
      <SignatureProperty Id="idSignatureTime" Target="#idPackageSignature">
        <mdssi:SignatureTime xmlns:mdssi="http://schemas.openxmlformats.org/package/2006/digital-signature">
          <mdssi:Format>YYYY-MM-DDThh:mm:ssTZD</mdssi:Format>
          <mdssi:Value>2021-08-13T20:06:12Z</mdssi:Value>
        </mdssi:SignatureTime>
      </SignatureProperty>
    </SignatureProperties>
  </Object>
  <Object Id="idOfficeObject">
    <SignatureProperties>
      <SignatureProperty Id="idOfficeV1Details" Target="#idPackageSignature">
        <SignatureInfoV1 xmlns="http://schemas.microsoft.com/office/2006/digsig">
          <SetupID>{2D69A192-0BFF-488B-9BC0-01FB2BA02BB6}</SetupID>
          <SignatureText>Jose Eduardo Laran</SignatureText>
          <SignatureImage/>
          <SignatureComments/>
          <WindowsVersion>10.0</WindowsVersion>
          <OfficeVersion>16.0.14228/22</OfficeVersion>
          <ApplicationVersion>16.0.14228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2021-08-13T20:06:12Z</xd:SigningTime>
          <xd:SigningCertificate>
            <xd:Cert>
              <xd:CertDigest>
                <DigestMethod Algorithm="http://www.w3.org/2001/04/xmlenc#sha256"/>
                <DigestValue>X9g79j3u+mj/uGUEUZwtkeoOu25cofdw3dK/a6PDnEk=</DigestValue>
              </xd:CertDigest>
              <xd:IssuerSerial>
                <X509IssuerName>C=PY, O=DOCUMENTA S.A., CN=CA-DOCUMENTA S.A., SERIALNUMBER=RUC 80050172-1</X509IssuerName>
                <X509SerialNumber>1206078780253499424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t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cLg0+38AAABwuDT7fwAAbAydNPt/AAAAAEKI+38AAME3DDT7fwAAMBZCiPt/AABsDJ00+38AAJAWAAAAAAAAQAAAwPt/AAAAAEKI+38AAJE6DDT7fwAABAAAAAAAAAAwFkKI+38AAOC7G4xIAAAAbAydNAAAAABIAAAAAAAAAGwMnTT7fwAAoHO4NPt/AADAEJ00+38AAAEAAAAAAAAA9jWdNPt/AAAAAEKI+38AAAAAAAAAAAAAAAAAAFcBAAAA63iKVwEAAEC3toFXAQAA+6VGh/t/AACwvBuMSAAAAEm9G4xIAAAAAAAAAAAAAAAAAAAAZHYACAAAAAAlAAAADAAAAAEAAAAYAAAADAAAAAAAAAASAAAADAAAAAEAAAAeAAAAGAAAAPUAAAAFAAAAMgEAABYAAAAlAAAADAAAAAEAAABUAAAAhAAAAPYAAAAFAAAAMAEAABUAAAABAAAAVVWPQSa0j0H2AAAABQAAAAkAAABMAAAAAAAAAAAAAAAAAAAA//////////9gAAAAMQAzAC8AOA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AAAAABo2BuMSAAAAAAAAAAAAAAAiL5ph/t/AAAAAAAAAAAAAAkAAAAAAAAAAABQQVcBAAAEOgw0+38AAAAAAAAAAAAAAAAAAAAAAACi0LKXwXIAAOjZG4xIAAAAAACg/1cBAAAwH9mPVwEAAEC3toFXAQAAENsbjAAAAADwIe+BVwEAAAcAAAAAAAAAAAAAAAAAAABM2huMSAAAAInaG4xIAAAAwbZCh/t/AAAAAAAAAAAAAOA/hYoAAAAAAAAAAAAAAAAAAAAAAAAAAEC3toFXAQAA+6VGh/t/AADw2RuMSAAAAInaG4xI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InJsz+38AADAkmzP7fwAACCSbM/t/AACIvmmH+38AAAAAAAAAAAAA2GmbM/t/AABQ9yGWVwEAAJAixKNXAQAAAAAAAAAAAAAAAAAAAAAAAHJYs5fBcgAAEGIajEgAAABIkPfLVwEAAOD///8AAAAAQLe2gVcBAAB4YxqMAAAAAAAAAAAAAAAABgAAAAAAAAAAAAAAAAAAAJxiGoxIAAAA2WIajEgAAADBtkKH+38AAAiZAJZXAQAAAAAAAAAAAAAImQCWVwEAAKAMxKNXAQAAQLe2gVcBAAD7pUaH+38AAEBiGoxIAAAA2WIajEg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NkAAABWAAAAMAAAADsAAACqAAAAHAAAACEA8AAAAAAAAAAAAAAAgD8AAAAAAAAAAAAAgD8AAAAAAAAAAAAAAAAAAAAAAAAAAAAAAAAAAAAAAAAAACUAAAAMAAAAAAAAgCgAAAAMAAAABAAAAFIAAABwAQAABAAAAOz///8AAAAAAAAAAAAAAACQAQAAAAAAAQAAAABzAGUAZwBvAGUAIAB1AGkAAAAAAAAAAAAAAAAAAAAAAAAAAAAAAAAAAAAAAAAAAAAAAAAAAAAAAAAAAAAAAAAAAAAAAAgAAAAAAAAAAAAAAAAAAAAACAAAAAAAAIi+aYf7fwAAAAAAAAAAAAAAAAAAAAAAALjRPZ9XAQAA8Kzbo1cBAAAAAAAAAAAAAAAAAAAAAAAAAlizl8FyAAAgcJsz+38AAFD3AJZXAQAA7P///wAAAABAt7aBVwEAAIhjGowAAAAAAAAAAAAAAAAJAAAAAAAAAAAAAAAAAAAArGIajEgAAADpYhqMSAAAAMG2Qof7fwAASCjCj1cBAAAAAAAAAAAAAEgowo9XAQAAAAAAAAAAAABAt7aBVwEAAPulRof7fwAAUGIajEgAAADpYhqMSAAAAAAAAAAAAAAAICo8pGR2AAgAAAAAJQAAAAwAAAAEAAAAGAAAAAwAAAAAAAAAEgAAAAwAAAABAAAAHgAAABgAAAAwAAAAOwAAANoAAABXAAAAJQAAAAwAAAAEAAAAVAAAALgAAAAxAAAAOwAAANgAAABWAAAAAQAAAFVVj0EmtI9BMQAAADsAAAASAAAATAAAAAAAAAAAAAAAAAAAAP//////////cAAAAEoAbwBzAGUAIABFAGQAdQBhAHIAZABvACAATABhAHIAYQBuAAcAAAAMAAAACAAAAAoAAAAFAAAACgAAAAwAAAALAAAACgAAAAcAAAAMAAAADAAAAAUAAAAJAAAACgAAAAcAAAAK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cAAAADwAAAGEAAABkAAAAcQAAAAEAAABVVY9BJrSPQQ8AAABhAAAADQAAAEwAAAAAAAAAAAAAAAAAAAD//////////2gAAABFAGQAdQBhAHIAZABvACAATABhAHIAYQBuAAAABwAAAAgAAAAHAAAABwAAAAUAAAAIAAAACAAAAAQAAAAGAAAABwAAAAUAAAAH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wAAAAPAAAAdgAAAHYAAACGAAAAAQAAAFVVj0EmtI9BDwAAAHYAAAAQAAAATAAAAAAAAAAAAAAAAAAAAP//////////bAAAAEMAbwBuAHQAYQBkAG8AcgAgAEcAZQBuAGUAcgBhAGwACAAAAAgAAAAHAAAABAAAAAcAAAAIAAAACAAAAAUAAAAEAAAACQAAAAcAAAAHAAAABwAAAAUAAAAHAAAAAwAAAEsAAABAAAAAMAAAAAUAAAAgAAAAAQAAAAEAAAAQAAAAAAAAAAAAAABAAQAAoAAAAAAAAAAAAAAAQAEAAKAAAAAlAAAADAAAAAIAAAAnAAAAGAAAAAUAAAAAAAAA////AAAAAAAlAAAADAAAAAUAAABMAAAAZAAAAA4AAACLAAAABwEAAJsAAAAOAAAAiwAAAPoAAAARAAAAIQDwAAAAAAAAAAAAAACAPwAAAAAAAAAAAACAPwAAAAAAAAAAAAAAAAAAAAAAAAAAAAAAAAAAAAAAAAAAJQAAAAwAAAAAAACAKAAAAAwAAAAFAAAAJQAAAAwAAAABAAAAGAAAAAwAAAAAAAAAEgAAAAwAAAABAAAAFgAAAAwAAAAAAAAAVAAAACQBAAAPAAAAiwAAAAYBAACbAAAAAQAAAFVVj0EmtI9BDwAAAIsAAAAkAAAATAAAAAQAAAAOAAAAiwAAAAgBAACcAAAAlAAAAEYAaQByAG0AYQBkAG8AIABwAG8AcgA6ACAASgBPAFMARQAgAEUARABVAEEAUgBEAE8AIABMAEEAUgBBAE4AIABEAEkAQQBaAAYAAAADAAAABQAAAAsAAAAHAAAACAAAAAgAAAAEAAAACAAAAAgAAAAFAAAAAwAAAAQAAAAFAAAACgAAAAcAAAAHAAAABAAAAAcAAAAJAAAACQAAAAgAAAAIAAAACQAAAAoAAAAEAAAABgAAAAgAAAAIAAAACAAAAAoAAAAEAAAACQAAAAMAAAAIAAAABwAAABYAAAAMAAAAAAAAACUAAAAMAAAAAgAAAA4AAAAUAAAAAAAAABAAAAAUAAAA</Object>
  <Object Id="idInvalidSigLnImg">AQAAAGwAAAAAAAAAAAAAAD8BAACfAAAAAAAAAAAAAABmFgAAOwsAACBFTUYAAAEAN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BwuDT7fwAAAHC4NPt/AABsDJ00+38AAAAAQoj7fwAAwTcMNPt/AAAwFkKI+38AAGwMnTT7fwAAkBYAAAAAAABAAADA+38AAAAAQoj7fwAAkToMNPt/AAAEAAAAAAAAADAWQoj7fwAA4LsbjEgAAABsDJ00AAAAAEgAAAAAAAAAbAydNPt/AACgc7g0+38AAMAQnTT7fwAAAQAAAAAAAAD2NZ00+38AAAAAQoj7fwAAAAAAAAAAAAAAAAAAVwEAAADreIpXAQAAQLe2gVcBAAD7pUaH+38AALC8G4xIAAAASb0bjEgAAAAAAAAAAAAAAAAAAABkdgAIAAAAACUAAAAMAAAAAQAAABgAAAAMAAAA/wAAABIAAAAMAAAAAQAAAB4AAAAYAAAAMAAAAAUAAACLAAAAFgAAACUAAAAMAAAAAQAAAFQAAACoAAAAMQAAAAUAAACJAAAAFQAAAAEAAABVVY9BJrSPQTEAAAAFAAAADwAAAEwAAAAAAAAAAAAAAAAAAAD//////////2wAAABGAGkAcgBtAGEAIABuAG8AIAB2AOEAbABpAGQAYQAaj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GjYG4xIAAAAAAAAAAAAAACIvmmH+38AAAAAAAAAAAAACQAAAAAAAAAAAFBBVwEAAAQ6DDT7fwAAAAAAAAAAAAAAAAAAAAAAAKLQspfBcgAA6NkbjEgAAAAAAKD/VwEAADAf2Y9XAQAAQLe2gVcBAAAQ2xuMAAAAAPAh74FXAQAABwAAAAAAAAAAAAAAAAAAAEzaG4xIAAAAidobjEgAAADBtkKH+38AAAAAAAAAAAAA4D+FigAAAAAAAAAAAAAAAAAAAAAAAAAAQLe2gVcBAAD7pUaH+38AAPDZG4xIAAAAidobjEg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icmzP7fwAAMCSbM/t/AAAIJJsz+38AAIi+aYf7fwAAAAAAAAAAAADYaZsz+38AAFD3IZZXAQAAkCLEo1cBAAAAAAAAAAAAAAAAAAAAAAAAclizl8FyAAAQYhqMSAAAAEiQ98tXAQAA4P///wAAAABAt7aBVwEAAHhjGowAAAAAAAAAAAAAAAAGAAAAAAAAAAAAAAAAAAAAnGIajEgAAADZYhqMSAAAAMG2Qof7fwAACJkAllcBAAAAAAAAAAAAAAiZAJZXAQAAoAzEo1cBAABAt7aBVwEAAPulRof7fwAAQGIajEgAAADZYhqMS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2QAAAFYAAAAwAAAAOwAAAKoAAAAcAAAAIQDwAAAAAAAAAAAAAACAPwAAAAAAAAAAAACAPwAAAAAAAAAAAAAAAAAAAAAAAAAAAAAAAAAAAAAAAAAAJQAAAAwAAAAAAACAKAAAAAwAAAAEAAAAUgAAAHABAAAEAAAA7P///wAAAAAAAAAAAAAAAJABAAAAAAABAAAAAHMAZQBnAG8AZQAgAHUAaQAAAAAAAAAAAAAAAAAAAAAAAAAAAAAAAAAAAAAAAAAAAAAAAAAAAAAAAAAAAAAAAAAAAAAACAAAAAAAAAAAAAAAAAAAAAAIAAAAAAAAiL5ph/t/AAAAAAAAAAAAAAAAAAAAAAAAuNE9n1cBAADwrNujVwEAAAAAAAAAAAAAAAAAAAAAAAACWLOXwXIAACBwmzP7fwAAUPcAllcBAADs////AAAAAEC3toFXAQAAiGMajAAAAAAAAAAAAAAAAAkAAAAAAAAAAAAAAAAAAACsYhqMSAAAAOliGoxIAAAAwbZCh/t/AABIKMKPVwEAAAAAAAAAAAAASCjCj1cBAAAAAAAAAAAAAEC3toFXAQAA+6VGh/t/AABQYhqMSAAAAOliGoxIAAAAAAAAAAAAAAAgKjykZHYACAAAAAAlAAAADAAAAAQAAAAYAAAADAAAAAAAAAASAAAADAAAAAEAAAAeAAAAGAAAADAAAAA7AAAA2gAAAFcAAAAlAAAADAAAAAQAAABUAAAAuAAAADEAAAA7AAAA2AAAAFYAAAABAAAAVVWPQSa0j0ExAAAAOwAAABIAAABMAAAAAAAAAAAAAAAAAAAA//////////9wAAAASgBvAHMAZQAgAEUAZAB1AGEAcgBkAG8AIABMAGEAcgBhAG4ABwAAAAwAAAAIAAAACgAAAAUAAAAKAAAADAAAAAsAAAAKAAAABwAAAAwAAAAMAAAABQAAAAkAAAAKAAAABwAAAAo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GQAAABxAAAAAQAAAFVVj0EmtI9BDwAAAGEAAAANAAAATAAAAAAAAAAAAAAAAAAAAP//////////aAAAAEUAZAB1AGEAcgBkAG8AIABMAGEAcgBhAG4AAAAHAAAACAAAAAcAAAAHAAAABQAAAAgAAAAIAAAABAAAAAYAAAAHAAAABQAAAAc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dgAAAIYAAAABAAAAVVWPQSa0j0EPAAAAdgAAABAAAABMAAAAAAAAAAAAAAAAAAAA//////////9sAAAAQwBvAG4AdABhAGQAbwByACAARwBlAG4AZQByAGEAbAAIAAAACAAAAAcAAAAEAAAABwAAAAgAAAAIAAAABQAAAAQAAAAJAAAABwAAAAcAAAAHAAAABQAAAAcAAAADAAAASwAAAEAAAAAwAAAABQAAACAAAAABAAAAAQAAABAAAAAAAAAAAAAAAEABAACgAAAAAAAAAAAAAABAAQAAoAAAACUAAAAMAAAAAgAAACcAAAAYAAAABQAAAAAAAAD///8AAAAAACUAAAAMAAAABQAAAEwAAABkAAAADgAAAIsAAAAHAQAAmwAAAA4AAACLAAAA+gAAABEAAAAhAPAAAAAAAAAAAAAAAIA/AAAAAAAAAAAAAIA/AAAAAAAAAAAAAAAAAAAAAAAAAAAAAAAAAAAAAAAAAAAlAAAADAAAAAAAAIAoAAAADAAAAAUAAAAlAAAADAAAAAEAAAAYAAAADAAAAAAAAAASAAAADAAAAAEAAAAWAAAADAAAAAAAAABUAAAAJAEAAA8AAACLAAAABgEAAJsAAAABAAAAVVWPQSa0j0EPAAAAiwAAACQAAABMAAAABAAAAA4AAACLAAAACAEAAJwAAACUAAAARgBpAHIAbQBhAGQAbwAgAHAAbwByADoAIABKAE8AUwBFACAARQBEAFUAQQBSAEQATwAgAEwAQQBSAEEATgAgAEQASQBBAFoABgAAAAMAAAAFAAAACwAAAAcAAAAIAAAACAAAAAQAAAAIAAAACAAAAAUAAAADAAAABAAAAAUAAAAKAAAABwAAAAcAAAAEAAAABwAAAAkAAAAJAAAACAAAAAgAAAAJAAAACgAAAAQAAAAGAAAACAAAAAgAAAAIAAAACgAAAAQAAAAJAAAAAwAAAAgAAAAHAAAAFgAAAAwAAAAAAAAAJQAAAAwAAAACAAAADgAAABQAAAAAAAAAEAAAABQ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DadHbExuk0iu8canXsZNfuRv2hPEOqmNyH6v2WmdwB0=</DigestValue>
    </Reference>
    <Reference Type="http://www.w3.org/2000/09/xmldsig#Object" URI="#idOfficeObject">
      <DigestMethod Algorithm="http://www.w3.org/2001/04/xmlenc#sha256"/>
      <DigestValue>e9WFmWVHjegI59F2SUOTq4HUS77DvobrAmM50yKt27w=</DigestValue>
    </Reference>
    <Reference Type="http://uri.etsi.org/01903#SignedProperties" URI="#idSignedProperties">
      <Transforms>
        <Transform Algorithm="http://www.w3.org/TR/2001/REC-xml-c14n-20010315"/>
      </Transforms>
      <DigestMethod Algorithm="http://www.w3.org/2001/04/xmlenc#sha256"/>
      <DigestValue>LWoFKt+lZgomMbp8WaxT7lTi6Nf+kZNgRJVtLTPsY6k=</DigestValue>
    </Reference>
    <Reference Type="http://www.w3.org/2000/09/xmldsig#Object" URI="#idValidSigLnImg">
      <DigestMethod Algorithm="http://www.w3.org/2001/04/xmlenc#sha256"/>
      <DigestValue>mxKDz3pIOvCbLLJX4Gmk1LWo41s49y1olgt9yNHDywI=</DigestValue>
    </Reference>
    <Reference Type="http://www.w3.org/2000/09/xmldsig#Object" URI="#idInvalidSigLnImg">
      <DigestMethod Algorithm="http://www.w3.org/2001/04/xmlenc#sha256"/>
      <DigestValue>SRjS8+tXJ2+Jbq8ZVSAwRFWgMqXUWjioWjXFyEz6Jzw=</DigestValue>
    </Reference>
  </SignedInfo>
  <SignatureValue>GnOp39wrI2zMhKZhFgp92DXnNc1XFMV186JbMDCeMfLoDTtdrr8NPNPuw+Peg1qv3EsWmOycEKJ/
j835tPSs44H0NVkO+YhlXEILD3cvmyLjE0j446G5nQA7kgvmNInNLrrF1ez9iRnN0yWu53LLQUNb
vFjjvF1g3XpHI1wpmWuOyXkA+cW14Hwrbb1wUJFsuugj5o9sCueN8/1C3qT9X2IRHcb0DA2K6tXn
Mm3wJCXwyalCq5M//G88acGUdu/P9rbhivZFb0wuDSpe5GXy6a4QuOu/EUfguQGGrHhs8t8+d9r+
xgqIB9wOw9NOClau3iedPzZuoOACP4xqjkTdqg==</SignatureValue>
  <KeyInfo>
    <X509Data>
      <X509Certificate>MIIH+TCCBeGgAwIBAgIIELzaQrQlcCAwDQYJKoZIhvcNAQELBQAwWzEXMBUGA1UEBRMOUlVDIDgwMDUwMTcyLTExGjAYBgNVBAMTEUNBLURPQ1VNRU5UQSBTLkEuMRcwFQYDVQQKEw5ET0NVTUVOVEEgUy5BLjELMAkGA1UEBhMCUFkwHhcNMjEwNzI2MTk1MzIwWhcNMjMwNzI2MjAwMzIwWjCBmzELMAkGA1UEBhMCUFkxEzARBgNVBAQMCkxBUkFOIERJQVoxEjAQBgNVBAUTCUNJNDUxNDAxOTEVMBMGA1UEKgwMSk9TRSBFRFVBUkRPMRcwFQYDVQQKDA5QRVJTT05BIEZJU0lDQTERMA8GA1UECwwIRklSTUEgRjIxIDAeBgNVBAMMF0pPU0UgRURVQVJETyBMQVJBTiBESUFaMIIBIjANBgkqhkiG9w0BAQEFAAOCAQ8AMIIBCgKCAQEAz8QmMxf72rAZ/Bl6RnbDTM2EBfbuIxdy2C3jfDR8i76ELjxQ8OrJTjwuYBoeD32fQgooehpzow5RwRve7L2YV2boZ3MG55uTUuAKFLt5MP82ocE5UqG8oVbKT5ifqGX5P/OdYeX5Lje7hX34ygee297nWAo/UhttaM87Rb3ua55DAVb2k94bA7O2/Qqbsp7WrztYJ6GSh1gJp+XkiOkRfyUTIckMJkkJf1zd4Om39uU++2S+W0JgyTfE7lBJmTYfu1hKSQ/NaIADs2Gp8hQVQ+awGpR8t02Rvb2vDqQQ6a0OZcXBiSjUJF+bsdJkCAOOoIZQHljYpuqDImoSjGnMjwIDAQABo4IDfjCCA3owDAYDVR0TAQH/BAIwADAOBgNVHQ8BAf8EBAMCBeAwKgYDVR0lAQH/BCAwHgYIKwYBBQUHAwEGCCsGAQUFBwMCBggrBgEFBQcDBDAdBgNVHQ4EFgQU2EDgvk5ykEns1QSFNw63YYkX7pU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2pvc2VsYXJhbmRpYXp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TFGMsDstu5VXjeN4UdfkI4h5QXYIc8KWbogzFD3UsJpLQqgWPs4MPwpRdd/i8ZIm/4iCVv7CcHVr4g3kR2PRTbac/nWoM/Z0Y+Q3+Jdwk1RLo1tuXS0dSOV8aJAwIQl7UqmSsn+G5/N2CRivUwL8WPbt+8SO+L+px0PxOGBBcUNEGP7hcJeMjMhxQ0LHj/3MsPmch+CHG7Q2oAJA6XHS4PYLc10k9VuZ56EkTA+tfOpFF9oi72KmXD9zHjqcNboiq7BthKF7u88vTmMFTnTUXEDnYmbW6GbxbJWQQCGzLXO3IaLIWFGqasWP7QSKM8uyXyVLElTf0yX7gSBu1ftbB5F3tvFKuSU5C8ksMBeTV7JPfXiVClnaEADdkLyXUVueMPHBTx46U0b+BvMxzIQYiWdrktqC+JRjznFihgxFqMzH8v3LEvl9KN2bxuSHtxJ/JOBTnTjTneMLnQKZw3LvN4OKCYS0N5EiuAliruK/Kko+AhMqyEoUfUCUnv5iomYxsmSyxQl+/E4uW2ltw4hWCFcN+qvYviBNVJofM9OY8DOlwNxLZimsqgELbxR2CBvgVk+mDoxYcNOxIxIE9H+xRPQas+QFW5NvEdPhDWX52pBajpG8wuLf77kR+VTgivjh4xC1bBHH8TXwpQVtJarKC8sEnpVDWk6QyVtKXDdI0C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uMaKEtIoAStat5TeRcrlmVEI5xoabiJ3JceLxZIpmC4=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e0vqw0xiWTvq5WK5gfEVeSnrBn0PYT8fU7uYfDmTJBg=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yYAcX9m/AR7nXFraJljBxjcAaACWFAZzgKZmmEhYujs=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IPvKpUcsRcLXKtF/pd2isDnfXalTt5KsrbxUkNuqB/8=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PIOZ7foHKqwTnwNPrQ+lNUUpcdVswAIyMAF1e1GmIkY=</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G66wX7dI+EDxzjVBtVkJTvVwk3+XYzrGIv5UcIm1v+o=</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6CzEgVfnnJEa69vr9u87fCg+uVZoJ8Gm88erPm3k7pA=</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yTHE0gnI3tTamDQKlMa6DU2kARs1KuYJqIuYM6cKTKE=</DigestValue>
      </Reference>
      <Reference URI="/xl/drawings/vmlDrawing5.vml?ContentType=application/vnd.openxmlformats-officedocument.vmlDrawing">
        <DigestMethod Algorithm="http://www.w3.org/2001/04/xmlenc#sha256"/>
        <DigestValue>37pA/EubBmW2AjkHwqT1BMJKonWqi+Zsgq0cs9xDfXk=</DigestValue>
      </Reference>
      <Reference URI="/xl/drawings/vmlDrawing6.vml?ContentType=application/vnd.openxmlformats-officedocument.vmlDrawing">
        <DigestMethod Algorithm="http://www.w3.org/2001/04/xmlenc#sha256"/>
        <DigestValue>F89jlKAw/9bjyktawDeU180QmbbKBIHLIQCXn+THBuE=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qi6JSnROE8yyYd88RKr/t1BcTcvhlkSwTFSPGYwFA2g=</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ZBd53HNqDm5+1COXglh17XltrrS6M8gs3Vb8Cq4X/xM=</DigestValue>
      </Reference>
      <Reference URI="/xl/media/image5.emf?ContentType=image/x-emf">
        <DigestMethod Algorithm="http://www.w3.org/2001/04/xmlenc#sha256"/>
        <DigestValue>Uh5GgUy2V7GGvjB4P+5G7Kqqz14IlHR6wi/PDn2VckI=</DigestValue>
      </Reference>
      <Reference URI="/xl/media/image6.emf?ContentType=image/x-emf">
        <DigestMethod Algorithm="http://www.w3.org/2001/04/xmlenc#sha256"/>
        <DigestValue>5NU+dSDGLa+/b3bTwJxzeiFk6IWNiBQYMLEHg+06HNw=</DigestValue>
      </Reference>
      <Reference URI="/xl/media/image7.emf?ContentType=image/x-emf">
        <DigestMethod Algorithm="http://www.w3.org/2001/04/xmlenc#sha256"/>
        <DigestValue>nv3NxTOdGnoinYJSOPNcXRtQJd4HuaeEjez5AUmQJ3I=</DigestValue>
      </Reference>
      <Reference URI="/xl/media/image8.emf?ContentType=image/x-emf">
        <DigestMethod Algorithm="http://www.w3.org/2001/04/xmlenc#sha256"/>
        <DigestValue>AFZMoOz8+90D+JjrpnGVvKGlYxKCvefktiQ+qCTHO78=</DigestValue>
      </Reference>
      <Reference URI="/xl/media/image9.emf?ContentType=image/x-emf">
        <DigestMethod Algorithm="http://www.w3.org/2001/04/xmlenc#sha256"/>
        <DigestValue>vYCdDr94KfshGk+/UX9NwQLpT8u4kB1ZKPP8SLGbhAU=</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mv8KzWjieW8PNszNOBx8hUos640ZykDAG9zkC1YIvCE=</DigestValue>
      </Reference>
      <Reference URI="/xl/styles.xml?ContentType=application/vnd.openxmlformats-officedocument.spreadsheetml.styles+xml">
        <DigestMethod Algorithm="http://www.w3.org/2001/04/xmlenc#sha256"/>
        <DigestValue>z/W38t5GT3OHlFWkuzUGbeu86z+TfKOI7wEkckCL2eU=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06HoYmYwmAo3Hx0EYdIKBClSLcsgN9QKAApXUDfdlmE=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W++HUOLee/IWr0ZS2HnIYPkwUlW89YsPBHp2QnByRLQ=</DigestValue>
      </Reference>
      <Reference URI="/xl/worksheets/sheet2.xml?ContentType=application/vnd.openxmlformats-officedocument.spreadsheetml.worksheet+xml">
        <DigestMethod Algorithm="http://www.w3.org/2001/04/xmlenc#sha256"/>
        <DigestValue>5D2q7rpBkECj3twnoTkpCXKFIIURr9FyWTbLRSA0BdA=</DigestValue>
      </Reference>
      <Reference URI="/xl/worksheets/sheet3.xml?ContentType=application/vnd.openxmlformats-officedocument.spreadsheetml.worksheet+xml">
        <DigestMethod Algorithm="http://www.w3.org/2001/04/xmlenc#sha256"/>
        <DigestValue>7QImgp9E3x2X8zILR6GGAkZWTSwGG21okqJCCZLtUU0=</DigestValue>
      </Reference>
      <Reference URI="/xl/worksheets/sheet4.xml?ContentType=application/vnd.openxmlformats-officedocument.spreadsheetml.worksheet+xml">
        <DigestMethod Algorithm="http://www.w3.org/2001/04/xmlenc#sha256"/>
        <DigestValue>lTFjKhZKT8KEfcfKayBj21W3rcXpRc77xCYrS8rcYDI=</DigestValue>
      </Reference>
      <Reference URI="/xl/worksheets/sheet5.xml?ContentType=application/vnd.openxmlformats-officedocument.spreadsheetml.worksheet+xml">
        <DigestMethod Algorithm="http://www.w3.org/2001/04/xmlenc#sha256"/>
        <DigestValue>gtnntzXcGzLxzE512H+IiOqpOusPegHqGY19U6bN0jQ=</DigestValue>
      </Reference>
      <Reference URI="/xl/worksheets/sheet6.xml?ContentType=application/vnd.openxmlformats-officedocument.spreadsheetml.worksheet+xml">
        <DigestMethod Algorithm="http://www.w3.org/2001/04/xmlenc#sha256"/>
        <DigestValue>0AG2YJiR61xNZ5S4cbyE4y9wuFIkfBKwlSiScSQhYKU=</DigestValue>
      </Reference>
      <Reference URI="/xl/worksheets/sheet7.xml?ContentType=application/vnd.openxmlformats-officedocument.spreadsheetml.worksheet+xml">
        <DigestMethod Algorithm="http://www.w3.org/2001/04/xmlenc#sha256"/>
        <DigestValue>tcgb2ubbE7Knz7HOgKKvSv7An09VuLp/WpoURIlZS8I=</DigestValue>
      </Reference>
    </Manifest>
    <SignatureProperties>
      <SignatureProperty Id="idSignatureTime" Target="#idPackageSignature">
        <mdssi:SignatureTime xmlns:mdssi="http://schemas.openxmlformats.org/package/2006/digital-signature">
          <mdssi:Format>YYYY-MM-DDThh:mm:ssTZD</mdssi:Format>
          <mdssi:Value>2021-08-13T20:06:22Z</mdssi:Value>
        </mdssi:SignatureTime>
      </SignatureProperty>
    </SignatureProperties>
  </Object>
  <Object Id="idOfficeObject">
    <SignatureProperties>
      <SignatureProperty Id="idOfficeV1Details" Target="#idPackageSignature">
        <SignatureInfoV1 xmlns="http://schemas.microsoft.com/office/2006/digsig">
          <SetupID>{46AAE720-7643-4F02-BD14-94240E5203EE}</SetupID>
          <SignatureText>Jose Eduardo Laran</SignatureText>
          <SignatureImage/>
          <SignatureComments/>
          <WindowsVersion>10.0</WindowsVersion>
          <OfficeVersion>16.0.14228/22</OfficeVersion>
          <ApplicationVersion>16.0.14228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2021-08-13T20:06:22Z</xd:SigningTime>
          <xd:SigningCertificate>
            <xd:Cert>
              <xd:CertDigest>
                <DigestMethod Algorithm="http://www.w3.org/2001/04/xmlenc#sha256"/>
                <DigestValue>X9g79j3u+mj/uGUEUZwtkeoOu25cofdw3dK/a6PDnEk=</DigestValue>
              </xd:CertDigest>
              <xd:IssuerSerial>
                <X509IssuerName>C=PY, O=DOCUMENTA S.A., CN=CA-DOCUMENTA S.A., SERIALNUMBER=RUC 80050172-1</X509IssuerName>
                <X509SerialNumber>1206078780253499424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t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cLg0+38AAABwuDT7fwAAbAydNPt/AAAAAEKI+38AAME3DDT7fwAAMBZCiPt/AABsDJ00+38AAJAWAAAAAAAAQAAAwPt/AAAAAEKI+38AAJE6DDT7fwAABAAAAAAAAAAwFkKI+38AAOC7G4xIAAAAbAydNAAAAABIAAAAAAAAAGwMnTT7fwAAoHO4NPt/AADAEJ00+38AAAEAAAAAAAAA9jWdNPt/AAAAAEKI+38AAAAAAAAAAAAAAAAAAFcBAAAA63iKVwEAAEC3toFXAQAA+6VGh/t/AACwvBuMSAAAAEm9G4xIAAAAAAAAAAAAAAAAAAAAZHYACAAAAAAlAAAADAAAAAEAAAAYAAAADAAAAAAAAAASAAAADAAAAAEAAAAeAAAAGAAAAPUAAAAFAAAAMgEAABYAAAAlAAAADAAAAAEAAABUAAAAhAAAAPYAAAAFAAAAMAEAABUAAAABAAAAVVWPQSa0j0H2AAAABQAAAAkAAABMAAAAAAAAAAAAAAAAAAAA//////////9gAAAAMQAzAC8AOA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AAAAABo2BuMSAAAAAAAAAAAAAAAiL5ph/t/AAAAAAAAAAAAAAkAAAAAAAAAAABQQVcBAAAEOgw0+38AAAAAAAAAAAAAAAAAAAAAAACi0LKXwXIAAOjZG4xIAAAAAACg/1cBAAAwH9mPVwEAAEC3toFXAQAAENsbjAAAAADwIe+BVwEAAAcAAAAAAAAAAAAAAAAAAABM2huMSAAAAInaG4xIAAAAwbZCh/t/AAAAAAAAAAAAAOA/hYoAAAAAAAAAAAAAAAAAAAAAAAAAAEC3toFXAQAA+6VGh/t/AADw2RuMSAAAAInaG4xI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InJsz+38AADAkmzP7fwAACCSbM/t/AACIvmmH+38AAAAAAAAAAAAA2GmbM/t/AABQ9yGWVwEAAJAixKNXAQAAAAAAAAAAAAAAAAAAAAAAAHJYs5fBcgAAEGIajEgAAABIkPfLVwEAAOD///8AAAAAQLe2gVcBAAB4YxqMAAAAAAAAAAAAAAAABgAAAAAAAAAAAAAAAAAAAJxiGoxIAAAA2WIajEgAAADBtkKH+38AAAiZAJZXAQAAAAAAAAAAAAAImQCWVwEAAKAMxKNXAQAAQLe2gVcBAAD7pUaH+38AAEBiGoxIAAAA2WIajEg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NkAAABWAAAAMAAAADsAAACqAAAAHAAAACEA8AAAAAAAAAAAAAAAgD8AAAAAAAAAAAAAgD8AAAAAAAAAAAAAAAAAAAAAAAAAAAAAAAAAAAAAAAAAACUAAAAMAAAAAAAAgCgAAAAMAAAABAAAAFIAAABwAQAABAAAAOz///8AAAAAAAAAAAAAAACQAQAAAAAAAQAAAABzAGUAZwBvAGUAIAB1AGkAAAAAAAAAAAAAAAAAAAAAAAAAAAAAAAAAAAAAAAAAAAAAAAAAAAAAAAAAAAAAAAAAAAAAAAgAAAAAAAAAAAAAAAAAAAAACAAAAAAAAIi+aYf7fwAAAAAAAAAAAAAAAAAAAAAAALjRPZ9XAQAA8Kzbo1cBAAAAAAAAAAAAAAAAAAAAAAAAAlizl8FyAAAgcJsz+38AAFD3AJZXAQAA7P///wAAAABAt7aBVwEAAIhjGowAAAAAAAAAAAAAAAAJAAAAAAAAAAAAAAAAAAAArGIajEgAAADpYhqMSAAAAMG2Qof7fwAASCjCj1cBAAAAAAAAAAAAAEgowo9XAQAAAAAAAAAAAABAt7aBVwEAAPulRof7fwAAUGIajEgAAADpYhqMSAAAAAAAAAAAAAAAICo8pGR2AAgAAAAAJQAAAAwAAAAEAAAAGAAAAAwAAAAAAAAAEgAAAAwAAAABAAAAHgAAABgAAAAwAAAAOwAAANoAAABXAAAAJQAAAAwAAAAEAAAAVAAAALgAAAAxAAAAOwAAANgAAABWAAAAAQAAAFVVj0EmtI9BMQAAADsAAAASAAAATAAAAAAAAAAAAAAAAAAAAP//////////cAAAAEoAbwBzAGUAIABFAGQAdQBhAHIAZABvACAATABhAHIAYQBuAAcAAAAMAAAACAAAAAoAAAAFAAAACgAAAAwAAAALAAAACgAAAAcAAAAMAAAADAAAAAUAAAAJAAAACgAAAAcAAAAK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cAAAADwAAAGEAAABkAAAAcQAAAAEAAABVVY9BJrSPQQ8AAABhAAAADQAAAEwAAAAAAAAAAAAAAAAAAAD//////////2gAAABFAGQAdQBhAHIAZABvACAATABhAHIAYQBuAAAABwAAAAgAAAAHAAAABwAAAAUAAAAIAAAACAAAAAQAAAAGAAAABwAAAAUAAAAH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wAAAAPAAAAdgAAAHYAAACGAAAAAQAAAFVVj0EmtI9BDwAAAHYAAAAQAAAATAAAAAAAAAAAAAAAAAAAAP//////////bAAAAEMAbwBuAHQAYQBkAG8AcgAgAEcAZQBuAGUAcgBhAGwACAAAAAgAAAAHAAAABAAAAAcAAAAIAAAACAAAAAUAAAAEAAAACQAAAAcAAAAHAAAABwAAAAUAAAAHAAAAAwAAAEsAAABAAAAAMAAAAAUAAAAgAAAAAQAAAAEAAAAQAAAAAAAAAAAAAABAAQAAoAAAAAAAAAAAAAAAQAEAAKAAAAAlAAAADAAAAAIAAAAnAAAAGAAAAAUAAAAAAAAA////AAAAAAAlAAAADAAAAAUAAABMAAAAZAAAAA4AAACLAAAABwEAAJsAAAAOAAAAiwAAAPoAAAARAAAAIQDwAAAAAAAAAAAAAACAPwAAAAAAAAAAAACAPwAAAAAAAAAAAAAAAAAAAAAAAAAAAAAAAAAAAAAAAAAAJQAAAAwAAAAAAACAKAAAAAwAAAAFAAAAJQAAAAwAAAABAAAAGAAAAAwAAAAAAAAAEgAAAAwAAAABAAAAFgAAAAwAAAAAAAAAVAAAACQBAAAPAAAAiwAAAAYBAACbAAAAAQAAAFVVj0EmtI9BDwAAAIsAAAAkAAAATAAAAAQAAAAOAAAAiwAAAAgBAACcAAAAlAAAAEYAaQByAG0AYQBkAG8AIABwAG8AcgA6ACAASgBPAFMARQAgAEUARABVAEEAUgBEAE8AIABMAEEAUgBBAE4AIABEAEkAQQBaAAYAAAADAAAABQAAAAsAAAAHAAAACAAAAAgAAAAEAAAACAAAAAgAAAAFAAAAAwAAAAQAAAAFAAAACgAAAAcAAAAHAAAABAAAAAcAAAAJAAAACQAAAAgAAAAIAAAACQAAAAoAAAAEAAAABgAAAAgAAAAIAAAACAAAAAoAAAAEAAAACQAAAAMAAAAIAAAABwAAABYAAAAMAAAAAAAAACUAAAAMAAAAAgAAAA4AAAAUAAAAAAAAABAAAAAUAAAA</Object>
  <Object Id="idInvalidSigLnImg">AQAAAGwAAAAAAAAAAAAAAD8BAACfAAAAAAAAAAAAAABmFgAAOwsAACBFTUYAAAEAN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BwuDT7fwAAAHC4NPt/AABsDJ00+38AAAAAQoj7fwAAwTcMNPt/AAAwFkKI+38AAGwMnTT7fwAAkBYAAAAAAABAAADA+38AAAAAQoj7fwAAkToMNPt/AAAEAAAAAAAAADAWQoj7fwAA4LsbjEgAAABsDJ00AAAAAEgAAAAAAAAAbAydNPt/AACgc7g0+38AAMAQnTT7fwAAAQAAAAAAAAD2NZ00+38AAAAAQoj7fwAAAAAAAAAAAAAAAAAAVwEAAADreIpXAQAAQLe2gVcBAAD7pUaH+38AALC8G4xIAAAASb0bjEg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GjYG4xIAAAAAAAAAAAAAACIvmmH+38AAAAAAAAAAAAACQAAAAAAAAAAAFBBVwEAAAQ6DDT7fwAAAAAAAAAAAAAAAAAAAAAAAKLQspfBcgAA6NkbjEgAAAAAAKD/VwEAADAf2Y9XAQAAQLe2gVcBAAAQ2xuMAAAAAPAh74FXAQAABwAAAAAAAAAAAAAAAAAAAEzaG4xIAAAAidobjEgAAADBtkKH+38AAAAAAAAAAAAA4D+FigAAAAAAAAAAAAAAAAAAAAAAAAAAQLe2gVcBAAD7pUaH+38AAPDZG4xIAAAAidobjEg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icmzP7fwAAMCSbM/t/AAAIJJsz+38AAIi+aYf7fwAAAAAAAAAAAADYaZsz+38AAFD3IZZXAQAAkCLEo1cBAAAAAAAAAAAAAAAAAAAAAAAAclizl8FyAAAQYhqMSAAAAEiQ98tXAQAA4P///wAAAABAt7aBVwEAAHhjGowAAAAAAAAAAAAAAAAGAAAAAAAAAAAAAAAAAAAAnGIajEgAAADZYhqMSAAAAMG2Qof7fwAACJkAllcBAAAAAAAAAAAAAAiZAJZXAQAAoAzEo1cBAABAt7aBVwEAAPulRof7fwAAQGIajEgAAADZYhqMS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2QAAAFYAAAAwAAAAOwAAAKoAAAAcAAAAIQDwAAAAAAAAAAAAAACAPwAAAAAAAAAAAACAPwAAAAAAAAAAAAAAAAAAAAAAAAAAAAAAAAAAAAAAAAAAJQAAAAwAAAAAAACAKAAAAAwAAAAEAAAAUgAAAHABAAAEAAAA7P///wAAAAAAAAAAAAAAAJABAAAAAAABAAAAAHMAZQBnAG8AZQAgAHUAaQAAAAAAAAAAAAAAAAAAAAAAAAAAAAAAAAAAAAAAAAAAAAAAAAAAAAAAAAAAAAAAAAAAAAAACAAAAAAAAAAAAAAAAAAAAAAIAAAAAAAAiL5ph/t/AAAAAAAAAAAAAAAAAAAAAAAAuNE9n1cBAADwrNujVwEAAAAAAAAAAAAAAAAAAAAAAAACWLOXwXIAACBwmzP7fwAAUPcAllcBAADs////AAAAAEC3toFXAQAAiGMajAAAAAAAAAAAAAAAAAkAAAAAAAAAAAAAAAAAAACsYhqMSAAAAOliGoxIAAAAwbZCh/t/AABIKMKPVwEAAAAAAAAAAAAASCjCj1cBAAAAAAAAAAAAAEC3toFXAQAA+6VGh/t/AABQYhqMSAAAAOliGoxIAAAAAAAAAAAAAAAgKjykZHYACAAAAAAlAAAADAAAAAQAAAAYAAAADAAAAAAAAAASAAAADAAAAAEAAAAeAAAAGAAAADAAAAA7AAAA2gAAAFcAAAAlAAAADAAAAAQAAABUAAAAuAAAADEAAAA7AAAA2AAAAFYAAAABAAAAVVWPQSa0j0ExAAAAOwAAABIAAABMAAAAAAAAAAAAAAAAAAAA//////////9wAAAASgBvAHMAZQAgAEUAZAB1AGEAcgBkAG8AIABMAGEAcgBhAG4ABwAAAAwAAAAIAAAACgAAAAUAAAAKAAAADAAAAAsAAAAKAAAABwAAAAwAAAAMAAAABQAAAAkAAAAKAAAABwAAAAo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GQAAABxAAAAAQAAAFVVj0EmtI9BDwAAAGEAAAANAAAATAAAAAAAAAAAAAAAAAAAAP//////////aAAAAEUAZAB1AGEAcgBkAG8AIABMAGEAcgBhAG4AAAAHAAAACAAAAAcAAAAHAAAABQAAAAgAAAAIAAAABAAAAAYAAAAHAAAABQAAAAc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dgAAAIYAAAABAAAAVVWPQSa0j0EPAAAAdgAAABAAAABMAAAAAAAAAAAAAAAAAAAA//////////9sAAAAQwBvAG4AdABhAGQAbwByACAARwBlAG4AZQByAGEAbAAIAAAACAAAAAcAAAAEAAAABwAAAAgAAAAIAAAABQAAAAQAAAAJAAAABwAAAAcAAAAHAAAABQAAAAcAAAADAAAASwAAAEAAAAAwAAAABQAAACAAAAABAAAAAQAAABAAAAAAAAAAAAAAAEABAACgAAAAAAAAAAAAAABAAQAAoAAAACUAAAAMAAAAAgAAACcAAAAYAAAABQAAAAAAAAD///8AAAAAACUAAAAMAAAABQAAAEwAAABkAAAADgAAAIsAAAAHAQAAmwAAAA4AAACLAAAA+gAAABEAAAAhAPAAAAAAAAAAAAAAAIA/AAAAAAAAAAAAAIA/AAAAAAAAAAAAAAAAAAAAAAAAAAAAAAAAAAAAAAAAAAAlAAAADAAAAAAAAIAoAAAADAAAAAUAAAAlAAAADAAAAAEAAAAYAAAADAAAAAAAAAASAAAADAAAAAEAAAAWAAAADAAAAAAAAABUAAAAJAEAAA8AAACLAAAABgEAAJsAAAABAAAAVVWPQSa0j0EPAAAAiwAAACQAAABMAAAABAAAAA4AAACLAAAACAEAAJwAAACUAAAARgBpAHIAbQBhAGQAbwAgAHAAbwByADoAIABKAE8AUwBFACAARQBEAFUAQQBSAEQATwAgAEwAQQBSAEEATgAgAEQASQBBAFoABgAAAAMAAAAFAAAACwAAAAcAAAAIAAAACAAAAAQAAAAIAAAACAAAAAUAAAADAAAABAAAAAUAAAAKAAAABwAAAAcAAAAEAAAABwAAAAkAAAAJAAAACAAAAAgAAAAJAAAACgAAAAQAAAAGAAAACAAAAAgAAAAIAAAACgAAAAQAAAAJAAAAAwAAAAgAAAAHAAAAFgAAAAwAAAAAAAAAJQAAAAwAAAACAAAADgAAABQAAAAAAAAAEAAAABQ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AfNf0H4Ouy2cA/XfuUZFkezaN/HytxFUvxJtZL27O34=</DigestValue>
    </Reference>
    <Reference Type="http://www.w3.org/2000/09/xmldsig#Object" URI="#idOfficeObject">
      <DigestMethod Algorithm="http://www.w3.org/2001/04/xmlenc#sha256"/>
      <DigestValue>E/W1YC0BdYuHhnOAV+bE9ueOJ9dB7EkurIqc7f9spgk=</DigestValue>
    </Reference>
    <Reference Type="http://uri.etsi.org/01903#SignedProperties" URI="#idSignedProperties">
      <Transforms>
        <Transform Algorithm="http://www.w3.org/TR/2001/REC-xml-c14n-20010315"/>
      </Transforms>
      <DigestMethod Algorithm="http://www.w3.org/2001/04/xmlenc#sha256"/>
      <DigestValue>03loPII+bH7Rm+7LH16Fh4oVcMm8/5A9eTZ54YpuG20=</DigestValue>
    </Reference>
    <Reference Type="http://www.w3.org/2000/09/xmldsig#Object" URI="#idValidSigLnImg">
      <DigestMethod Algorithm="http://www.w3.org/2001/04/xmlenc#sha256"/>
      <DigestValue>mxKDz3pIOvCbLLJX4Gmk1LWo41s49y1olgt9yNHDywI=</DigestValue>
    </Reference>
    <Reference Type="http://www.w3.org/2000/09/xmldsig#Object" URI="#idInvalidSigLnImg">
      <DigestMethod Algorithm="http://www.w3.org/2001/04/xmlenc#sha256"/>
      <DigestValue>m9+yVzI7oHISbOFp54TQKA8XkFxbt3fVuDy42WXEcDg=</DigestValue>
    </Reference>
  </SignedInfo>
  <SignatureValue>k+ES+w2z8oB/0XM3FVwBI52X/MdrF0mVuHI5WjT5H6aUhG3iwlKQwpZXRJltsnGrz3JDWcX4Lzfi
ISl7hDs+e72RlW+i+5IGcsKNHekmE6/i8xhV54wffBndPpKVtJ8VFqTt5jSlsWRkyOVDLOHLYPaf
wLs9gdBjxveC1kKwPoyw5Gmdbq03y+4cmjKCclpcCz6qrw9bFAs+CQ+3z+xYX/ml3yNT/YYItg9G
+EkyyZQGeR+nwPIC//Ih7cSzs+Bi9GEUsIxFEO6Ihg0obC1Cm+6684fVTdQnzDHuBTYV3VMy7LRN
hw3nCUYcMLJB8hiUDJVE8+pnW0qe5pJoaFB0qw==</SignatureValue>
  <KeyInfo>
    <X509Data>
      <X509Certificate>MIIH+TCCBeGgAwIBAgIIELzaQrQlcCAwDQYJKoZIhvcNAQELBQAwWzEXMBUGA1UEBRMOUlVDIDgwMDUwMTcyLTExGjAYBgNVBAMTEUNBLURPQ1VNRU5UQSBTLkEuMRcwFQYDVQQKEw5ET0NVTUVOVEEgUy5BLjELMAkGA1UEBhMCUFkwHhcNMjEwNzI2MTk1MzIwWhcNMjMwNzI2MjAwMzIwWjCBmzELMAkGA1UEBhMCUFkxEzARBgNVBAQMCkxBUkFOIERJQVoxEjAQBgNVBAUTCUNJNDUxNDAxOTEVMBMGA1UEKgwMSk9TRSBFRFVBUkRPMRcwFQYDVQQKDA5QRVJTT05BIEZJU0lDQTERMA8GA1UECwwIRklSTUEgRjIxIDAeBgNVBAMMF0pPU0UgRURVQVJETyBMQVJBTiBESUFaMIIBIjANBgkqhkiG9w0BAQEFAAOCAQ8AMIIBCgKCAQEAz8QmMxf72rAZ/Bl6RnbDTM2EBfbuIxdy2C3jfDR8i76ELjxQ8OrJTjwuYBoeD32fQgooehpzow5RwRve7L2YV2boZ3MG55uTUuAKFLt5MP82ocE5UqG8oVbKT5ifqGX5P/OdYeX5Lje7hX34ygee297nWAo/UhttaM87Rb3ua55DAVb2k94bA7O2/Qqbsp7WrztYJ6GSh1gJp+XkiOkRfyUTIckMJkkJf1zd4Om39uU++2S+W0JgyTfE7lBJmTYfu1hKSQ/NaIADs2Gp8hQVQ+awGpR8t02Rvb2vDqQQ6a0OZcXBiSjUJF+bsdJkCAOOoIZQHljYpuqDImoSjGnMjwIDAQABo4IDfjCCA3owDAYDVR0TAQH/BAIwADAOBgNVHQ8BAf8EBAMCBeAwKgYDVR0lAQH/BCAwHgYIKwYBBQUHAwEGCCsGAQUFBwMCBggrBgEFBQcDBDAdBgNVHQ4EFgQU2EDgvk5ykEns1QSFNw63YYkX7pU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2pvc2VsYXJhbmRpYXp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TFGMsDstu5VXjeN4UdfkI4h5QXYIc8KWbogzFD3UsJpLQqgWPs4MPwpRdd/i8ZIm/4iCVv7CcHVr4g3kR2PRTbac/nWoM/Z0Y+Q3+Jdwk1RLo1tuXS0dSOV8aJAwIQl7UqmSsn+G5/N2CRivUwL8WPbt+8SO+L+px0PxOGBBcUNEGP7hcJeMjMhxQ0LHj/3MsPmch+CHG7Q2oAJA6XHS4PYLc10k9VuZ56EkTA+tfOpFF9oi72KmXD9zHjqcNboiq7BthKF7u88vTmMFTnTUXEDnYmbW6GbxbJWQQCGzLXO3IaLIWFGqasWP7QSKM8uyXyVLElTf0yX7gSBu1ftbB5F3tvFKuSU5C8ksMBeTV7JPfXiVClnaEADdkLyXUVueMPHBTx46U0b+BvMxzIQYiWdrktqC+JRjznFihgxFqMzH8v3LEvl9KN2bxuSHtxJ/JOBTnTjTneMLnQKZw3LvN4OKCYS0N5EiuAliruK/Kko+AhMqyEoUfUCUnv5iomYxsmSyxQl+/E4uW2ltw4hWCFcN+qvYviBNVJofM9OY8DOlwNxLZimsqgELbxR2CBvgVk+mDoxYcNOxIxIE9H+xRPQas+QFW5NvEdPhDWX52pBajpG8wuLf77kR+VTgivjh4xC1bBHH8TXwpQVtJarKC8sEnpVDWk6QyVtKXDdI0C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uMaKEtIoAStat5TeRcrlmVEI5xoabiJ3JceLxZIpmC4=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e0vqw0xiWTvq5WK5gfEVeSnrBn0PYT8fU7uYfDmTJBg=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yYAcX9m/AR7nXFraJljBxjcAaACWFAZzgKZmmEhYujs=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IPvKpUcsRcLXKtF/pd2isDnfXalTt5KsrbxUkNuqB/8=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PIOZ7foHKqwTnwNPrQ+lNUUpcdVswAIyMAF1e1GmIkY=</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G66wX7dI+EDxzjVBtVkJTvVwk3+XYzrGIv5UcIm1v+o=</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6CzEgVfnnJEa69vr9u87fCg+uVZoJ8Gm88erPm3k7pA=</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yTHE0gnI3tTamDQKlMa6DU2kARs1KuYJqIuYM6cKTKE=</DigestValue>
      </Reference>
      <Reference URI="/xl/drawings/vmlDrawing5.vml?ContentType=application/vnd.openxmlformats-officedocument.vmlDrawing">
        <DigestMethod Algorithm="http://www.w3.org/2001/04/xmlenc#sha256"/>
        <DigestValue>37pA/EubBmW2AjkHwqT1BMJKonWqi+Zsgq0cs9xDfXk=</DigestValue>
      </Reference>
      <Reference URI="/xl/drawings/vmlDrawing6.vml?ContentType=application/vnd.openxmlformats-officedocument.vmlDrawing">
        <DigestMethod Algorithm="http://www.w3.org/2001/04/xmlenc#sha256"/>
        <DigestValue>F89jlKAw/9bjyktawDeU180QmbbKBIHLIQCXn+THBuE=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qi6JSnROE8yyYd88RKr/t1BcTcvhlkSwTFSPGYwFA2g=</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ZBd53HNqDm5+1COXglh17XltrrS6M8gs3Vb8Cq4X/xM=</DigestValue>
      </Reference>
      <Reference URI="/xl/media/image5.emf?ContentType=image/x-emf">
        <DigestMethod Algorithm="http://www.w3.org/2001/04/xmlenc#sha256"/>
        <DigestValue>Uh5GgUy2V7GGvjB4P+5G7Kqqz14IlHR6wi/PDn2VckI=</DigestValue>
      </Reference>
      <Reference URI="/xl/media/image6.emf?ContentType=image/x-emf">
        <DigestMethod Algorithm="http://www.w3.org/2001/04/xmlenc#sha256"/>
        <DigestValue>5NU+dSDGLa+/b3bTwJxzeiFk6IWNiBQYMLEHg+06HNw=</DigestValue>
      </Reference>
      <Reference URI="/xl/media/image7.emf?ContentType=image/x-emf">
        <DigestMethod Algorithm="http://www.w3.org/2001/04/xmlenc#sha256"/>
        <DigestValue>nv3NxTOdGnoinYJSOPNcXRtQJd4HuaeEjez5AUmQJ3I=</DigestValue>
      </Reference>
      <Reference URI="/xl/media/image8.emf?ContentType=image/x-emf">
        <DigestMethod Algorithm="http://www.w3.org/2001/04/xmlenc#sha256"/>
        <DigestValue>AFZMoOz8+90D+JjrpnGVvKGlYxKCvefktiQ+qCTHO78=</DigestValue>
      </Reference>
      <Reference URI="/xl/media/image9.emf?ContentType=image/x-emf">
        <DigestMethod Algorithm="http://www.w3.org/2001/04/xmlenc#sha256"/>
        <DigestValue>vYCdDr94KfshGk+/UX9NwQLpT8u4kB1ZKPP8SLGbhAU=</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mv8KzWjieW8PNszNOBx8hUos640ZykDAG9zkC1YIvCE=</DigestValue>
      </Reference>
      <Reference URI="/xl/styles.xml?ContentType=application/vnd.openxmlformats-officedocument.spreadsheetml.styles+xml">
        <DigestMethod Algorithm="http://www.w3.org/2001/04/xmlenc#sha256"/>
        <DigestValue>z/W38t5GT3OHlFWkuzUGbeu86z+TfKOI7wEkckCL2eU=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06HoYmYwmAo3Hx0EYdIKBClSLcsgN9QKAApXUDfdlmE=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W++HUOLee/IWr0ZS2HnIYPkwUlW89YsPBHp2QnByRLQ=</DigestValue>
      </Reference>
      <Reference URI="/xl/worksheets/sheet2.xml?ContentType=application/vnd.openxmlformats-officedocument.spreadsheetml.worksheet+xml">
        <DigestMethod Algorithm="http://www.w3.org/2001/04/xmlenc#sha256"/>
        <DigestValue>5D2q7rpBkECj3twnoTkpCXKFIIURr9FyWTbLRSA0BdA=</DigestValue>
      </Reference>
      <Reference URI="/xl/worksheets/sheet3.xml?ContentType=application/vnd.openxmlformats-officedocument.spreadsheetml.worksheet+xml">
        <DigestMethod Algorithm="http://www.w3.org/2001/04/xmlenc#sha256"/>
        <DigestValue>7QImgp9E3x2X8zILR6GGAkZWTSwGG21okqJCCZLtUU0=</DigestValue>
      </Reference>
      <Reference URI="/xl/worksheets/sheet4.xml?ContentType=application/vnd.openxmlformats-officedocument.spreadsheetml.worksheet+xml">
        <DigestMethod Algorithm="http://www.w3.org/2001/04/xmlenc#sha256"/>
        <DigestValue>lTFjKhZKT8KEfcfKayBj21W3rcXpRc77xCYrS8rcYDI=</DigestValue>
      </Reference>
      <Reference URI="/xl/worksheets/sheet5.xml?ContentType=application/vnd.openxmlformats-officedocument.spreadsheetml.worksheet+xml">
        <DigestMethod Algorithm="http://www.w3.org/2001/04/xmlenc#sha256"/>
        <DigestValue>gtnntzXcGzLxzE512H+IiOqpOusPegHqGY19U6bN0jQ=</DigestValue>
      </Reference>
      <Reference URI="/xl/worksheets/sheet6.xml?ContentType=application/vnd.openxmlformats-officedocument.spreadsheetml.worksheet+xml">
        <DigestMethod Algorithm="http://www.w3.org/2001/04/xmlenc#sha256"/>
        <DigestValue>0AG2YJiR61xNZ5S4cbyE4y9wuFIkfBKwlSiScSQhYKU=</DigestValue>
      </Reference>
      <Reference URI="/xl/worksheets/sheet7.xml?ContentType=application/vnd.openxmlformats-officedocument.spreadsheetml.worksheet+xml">
        <DigestMethod Algorithm="http://www.w3.org/2001/04/xmlenc#sha256"/>
        <DigestValue>tcgb2ubbE7Knz7HOgKKvSv7An09VuLp/WpoURIlZS8I=</DigestValue>
      </Reference>
    </Manifest>
    <SignatureProperties>
      <SignatureProperty Id="idSignatureTime" Target="#idPackageSignature">
        <mdssi:SignatureTime xmlns:mdssi="http://schemas.openxmlformats.org/package/2006/digital-signature">
          <mdssi:Format>YYYY-MM-DDThh:mm:ssTZD</mdssi:Format>
          <mdssi:Value>2021-08-13T20:07:12Z</mdssi:Value>
        </mdssi:SignatureTime>
      </SignatureProperty>
    </SignatureProperties>
  </Object>
  <Object Id="idOfficeObject">
    <SignatureProperties>
      <SignatureProperty Id="idOfficeV1Details" Target="#idPackageSignature">
        <SignatureInfoV1 xmlns="http://schemas.microsoft.com/office/2006/digsig">
          <SetupID>{2D6A3C12-0BC2-4985-B29D-8A823B5EC3A6}</SetupID>
          <SignatureText>Jose Eduardo Laran</SignatureText>
          <SignatureImage/>
          <SignatureComments/>
          <WindowsVersion>10.0</WindowsVersion>
          <OfficeVersion>16.0.14228/22</OfficeVersion>
          <ApplicationVersion>16.0.14228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2021-08-13T20:07:12Z</xd:SigningTime>
          <xd:SigningCertificate>
            <xd:Cert>
              <xd:CertDigest>
                <DigestMethod Algorithm="http://www.w3.org/2001/04/xmlenc#sha256"/>
                <DigestValue>X9g79j3u+mj/uGUEUZwtkeoOu25cofdw3dK/a6PDnEk=</DigestValue>
              </xd:CertDigest>
              <xd:IssuerSerial>
                <X509IssuerName>C=PY, O=DOCUMENTA S.A., CN=CA-DOCUMENTA S.A., SERIALNUMBER=RUC 80050172-1</X509IssuerName>
                <X509SerialNumber>1206078780253499424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t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cLg0+38AAABwuDT7fwAAbAydNPt/AAAAAEKI+38AAME3DDT7fwAAMBZCiPt/AABsDJ00+38AAJAWAAAAAAAAQAAAwPt/AAAAAEKI+38AAJE6DDT7fwAABAAAAAAAAAAwFkKI+38AAOC7G4xIAAAAbAydNAAAAABIAAAAAAAAAGwMnTT7fwAAoHO4NPt/AADAEJ00+38AAAEAAAAAAAAA9jWdNPt/AAAAAEKI+38AAAAAAAAAAAAAAAAAAFcBAAAA63iKVwEAAEC3toFXAQAA+6VGh/t/AACwvBuMSAAAAEm9G4xIAAAAAAAAAAAAAAAAAAAAZHYACAAAAAAlAAAADAAAAAEAAAAYAAAADAAAAAAAAAASAAAADAAAAAEAAAAeAAAAGAAAAPUAAAAFAAAAMgEAABYAAAAlAAAADAAAAAEAAABUAAAAhAAAAPYAAAAFAAAAMAEAABUAAAABAAAAVVWPQSa0j0H2AAAABQAAAAkAAABMAAAAAAAAAAAAAAAAAAAA//////////9gAAAAMQAzAC8AOA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AAAAABo2BuMSAAAAAAAAAAAAAAAiL5ph/t/AAAAAAAAAAAAAAkAAAAAAAAAAABQQVcBAAAEOgw0+38AAAAAAAAAAAAAAAAAAAAAAACi0LKXwXIAAOjZG4xIAAAAAACg/1cBAAAwH9mPVwEAAEC3toFXAQAAENsbjAAAAADwIe+BVwEAAAcAAAAAAAAAAAAAAAAAAABM2huMSAAAAInaG4xIAAAAwbZCh/t/AAAAAAAAAAAAAOA/hYoAAAAAAAAAAAAAAAAAAAAAAAAAAEC3toFXAQAA+6VGh/t/AADw2RuMSAAAAInaG4xI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InJsz+38AADAkmzP7fwAACCSbM/t/AACIvmmH+38AAAAAAAAAAAAA2GmbM/t/AABQ9yGWVwEAAJAixKNXAQAAAAAAAAAAAAAAAAAAAAAAAHJYs5fBcgAAEGIajEgAAABIkPfLVwEAAOD///8AAAAAQLe2gVcBAAB4YxqMAAAAAAAAAAAAAAAABgAAAAAAAAAAAAAAAAAAAJxiGoxIAAAA2WIajEgAAADBtkKH+38AAAiZAJZXAQAAAAAAAAAAAAAImQCWVwEAAKAMxKNXAQAAQLe2gVcBAAD7pUaH+38AAEBiGoxIAAAA2WIajEg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NkAAABWAAAAMAAAADsAAACqAAAAHAAAACEA8AAAAAAAAAAAAAAAgD8AAAAAAAAAAAAAgD8AAAAAAAAAAAAAAAAAAAAAAAAAAAAAAAAAAAAAAAAAACUAAAAMAAAAAAAAgCgAAAAMAAAABAAAAFIAAABwAQAABAAAAOz///8AAAAAAAAAAAAAAACQAQAAAAAAAQAAAABzAGUAZwBvAGUAIAB1AGkAAAAAAAAAAAAAAAAAAAAAAAAAAAAAAAAAAAAAAAAAAAAAAAAAAAAAAAAAAAAAAAAAAAAAAAgAAAAAAAAAAAAAAAAAAAAACAAAAAAAAIi+aYf7fwAAAAAAAAAAAAAAAAAAAAAAALjRPZ9XAQAA8Kzbo1cBAAAAAAAAAAAAAAAAAAAAAAAAAlizl8FyAAAgcJsz+38AAFD3AJZXAQAA7P///wAAAABAt7aBVwEAAIhjGowAAAAAAAAAAAAAAAAJAAAAAAAAAAAAAAAAAAAArGIajEgAAADpYhqMSAAAAMG2Qof7fwAASCjCj1cBAAAAAAAAAAAAAEgowo9XAQAAAAAAAAAAAABAt7aBVwEAAPulRof7fwAAUGIajEgAAADpYhqMSAAAAAAAAAAAAAAAICo8pGR2AAgAAAAAJQAAAAwAAAAEAAAAGAAAAAwAAAAAAAAAEgAAAAwAAAABAAAAHgAAABgAAAAwAAAAOwAAANoAAABXAAAAJQAAAAwAAAAEAAAAVAAAALgAAAAxAAAAOwAAANgAAABWAAAAAQAAAFVVj0EmtI9BMQAAADsAAAASAAAATAAAAAAAAAAAAAAAAAAAAP//////////cAAAAEoAbwBzAGUAIABFAGQAdQBhAHIAZABvACAATABhAHIAYQBuAAcAAAAMAAAACAAAAAoAAAAFAAAACgAAAAwAAAALAAAACgAAAAcAAAAMAAAADAAAAAUAAAAJAAAACgAAAAcAAAAKAAAACw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cAAAADwAAAGEAAABkAAAAcQAAAAEAAABVVY9BJrSPQQ8AAABhAAAADQAAAEwAAAAAAAAAAAAAAAAAAAD//////////2gAAABFAGQAdQBhAHIAZABvACAATABhAHIAYQBuAAAABwAAAAgAAAAHAAAABwAAAAUAAAAIAAAACAAAAAQAAAAGAAAABwAAAAUAAAAH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wAAAAPAAAAdgAAAHYAAACGAAAAAQAAAFVVj0EmtI9BDwAAAHYAAAAQAAAATAAAAAAAAAAAAAAAAAAAAP//////////bAAAAEMAbwBuAHQAYQBkAG8AcgAgAEcAZQBuAGUAcgBhAGwACAAAAAgAAAAHAAAABAAAAAcAAAAIAAAACAAAAAUAAAAEAAAACQAAAAcAAAAHAAAABwAAAAUAAAAHAAAAAwAAAEsAAABAAAAAMAAAAAUAAAAgAAAAAQAAAAEAAAAQAAAAAAAAAAAAAABAAQAAoAAAAAAAAAAAAAAAQAEAAKAAAAAlAAAADAAAAAIAAAAnAAAAGAAAAAUAAAAAAAAA////AAAAAAAlAAAADAAAAAUAAABMAAAAZAAAAA4AAACLAAAABwEAAJsAAAAOAAAAiwAAAPoAAAARAAAAIQDwAAAAAAAAAAAAAACAPwAAAAAAAAAAAACAPwAAAAAAAAAAAAAAAAAAAAAAAAAAAAAAAAAAAAAAAAAAJQAAAAwAAAAAAACAKAAAAAwAAAAFAAAAJQAAAAwAAAABAAAAGAAAAAwAAAAAAAAAEgAAAAwAAAABAAAAFgAAAAwAAAAAAAAAVAAAACQBAAAPAAAAiwAAAAYBAACbAAAAAQAAAFVVj0EmtI9BDwAAAIsAAAAkAAAATAAAAAQAAAAOAAAAiwAAAAgBAACcAAAAlAAAAEYAaQByAG0AYQBkAG8AIABwAG8AcgA6ACAASgBPAFMARQAgAEUARABVAEEAUgBEAE8AIABMAEEAUgBBAE4AIABEAEkAQQBaAAYAAAADAAAABQAAAAsAAAAHAAAACAAAAAgAAAAEAAAACAAAAAgAAAAFAAAAAwAAAAQAAAAFAAAACgAAAAcAAAAHAAAABAAAAAcAAAAJAAAACQAAAAgAAAAIAAAACQAAAAoAAAAEAAAABgAAAAgAAAAIAAAACAAAAAoAAAAEAAAACQAAAAMAAAAIAAAABwAAABYAAAAMAAAAAAAAACUAAAAMAAAAAgAAAA4AAAAUAAAAAAAAABAAAAAUAAAA</Object>
  <Object Id="idInvalidSigLnImg">AQAAAGwAAAAAAAAAAAAAAD8BAACfAAAAAAAAAAAAAABmFgAAOwsAACBFTUYAAAEAN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BwuDT7fwAAAHC4NPt/AABsDJ00+38AAAAAQoj7fwAAwTcMNPt/AAAwFkKI+38AAGwMnTT7fwAAkBYAAAAAAABAAADA+38AAAAAQoj7fwAAkToMNPt/AAAEAAAAAAAAADAWQoj7fwAA4LsbjEgAAABsDJ00AAAAAEgAAAAAAAAAbAydNPt/AACgc7g0+38AAMAQnTT7fwAAAQAAAAAAAAD2NZ00+38AAAAAQoj7fwAAAAAAAAAAAAAAAAAAVwEAAADreIpXAQAAQLe2gVcBAAD7pUaH+38AALC8G4xIAAAASb0bjEgAAAAAAAAAAAAAAAAAAABkdgAIAAAAACUAAAAMAAAAAQAAABgAAAAMAAAA/wAAABIAAAAMAAAAAQAAAB4AAAAYAAAAMAAAAAUAAACLAAAAFgAAACUAAAAMAAAAAQAAAFQAAACoAAAAMQAAAAUAAACJAAAAFQAAAAEAAABVVY9BJrSPQTEAAAAFAAAADwAAAEwAAAAAAAAAAAAAAAAAAAD//////////2wAAABGAGkAcgBtAGEAIABuAG8AIAB2AOEAbABpAGQAYQAaj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GjYG4xIAAAAAAAAAAAAAACIvmmH+38AAAAAAAAAAAAACQAAAAAAAAAAAFBBVwEAAAQ6DDT7fwAAAAAAAAAAAAAAAAAAAAAAAKLQspfBcgAA6NkbjEgAAAAAAKD/VwEAADAf2Y9XAQAAQLe2gVcBAAAQ2xuMAAAAAPAh74FXAQAABwAAAAAAAAAAAAAAAAAAAEzaG4xIAAAAidobjEgAAADBtkKH+38AAAAAAAAAAAAA4D+FigAAAAAAAAAAAAAAAAAAAAAAAAAAQLe2gVcBAAD7pUaH+38AAPDZG4xIAAAAidobjEg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icmzP7fwAAMCSbM/t/AAAIJJsz+38AAIi+aYf7fwAAAAAAAAAAAADYaZsz+38AAFD3IZZXAQAAkCLEo1cBAAAAAAAAAAAAAAAAAAAAAAAAclizl8FyAAAQYhqMSAAAAEiQ98tXAQAA4P///wAAAABAt7aBVwEAAHhjGowAAAAAAAAAAAAAAAAGAAAAAAAAAAAAAAAAAAAAnGIajEgAAADZYhqMSAAAAMG2Qof7fwAACJkAllcBAAAAAAAAAAAAAAiZAJZXAQAAoAzEo1cBAABAt7aBVwEAAPulRof7fwAAQGIajEgAAADZYhqMS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2QAAAFYAAAAwAAAAOwAAAKoAAAAcAAAAIQDwAAAAAAAAAAAAAACAPwAAAAAAAAAAAACAPwAAAAAAAAAAAAAAAAAAAAAAAAAAAAAAAAAAAAAAAAAAJQAAAAwAAAAAAACAKAAAAAwAAAAEAAAAUgAAAHABAAAEAAAA7P///wAAAAAAAAAAAAAAAJABAAAAAAABAAAAAHMAZQBnAG8AZQAgAHUAaQAAAAAAAAAAAAAAAAAAAAAAAAAAAAAAAAAAAAAAAAAAAAAAAAAAAAAAAAAAAAAAAAAAAAAACAAAAAAAAAAAAAAAAAAAAAAIAAAAAAAAiL5ph/t/AAAAAAAAAAAAAAAAAAAAAAAAuNE9n1cBAADwrNujVwEAAAAAAAAAAAAAAAAAAAAAAAACWLOXwXIAACBwmzP7fwAAUPcAllcBAADs////AAAAAEC3toFXAQAAiGMajAAAAAAAAAAAAAAAAAkAAAAAAAAAAAAAAAAAAACsYhqMSAAAAOliGoxIAAAAwbZCh/t/AABIKMKPVwEAAAAAAAAAAAAASCjCj1cBAAAAAAAAAAAAAEC3toFXAQAA+6VGh/t/AABQYhqMSAAAAOliGoxIAAAAAAAAAAAAAAAgKjykZHYACAAAAAAlAAAADAAAAAQAAAAYAAAADAAAAAAAAAASAAAADAAAAAEAAAAeAAAAGAAAADAAAAA7AAAA2gAAAFcAAAAlAAAADAAAAAQAAABUAAAAuAAAADEAAAA7AAAA2AAAAFYAAAABAAAAVVWPQSa0j0ExAAAAOwAAABIAAABMAAAAAAAAAAAAAAAAAAAA//////////9wAAAASgBvAHMAZQAgAEUAZAB1AGEAcgBkAG8AIABMAGEAcgBhAG4ABwAAAAwAAAAIAAAACgAAAAUAAAAKAAAADAAAAAsAAAAKAAAABwAAAAwAAAAMAAAABQAAAAkAAAAKAAAABwAAAAoAAAAL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GQAAABxAAAAAQAAAFVVj0EmtI9BDwAAAGEAAAANAAAATAAAAAAAAAAAAAAAAAAAAP//////////aAAAAEUAZAB1AGEAcgBkAG8AIABMAGEAcgBhAG4AAAAHAAAACAAAAAcAAAAHAAAABQAAAAgAAAAIAAAABAAAAAYAAAAHAAAABQAAAAc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dgAAAIYAAAABAAAAVVWPQSa0j0EPAAAAdgAAABAAAABMAAAAAAAAAAAAAAAAAAAA//////////9sAAAAQwBvAG4AdABhAGQAbwByACAARwBlAG4AZQByAGEAbAAIAAAACAAAAAcAAAAEAAAABwAAAAgAAAAIAAAABQAAAAQAAAAJAAAABwAAAAcAAAAHAAAABQAAAAcAAAADAAAASwAAAEAAAAAwAAAABQAAACAAAAABAAAAAQAAABAAAAAAAAAAAAAAAEABAACgAAAAAAAAAAAAAABAAQAAoAAAACUAAAAMAAAAAgAAACcAAAAYAAAABQAAAAAAAAD///8AAAAAACUAAAAMAAAABQAAAEwAAABkAAAADgAAAIsAAAAHAQAAmwAAAA4AAACLAAAA+gAAABEAAAAhAPAAAAAAAAAAAAAAAIA/AAAAAAAAAAAAAIA/AAAAAAAAAAAAAAAAAAAAAAAAAAAAAAAAAAAAAAAAAAAlAAAADAAAAAAAAIAoAAAADAAAAAUAAAAlAAAADAAAAAEAAAAYAAAADAAAAAAAAAASAAAADAAAAAEAAAAWAAAADAAAAAAAAABUAAAAJAEAAA8AAACLAAAABgEAAJsAAAABAAAAVVWPQSa0j0EPAAAAiwAAACQAAABMAAAABAAAAA4AAACLAAAACAEAAJwAAACUAAAARgBpAHIAbQBhAGQAbwAgAHAAbwByADoAIABKAE8AUwBFACAARQBEAFUAQQBSAEQATwAgAEwAQQBSAEEATgAgAEQASQBBAFoABgAAAAMAAAAFAAAACwAAAAcAAAAIAAAACAAAAAQAAAAIAAAACAAAAAUAAAADAAAABAAAAAUAAAAKAAAABwAAAAcAAAAEAAAABwAAAAkAAAAJAAAACAAAAAgAAAAJAAAACgAAAAQAAAAGAAAACAAAAAgAAAAIAAAACgAAAAQAAAAJAAAAAwAAAAgAAAAHAAAAFgAAAAwAAAAAAAAAJQAAAAwAAAACAAAADgAAABQAAAAAAAAAEAAAABQ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E2JowWi7kOh8FJEw/DN3A9BfBtzx0ilUyAESeMAeTjM=</DigestValue>
    </Reference>
    <Reference Type="http://www.w3.org/2000/09/xmldsig#Object" URI="#idOfficeObject">
      <DigestMethod Algorithm="http://www.w3.org/2001/04/xmlenc#sha256"/>
      <DigestValue>NIAoRKjhjZl8cq71z7LhlDmwZ8tSZL0+DeKqausJsLk=</DigestValue>
    </Reference>
    <Reference Type="http://uri.etsi.org/01903#SignedProperties" URI="#idSignedProperties">
      <Transforms>
        <Transform Algorithm="http://www.w3.org/TR/2001/REC-xml-c14n-20010315"/>
      </Transforms>
      <DigestMethod Algorithm="http://www.w3.org/2001/04/xmlenc#sha256"/>
      <DigestValue>ABG3rtmFPu4/Kh0FKQs3tuyFB8AWLS6QEn0h/e0U5BI=</DigestValue>
    </Reference>
    <Reference Type="http://www.w3.org/2000/09/xmldsig#Object" URI="#idValidSigLnImg">
      <DigestMethod Algorithm="http://www.w3.org/2001/04/xmlenc#sha256"/>
      <DigestValue>STvEoz1dYdTOGSlLzLiySLJ2gVfR7LeVC6FdIWaXT+A=</DigestValue>
    </Reference>
    <Reference Type="http://www.w3.org/2000/09/xmldsig#Object" URI="#idInvalidSigLnImg">
      <DigestMethod Algorithm="http://www.w3.org/2001/04/xmlenc#sha256"/>
      <DigestValue>+PNoaXQmmCb5ukiwe/8p6moH7x4z55o2AnxT4qOrqyg=</DigestValue>
    </Reference>
  </SignedInfo>
  <SignatureValue>NpJ2MJX1U4ME+KDFPdNu5a/Z+S6S50YhQAO3ts7G+DTjOgKxXE/3PBtJHATA3d3PktSRoF2TJcJg
QtYMcSyDB4iXFTmzttoZ1tpg9hS4OiPkXTRKFhJIx5uhJ7arH0Xgi6OMYciM5Dw8LwpaZnxqnn2Q
Ol8FAEweQDdSPs+8W2wnvbqaO4KyV3T9023jyIob3i/KfHtQ0LBFhKJLuCeSJKjWx5sgHGd5iQH9
xCAOoCMYg/GecNqDioLuO1QeSMn+/3TZQrdWlWB5+2xIinKcWnVYZrWbKVFABB50aQ5XxqGYHZVF
umqWCo/G1tL6700AzKgKDhB1FwjlyUV5JdV/yA==</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uMaKEtIoAStat5TeRcrlmVEI5xoabiJ3JceLxZIpmC4=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e0vqw0xiWTvq5WK5gfEVeSnrBn0PYT8fU7uYfDmTJBg=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yYAcX9m/AR7nXFraJljBxjcAaACWFAZzgKZmmEhYujs=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IPvKpUcsRcLXKtF/pd2isDnfXalTt5KsrbxUkNuqB/8=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PIOZ7foHKqwTnwNPrQ+lNUUpcdVswAIyMAF1e1GmIkY=</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G66wX7dI+EDxzjVBtVkJTvVwk3+XYzrGIv5UcIm1v+o=</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6CzEgVfnnJEa69vr9u87fCg+uVZoJ8Gm88erPm3k7pA=</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yTHE0gnI3tTamDQKlMa6DU2kARs1KuYJqIuYM6cKTKE=</DigestValue>
      </Reference>
      <Reference URI="/xl/drawings/vmlDrawing5.vml?ContentType=application/vnd.openxmlformats-officedocument.vmlDrawing">
        <DigestMethod Algorithm="http://www.w3.org/2001/04/xmlenc#sha256"/>
        <DigestValue>37pA/EubBmW2AjkHwqT1BMJKonWqi+Zsgq0cs9xDfXk=</DigestValue>
      </Reference>
      <Reference URI="/xl/drawings/vmlDrawing6.vml?ContentType=application/vnd.openxmlformats-officedocument.vmlDrawing">
        <DigestMethod Algorithm="http://www.w3.org/2001/04/xmlenc#sha256"/>
        <DigestValue>F89jlKAw/9bjyktawDeU180QmbbKBIHLIQCXn+THBuE=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qi6JSnROE8yyYd88RKr/t1BcTcvhlkSwTFSPGYwFA2g=</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ZBd53HNqDm5+1COXglh17XltrrS6M8gs3Vb8Cq4X/xM=</DigestValue>
      </Reference>
      <Reference URI="/xl/media/image5.emf?ContentType=image/x-emf">
        <DigestMethod Algorithm="http://www.w3.org/2001/04/xmlenc#sha256"/>
        <DigestValue>Uh5GgUy2V7GGvjB4P+5G7Kqqz14IlHR6wi/PDn2VckI=</DigestValue>
      </Reference>
      <Reference URI="/xl/media/image6.emf?ContentType=image/x-emf">
        <DigestMethod Algorithm="http://www.w3.org/2001/04/xmlenc#sha256"/>
        <DigestValue>5NU+dSDGLa+/b3bTwJxzeiFk6IWNiBQYMLEHg+06HNw=</DigestValue>
      </Reference>
      <Reference URI="/xl/media/image7.emf?ContentType=image/x-emf">
        <DigestMethod Algorithm="http://www.w3.org/2001/04/xmlenc#sha256"/>
        <DigestValue>nv3NxTOdGnoinYJSOPNcXRtQJd4HuaeEjez5AUmQJ3I=</DigestValue>
      </Reference>
      <Reference URI="/xl/media/image8.emf?ContentType=image/x-emf">
        <DigestMethod Algorithm="http://www.w3.org/2001/04/xmlenc#sha256"/>
        <DigestValue>AFZMoOz8+90D+JjrpnGVvKGlYxKCvefktiQ+qCTHO78=</DigestValue>
      </Reference>
      <Reference URI="/xl/media/image9.emf?ContentType=image/x-emf">
        <DigestMethod Algorithm="http://www.w3.org/2001/04/xmlenc#sha256"/>
        <DigestValue>vYCdDr94KfshGk+/UX9NwQLpT8u4kB1ZKPP8SLGbhAU=</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mv8KzWjieW8PNszNOBx8hUos640ZykDAG9zkC1YIvCE=</DigestValue>
      </Reference>
      <Reference URI="/xl/styles.xml?ContentType=application/vnd.openxmlformats-officedocument.spreadsheetml.styles+xml">
        <DigestMethod Algorithm="http://www.w3.org/2001/04/xmlenc#sha256"/>
        <DigestValue>z/W38t5GT3OHlFWkuzUGbeu86z+TfKOI7wEkckCL2eU=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06HoYmYwmAo3Hx0EYdIKBClSLcsgN9QKAApXUDfdlmE=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W++HUOLee/IWr0ZS2HnIYPkwUlW89YsPBHp2QnByRLQ=</DigestValue>
      </Reference>
      <Reference URI="/xl/worksheets/sheet2.xml?ContentType=application/vnd.openxmlformats-officedocument.spreadsheetml.worksheet+xml">
        <DigestMethod Algorithm="http://www.w3.org/2001/04/xmlenc#sha256"/>
        <DigestValue>5D2q7rpBkECj3twnoTkpCXKFIIURr9FyWTbLRSA0BdA=</DigestValue>
      </Reference>
      <Reference URI="/xl/worksheets/sheet3.xml?ContentType=application/vnd.openxmlformats-officedocument.spreadsheetml.worksheet+xml">
        <DigestMethod Algorithm="http://www.w3.org/2001/04/xmlenc#sha256"/>
        <DigestValue>7QImgp9E3x2X8zILR6GGAkZWTSwGG21okqJCCZLtUU0=</DigestValue>
      </Reference>
      <Reference URI="/xl/worksheets/sheet4.xml?ContentType=application/vnd.openxmlformats-officedocument.spreadsheetml.worksheet+xml">
        <DigestMethod Algorithm="http://www.w3.org/2001/04/xmlenc#sha256"/>
        <DigestValue>lTFjKhZKT8KEfcfKayBj21W3rcXpRc77xCYrS8rcYDI=</DigestValue>
      </Reference>
      <Reference URI="/xl/worksheets/sheet5.xml?ContentType=application/vnd.openxmlformats-officedocument.spreadsheetml.worksheet+xml">
        <DigestMethod Algorithm="http://www.w3.org/2001/04/xmlenc#sha256"/>
        <DigestValue>gtnntzXcGzLxzE512H+IiOqpOusPegHqGY19U6bN0jQ=</DigestValue>
      </Reference>
      <Reference URI="/xl/worksheets/sheet6.xml?ContentType=application/vnd.openxmlformats-officedocument.spreadsheetml.worksheet+xml">
        <DigestMethod Algorithm="http://www.w3.org/2001/04/xmlenc#sha256"/>
        <DigestValue>0AG2YJiR61xNZ5S4cbyE4y9wuFIkfBKwlSiScSQhYKU=</DigestValue>
      </Reference>
      <Reference URI="/xl/worksheets/sheet7.xml?ContentType=application/vnd.openxmlformats-officedocument.spreadsheetml.worksheet+xml">
        <DigestMethod Algorithm="http://www.w3.org/2001/04/xmlenc#sha256"/>
        <DigestValue>tcgb2ubbE7Knz7HOgKKvSv7An09VuLp/WpoURIlZS8I=</DigestValue>
      </Reference>
    </Manifest>
    <SignatureProperties>
      <SignatureProperty Id="idSignatureTime" Target="#idPackageSignature">
        <mdssi:SignatureTime xmlns:mdssi="http://schemas.openxmlformats.org/package/2006/digital-signature">
          <mdssi:Format>YYYY-MM-DDThh:mm:ssTZD</mdssi:Format>
          <mdssi:Value>2021-08-13T20:45:12Z</mdssi:Value>
        </mdssi:SignatureTime>
      </SignatureProperty>
    </SignatureProperties>
  </Object>
  <Object Id="idOfficeObject">
    <SignatureProperties>
      <SignatureProperty Id="idOfficeV1Details" Target="#idPackageSignature">
        <SignatureInfoV1 xmlns="http://schemas.microsoft.com/office/2006/digsig">
          <SetupID>{37EB7E43-7643-44A7-96ED-109CEDCB3C68}</SetupID>
          <SignatureText>Gustavo Segovia</SignatureText>
          <SignatureImage/>
          <SignatureComments/>
          <WindowsVersion>10.0</WindowsVersion>
          <OfficeVersion>16.0.10376/14</OfficeVersion>
          <ApplicationVersion>16.0.10376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2021-08-13T20:45:12Z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AAAAAASAAAADAAAAAEAAAAeAAAAGAAAAPgAAAAFAAAANQEAABYAAAAlAAAADAAAAAEAAABUAAAAhAAAAPkAAAAFAAAAMwEAABUAAAABAAAAVVWPQSa0j0H5AAAABQAAAAkAAABMAAAAAAAAAAAAAAAAAAAA//////////9gAAAAMQAzAC8AOA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MIAAABXAAAAJQAAAAwAAAAEAAAAVAAAAKgAAAAuAAAAOwAAAMAAAABWAAAAAQAAAFVVj0EmtI9BLgAAADsAAAAPAAAATAAAAAAAAAAAAAAAAAAAAP//////////bAAAAEcAdQBzAHQAYQB2AG8AIABTAGUAZwBvAHYAaQBhAP//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lxo9IAQXPepLZUwgT71OfxYq/KfkrjZHHPj2qJJU6fQ=</DigestValue>
    </Reference>
    <Reference Type="http://www.w3.org/2000/09/xmldsig#Object" URI="#idOfficeObject">
      <DigestMethod Algorithm="http://www.w3.org/2001/04/xmlenc#sha256"/>
      <DigestValue>vtellOMyTnry9R5pYloZQdvbUhfTOt2imT8HMKjM9tQ=</DigestValue>
    </Reference>
    <Reference Type="http://uri.etsi.org/01903#SignedProperties" URI="#idSignedProperties">
      <Transforms>
        <Transform Algorithm="http://www.w3.org/TR/2001/REC-xml-c14n-20010315"/>
      </Transforms>
      <DigestMethod Algorithm="http://www.w3.org/2001/04/xmlenc#sha256"/>
      <DigestValue>4bFF6KqSTj8i/23s7SbMSZuA0h1uJH2XbOYJwEi9t3c=</DigestValue>
    </Reference>
    <Reference Type="http://www.w3.org/2000/09/xmldsig#Object" URI="#idValidSigLnImg">
      <DigestMethod Algorithm="http://www.w3.org/2001/04/xmlenc#sha256"/>
      <DigestValue>STvEoz1dYdTOGSlLzLiySLJ2gVfR7LeVC6FdIWaXT+A=</DigestValue>
    </Reference>
    <Reference Type="http://www.w3.org/2000/09/xmldsig#Object" URI="#idInvalidSigLnImg">
      <DigestMethod Algorithm="http://www.w3.org/2001/04/xmlenc#sha256"/>
      <DigestValue>Ns7/iXL3+ppmwA+aNABrPcMNw/Q87t9a769Nx0ILUVg=</DigestValue>
    </Reference>
  </SignedInfo>
  <SignatureValue>egSMgXeuSWiOlWqLZ0Vb3nFFM1rRqCEF/ZeQjkDlrQtqV2dDM3t2x0/xnv6hI6G/gNeVbegvAU9S
HJEAKEpmPlLjsOsufrX7CfH0YtF0kta6cuzXvnkEw0gZGU4T4s5CjYAvhvTUI34fUqaMkQxW1Qpo
KYTE0qiUzUP251JnCHBoLSM1HCp4Mla3cF14gKDrw56W8oVvNebC9pA2ssUrOw3nmLvALWP/mwv2
yvo4JxhRKLQHtgHH/SKrLGykuDcMUhzVwO5530+DYdaEifjfCFUP6Fexl8oL3aE7reaZ6ALMourM
qcgB96jLP3yg1zdgPFw0JWNIBXfZu0RS24oYfg==</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uMaKEtIoAStat5TeRcrlmVEI5xoabiJ3JceLxZIpmC4=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e0vqw0xiWTvq5WK5gfEVeSnrBn0PYT8fU7uYfDmTJBg=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yYAcX9m/AR7nXFraJljBxjcAaACWFAZzgKZmmEhYujs=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IPvKpUcsRcLXKtF/pd2isDnfXalTt5KsrbxUkNuqB/8=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PIOZ7foHKqwTnwNPrQ+lNUUpcdVswAIyMAF1e1GmIkY=</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G66wX7dI+EDxzjVBtVkJTvVwk3+XYzrGIv5UcIm1v+o=</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6CzEgVfnnJEa69vr9u87fCg+uVZoJ8Gm88erPm3k7pA=</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yTHE0gnI3tTamDQKlMa6DU2kARs1KuYJqIuYM6cKTKE=</DigestValue>
      </Reference>
      <Reference URI="/xl/drawings/vmlDrawing5.vml?ContentType=application/vnd.openxmlformats-officedocument.vmlDrawing">
        <DigestMethod Algorithm="http://www.w3.org/2001/04/xmlenc#sha256"/>
        <DigestValue>37pA/EubBmW2AjkHwqT1BMJKonWqi+Zsgq0cs9xDfXk=</DigestValue>
      </Reference>
      <Reference URI="/xl/drawings/vmlDrawing6.vml?ContentType=application/vnd.openxmlformats-officedocument.vmlDrawing">
        <DigestMethod Algorithm="http://www.w3.org/2001/04/xmlenc#sha256"/>
        <DigestValue>F89jlKAw/9bjyktawDeU180QmbbKBIHLIQCXn+THBuE=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qi6JSnROE8yyYd88RKr/t1BcTcvhlkSwTFSPGYwFA2g=</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ZBd53HNqDm5+1COXglh17XltrrS6M8gs3Vb8Cq4X/xM=</DigestValue>
      </Reference>
      <Reference URI="/xl/media/image5.emf?ContentType=image/x-emf">
        <DigestMethod Algorithm="http://www.w3.org/2001/04/xmlenc#sha256"/>
        <DigestValue>Uh5GgUy2V7GGvjB4P+5G7Kqqz14IlHR6wi/PDn2VckI=</DigestValue>
      </Reference>
      <Reference URI="/xl/media/image6.emf?ContentType=image/x-emf">
        <DigestMethod Algorithm="http://www.w3.org/2001/04/xmlenc#sha256"/>
        <DigestValue>5NU+dSDGLa+/b3bTwJxzeiFk6IWNiBQYMLEHg+06HNw=</DigestValue>
      </Reference>
      <Reference URI="/xl/media/image7.emf?ContentType=image/x-emf">
        <DigestMethod Algorithm="http://www.w3.org/2001/04/xmlenc#sha256"/>
        <DigestValue>nv3NxTOdGnoinYJSOPNcXRtQJd4HuaeEjez5AUmQJ3I=</DigestValue>
      </Reference>
      <Reference URI="/xl/media/image8.emf?ContentType=image/x-emf">
        <DigestMethod Algorithm="http://www.w3.org/2001/04/xmlenc#sha256"/>
        <DigestValue>AFZMoOz8+90D+JjrpnGVvKGlYxKCvefktiQ+qCTHO78=</DigestValue>
      </Reference>
      <Reference URI="/xl/media/image9.emf?ContentType=image/x-emf">
        <DigestMethod Algorithm="http://www.w3.org/2001/04/xmlenc#sha256"/>
        <DigestValue>vYCdDr94KfshGk+/UX9NwQLpT8u4kB1ZKPP8SLGbhAU=</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mv8KzWjieW8PNszNOBx8hUos640ZykDAG9zkC1YIvCE=</DigestValue>
      </Reference>
      <Reference URI="/xl/styles.xml?ContentType=application/vnd.openxmlformats-officedocument.spreadsheetml.styles+xml">
        <DigestMethod Algorithm="http://www.w3.org/2001/04/xmlenc#sha256"/>
        <DigestValue>z/W38t5GT3OHlFWkuzUGbeu86z+TfKOI7wEkckCL2eU=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06HoYmYwmAo3Hx0EYdIKBClSLcsgN9QKAApXUDfdlmE=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W++HUOLee/IWr0ZS2HnIYPkwUlW89YsPBHp2QnByRLQ=</DigestValue>
      </Reference>
      <Reference URI="/xl/worksheets/sheet2.xml?ContentType=application/vnd.openxmlformats-officedocument.spreadsheetml.worksheet+xml">
        <DigestMethod Algorithm="http://www.w3.org/2001/04/xmlenc#sha256"/>
        <DigestValue>5D2q7rpBkECj3twnoTkpCXKFIIURr9FyWTbLRSA0BdA=</DigestValue>
      </Reference>
      <Reference URI="/xl/worksheets/sheet3.xml?ContentType=application/vnd.openxmlformats-officedocument.spreadsheetml.worksheet+xml">
        <DigestMethod Algorithm="http://www.w3.org/2001/04/xmlenc#sha256"/>
        <DigestValue>7QImgp9E3x2X8zILR6GGAkZWTSwGG21okqJCCZLtUU0=</DigestValue>
      </Reference>
      <Reference URI="/xl/worksheets/sheet4.xml?ContentType=application/vnd.openxmlformats-officedocument.spreadsheetml.worksheet+xml">
        <DigestMethod Algorithm="http://www.w3.org/2001/04/xmlenc#sha256"/>
        <DigestValue>lTFjKhZKT8KEfcfKayBj21W3rcXpRc77xCYrS8rcYDI=</DigestValue>
      </Reference>
      <Reference URI="/xl/worksheets/sheet5.xml?ContentType=application/vnd.openxmlformats-officedocument.spreadsheetml.worksheet+xml">
        <DigestMethod Algorithm="http://www.w3.org/2001/04/xmlenc#sha256"/>
        <DigestValue>gtnntzXcGzLxzE512H+IiOqpOusPegHqGY19U6bN0jQ=</DigestValue>
      </Reference>
      <Reference URI="/xl/worksheets/sheet6.xml?ContentType=application/vnd.openxmlformats-officedocument.spreadsheetml.worksheet+xml">
        <DigestMethod Algorithm="http://www.w3.org/2001/04/xmlenc#sha256"/>
        <DigestValue>0AG2YJiR61xNZ5S4cbyE4y9wuFIkfBKwlSiScSQhYKU=</DigestValue>
      </Reference>
      <Reference URI="/xl/worksheets/sheet7.xml?ContentType=application/vnd.openxmlformats-officedocument.spreadsheetml.worksheet+xml">
        <DigestMethod Algorithm="http://www.w3.org/2001/04/xmlenc#sha256"/>
        <DigestValue>tcgb2ubbE7Knz7HOgKKvSv7An09VuLp/WpoURIlZS8I=</DigestValue>
      </Reference>
    </Manifest>
    <SignatureProperties>
      <SignatureProperty Id="idSignatureTime" Target="#idPackageSignature">
        <mdssi:SignatureTime xmlns:mdssi="http://schemas.openxmlformats.org/package/2006/digital-signature">
          <mdssi:Format>YYYY-MM-DDThh:mm:ssTZD</mdssi:Format>
          <mdssi:Value>2021-08-13T20:45:58Z</mdssi:Value>
        </mdssi:SignatureTime>
      </SignatureProperty>
    </SignatureProperties>
  </Object>
  <Object Id="idOfficeObject">
    <SignatureProperties>
      <SignatureProperty Id="idOfficeV1Details" Target="#idPackageSignature">
        <SignatureInfoV1 xmlns="http://schemas.microsoft.com/office/2006/digsig">
          <SetupID>{DD37BE19-3FFC-4E87-BDD9-3408AF05AF1D}</SetupID>
          <SignatureText>Gustavo Segovia</SignatureText>
          <SignatureImage/>
          <SignatureComments/>
          <WindowsVersion>10.0</WindowsVersion>
          <OfficeVersion>16.0.10376/14</OfficeVersion>
          <ApplicationVersion>16.0.10376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2021-08-13T20:45:58Z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AAAAAASAAAADAAAAAEAAAAeAAAAGAAAAPgAAAAFAAAANQEAABYAAAAlAAAADAAAAAEAAABUAAAAhAAAAPkAAAAFAAAAMwEAABUAAAABAAAAVVWPQSa0j0H5AAAABQAAAAkAAABMAAAAAAAAAAAAAAAAAAAA//////////9gAAAAMQAzAC8AOA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9hlghdJgtjgLLj0aBL9ArUP93N7cjV924uGUDnxB100=</DigestValue>
    </Reference>
    <Reference Type="http://www.w3.org/2000/09/xmldsig#Object" URI="#idOfficeObject">
      <DigestMethod Algorithm="http://www.w3.org/2001/04/xmlenc#sha256"/>
      <DigestValue>lSf4rwQgrIPoe7gGMD61tMhGCgOaCnx9tzaL5cNO5Gk=</DigestValue>
    </Reference>
    <Reference Type="http://uri.etsi.org/01903#SignedProperties" URI="#idSignedProperties">
      <Transforms>
        <Transform Algorithm="http://www.w3.org/TR/2001/REC-xml-c14n-20010315"/>
      </Transforms>
      <DigestMethod Algorithm="http://www.w3.org/2001/04/xmlenc#sha256"/>
      <DigestValue>lKG0CDN1bzxKsrjmqIcyUbYMMuFXsJ0yzHse6Tn8u+M=</DigestValue>
    </Reference>
    <Reference Type="http://www.w3.org/2000/09/xmldsig#Object" URI="#idValidSigLnImg">
      <DigestMethod Algorithm="http://www.w3.org/2001/04/xmlenc#sha256"/>
      <DigestValue>STvEoz1dYdTOGSlLzLiySLJ2gVfR7LeVC6FdIWaXT+A=</DigestValue>
    </Reference>
    <Reference Type="http://www.w3.org/2000/09/xmldsig#Object" URI="#idInvalidSigLnImg">
      <DigestMethod Algorithm="http://www.w3.org/2001/04/xmlenc#sha256"/>
      <DigestValue>+PNoaXQmmCb5ukiwe/8p6moH7x4z55o2AnxT4qOrqyg=</DigestValue>
    </Reference>
  </SignedInfo>
  <SignatureValue>NzfoC0w8xF5o2my+98S7Pp94BABIMCrZRP9ExWmVdP8IGD6bV4yu5qPJT5weUvlizjqDPGlW06y6
1TUOQ72ULXwq2PxmxthJuEI5d4JWUkXD8h+2PegSAfC2y/tF1AfgBJA5S0Rb/ygWEIJcFw544waS
qCT/53nuIjz+g9tJMIMh+lgp2FICieYfY7qv1swHOMOFCkMpkDxsGTHOWsHXYLOeYucgOJtrpydz
WDZ5ucYGhQO2D/yZMb/eNPU5nq0JBioSwANV/jKPPGMmKnamdT2eDVs8dFji5BqQJ91wVKtSLOJ5
ps5DnUv4w5yAV9dcCUjvhnOEIrHNiza9zvtjLA==</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uMaKEtIoAStat5TeRcrlmVEI5xoabiJ3JceLxZIpmC4=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YhU1wxMmVn0dj4hBqaMIHeh7rlGEa5lLKi4ybE2Mm68=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e0vqw0xiWTvq5WK5gfEVeSnrBn0PYT8fU7uYfDmTJBg=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yYAcX9m/AR7nXFraJljBxjcAaACWFAZzgKZmmEhYujs=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IPvKpUcsRcLXKtF/pd2isDnfXalTt5KsrbxUkNuqB/8=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YhU1wxMmVn0dj4hBqaMIHeh7rlGEa5lLKi4ybE2Mm68=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PIOZ7foHKqwTnwNPrQ+lNUUpcdVswAIyMAF1e1GmIkY=</DigestValue>
      </Reference>
      <Reference URI="/xl/drawings/drawing1.xml?ContentType=application/vnd.openxmlformats-officedocument.drawing+xml">
        <DigestMethod Algorithm="http://www.w3.org/2001/04/xmlenc#sha256"/>
        <DigestValue>5gNqEMUVKYQaZSyQ1bhq2aGqWyLrNkq7yvOJaRb8SoE=</DigestValue>
      </Reference>
      <Reference URI="/xl/drawings/drawing2.xml?ContentType=application/vnd.openxmlformats-officedocument.drawing+xml">
        <DigestMethod Algorithm="http://www.w3.org/2001/04/xmlenc#sha256"/>
        <DigestValue>G66wX7dI+EDxzjVBtVkJTvVwk3+XYzrGIv5UcIm1v+o=</DigestValue>
      </Reference>
      <Reference URI="/xl/drawings/vmlDrawing1.vml?ContentType=application/vnd.openxmlformats-officedocument.vmlDrawing">
        <DigestMethod Algorithm="http://www.w3.org/2001/04/xmlenc#sha256"/>
        <DigestValue>kAbfuAWiR6Tgeamfvx4JXB1IDSsJUGo8rhldXnCS/Ws=</DigestValue>
      </Reference>
      <Reference URI="/xl/drawings/vmlDrawing2.vml?ContentType=application/vnd.openxmlformats-officedocument.vmlDrawing">
        <DigestMethod Algorithm="http://www.w3.org/2001/04/xmlenc#sha256"/>
        <DigestValue>6CzEgVfnnJEa69vr9u87fCg+uVZoJ8Gm88erPm3k7pA=</DigestValue>
      </Reference>
      <Reference URI="/xl/drawings/vmlDrawing3.vml?ContentType=application/vnd.openxmlformats-officedocument.vmlDrawing">
        <DigestMethod Algorithm="http://www.w3.org/2001/04/xmlenc#sha256"/>
        <DigestValue>s+z0KIPnqBtE9xytHQLQ00ITwXO3rn6w72gp62/G30A=</DigestValue>
      </Reference>
      <Reference URI="/xl/drawings/vmlDrawing4.vml?ContentType=application/vnd.openxmlformats-officedocument.vmlDrawing">
        <DigestMethod Algorithm="http://www.w3.org/2001/04/xmlenc#sha256"/>
        <DigestValue>yTHE0gnI3tTamDQKlMa6DU2kARs1KuYJqIuYM6cKTKE=</DigestValue>
      </Reference>
      <Reference URI="/xl/drawings/vmlDrawing5.vml?ContentType=application/vnd.openxmlformats-officedocument.vmlDrawing">
        <DigestMethod Algorithm="http://www.w3.org/2001/04/xmlenc#sha256"/>
        <DigestValue>37pA/EubBmW2AjkHwqT1BMJKonWqi+Zsgq0cs9xDfXk=</DigestValue>
      </Reference>
      <Reference URI="/xl/drawings/vmlDrawing6.vml?ContentType=application/vnd.openxmlformats-officedocument.vmlDrawing">
        <DigestMethod Algorithm="http://www.w3.org/2001/04/xmlenc#sha256"/>
        <DigestValue>F89jlKAw/9bjyktawDeU180QmbbKBIHLIQCXn+THBuE=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qi6JSnROE8yyYd88RKr/t1BcTcvhlkSwTFSPGYwFA2g=</DigestValue>
      </Reference>
      <Reference URI="/xl/media/image1.emf?ContentType=image/x-emf">
        <DigestMethod Algorithm="http://www.w3.org/2001/04/xmlenc#sha256"/>
        <DigestValue>DjAgy04PAF7xycZyYzbue/LJjRWGzDLyD/IlwnybHzM=</DigestValue>
      </Reference>
      <Reference URI="/xl/media/image2.emf?ContentType=image/x-emf">
        <DigestMethod Algorithm="http://www.w3.org/2001/04/xmlenc#sha256"/>
        <DigestValue>S5E3vFiXCsCTP1WE2TZDg8F3rKkM/sGLC+7wxfcMLuE=</DigestValue>
      </Reference>
      <Reference URI="/xl/media/image3.emf?ContentType=image/x-emf">
        <DigestMethod Algorithm="http://www.w3.org/2001/04/xmlenc#sha256"/>
        <DigestValue>+ONKOpVO2S5XvmzPxx2Ra7kVH1Ob23GER81UlEyInCI=</DigestValue>
      </Reference>
      <Reference URI="/xl/media/image4.emf?ContentType=image/x-emf">
        <DigestMethod Algorithm="http://www.w3.org/2001/04/xmlenc#sha256"/>
        <DigestValue>ZBd53HNqDm5+1COXglh17XltrrS6M8gs3Vb8Cq4X/xM=</DigestValue>
      </Reference>
      <Reference URI="/xl/media/image5.emf?ContentType=image/x-emf">
        <DigestMethod Algorithm="http://www.w3.org/2001/04/xmlenc#sha256"/>
        <DigestValue>Uh5GgUy2V7GGvjB4P+5G7Kqqz14IlHR6wi/PDn2VckI=</DigestValue>
      </Reference>
      <Reference URI="/xl/media/image6.emf?ContentType=image/x-emf">
        <DigestMethod Algorithm="http://www.w3.org/2001/04/xmlenc#sha256"/>
        <DigestValue>5NU+dSDGLa+/b3bTwJxzeiFk6IWNiBQYMLEHg+06HNw=</DigestValue>
      </Reference>
      <Reference URI="/xl/media/image7.emf?ContentType=image/x-emf">
        <DigestMethod Algorithm="http://www.w3.org/2001/04/xmlenc#sha256"/>
        <DigestValue>nv3NxTOdGnoinYJSOPNcXRtQJd4HuaeEjez5AUmQJ3I=</DigestValue>
      </Reference>
      <Reference URI="/xl/media/image8.emf?ContentType=image/x-emf">
        <DigestMethod Algorithm="http://www.w3.org/2001/04/xmlenc#sha256"/>
        <DigestValue>AFZMoOz8+90D+JjrpnGVvKGlYxKCvefktiQ+qCTHO78=</DigestValue>
      </Reference>
      <Reference URI="/xl/media/image9.emf?ContentType=image/x-emf">
        <DigestMethod Algorithm="http://www.w3.org/2001/04/xmlenc#sha256"/>
        <DigestValue>vYCdDr94KfshGk+/UX9NwQLpT8u4kB1ZKPP8SLGbhAU=</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YmlNx0fbwwNBEGF0RvxQdFOj8ICfW2aC5ya0H7vEQfw=</DigestValue>
      </Reference>
      <Reference URI="/xl/printerSettings/printerSettings3.bin?ContentType=application/vnd.openxmlformats-officedocument.spreadsheetml.printerSettings">
        <DigestMethod Algorithm="http://www.w3.org/2001/04/xmlenc#sha256"/>
        <DigestValue>L0UoBKMlSvx3CQleze3AGXiwVRqBupbJSOEcj82zswM=</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PQsegWO4Yct3VaUjZqpcnfjWLZyZPRgKHpkra+j0rRo=</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mv8KzWjieW8PNszNOBx8hUos640ZykDAG9zkC1YIvCE=</DigestValue>
      </Reference>
      <Reference URI="/xl/styles.xml?ContentType=application/vnd.openxmlformats-officedocument.spreadsheetml.styles+xml">
        <DigestMethod Algorithm="http://www.w3.org/2001/04/xmlenc#sha256"/>
        <DigestValue>z/W38t5GT3OHlFWkuzUGbeu86z+TfKOI7wEkckCL2eU=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06HoYmYwmAo3Hx0EYdIKBClSLcsgN9QKAApXUDfdlmE=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NuEm4UtW4t5bN65tUV/PpxuGY9cFOJ4b4wTVzZju9KQ=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3n96+GagaX0YWUO/gxTgwV/7jNgeuUN9mja5M66+JDQ=</DigestValue>
      </Reference>
      <Reference URI="/xl/worksheets/sheet1.xml?ContentType=application/vnd.openxmlformats-officedocument.spreadsheetml.worksheet+xml">
        <DigestMethod Algorithm="http://www.w3.org/2001/04/xmlenc#sha256"/>
        <DigestValue>W++HUOLee/IWr0ZS2HnIYPkwUlW89YsPBHp2QnByRLQ=</DigestValue>
      </Reference>
      <Reference URI="/xl/worksheets/sheet2.xml?ContentType=application/vnd.openxmlformats-officedocument.spreadsheetml.worksheet+xml">
        <DigestMethod Algorithm="http://www.w3.org/2001/04/xmlenc#sha256"/>
        <DigestValue>5D2q7rpBkECj3twnoTkpCXKFIIURr9FyWTbLRSA0BdA=</DigestValue>
      </Reference>
      <Reference URI="/xl/worksheets/sheet3.xml?ContentType=application/vnd.openxmlformats-officedocument.spreadsheetml.worksheet+xml">
        <DigestMethod Algorithm="http://www.w3.org/2001/04/xmlenc#sha256"/>
        <DigestValue>7QImgp9E3x2X8zILR6GGAkZWTSwGG21okqJCCZLtUU0=</DigestValue>
      </Reference>
      <Reference URI="/xl/worksheets/sheet4.xml?ContentType=application/vnd.openxmlformats-officedocument.spreadsheetml.worksheet+xml">
        <DigestMethod Algorithm="http://www.w3.org/2001/04/xmlenc#sha256"/>
        <DigestValue>lTFjKhZKT8KEfcfKayBj21W3rcXpRc77xCYrS8rcYDI=</DigestValue>
      </Reference>
      <Reference URI="/xl/worksheets/sheet5.xml?ContentType=application/vnd.openxmlformats-officedocument.spreadsheetml.worksheet+xml">
        <DigestMethod Algorithm="http://www.w3.org/2001/04/xmlenc#sha256"/>
        <DigestValue>gtnntzXcGzLxzE512H+IiOqpOusPegHqGY19U6bN0jQ=</DigestValue>
      </Reference>
      <Reference URI="/xl/worksheets/sheet6.xml?ContentType=application/vnd.openxmlformats-officedocument.spreadsheetml.worksheet+xml">
        <DigestMethod Algorithm="http://www.w3.org/2001/04/xmlenc#sha256"/>
        <DigestValue>0AG2YJiR61xNZ5S4cbyE4y9wuFIkfBKwlSiScSQhYKU=</DigestValue>
      </Reference>
      <Reference URI="/xl/worksheets/sheet7.xml?ContentType=application/vnd.openxmlformats-officedocument.spreadsheetml.worksheet+xml">
        <DigestMethod Algorithm="http://www.w3.org/2001/04/xmlenc#sha256"/>
        <DigestValue>tcgb2ubbE7Knz7HOgKKvSv7An09VuLp/WpoURIlZS8I=</DigestValue>
      </Reference>
    </Manifest>
    <SignatureProperties>
      <SignatureProperty Id="idSignatureTime" Target="#idPackageSignature">
        <mdssi:SignatureTime xmlns:mdssi="http://schemas.openxmlformats.org/package/2006/digital-signature">
          <mdssi:Format>YYYY-MM-DDThh:mm:ssTZD</mdssi:Format>
          <mdssi:Value>2021-08-13T20:46:22Z</mdssi:Value>
        </mdssi:SignatureTime>
      </SignatureProperty>
    </SignatureProperties>
  </Object>
  <Object Id="idOfficeObject">
    <SignatureProperties>
      <SignatureProperty Id="idOfficeV1Details" Target="#idPackageSignature">
        <SignatureInfoV1 xmlns="http://schemas.microsoft.com/office/2006/digsig">
          <SetupID>{6110ACDB-F4C0-4337-9EA6-1D6A08A0C4E4}</SetupID>
          <SignatureText>Gustavo Segovia</SignatureText>
          <SignatureImage/>
          <SignatureComments/>
          <WindowsVersion>10.0</WindowsVersion>
          <OfficeVersion>16.0.10376/14</OfficeVersion>
          <ApplicationVersion>16.0.10376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2021-08-13T20:46:22Z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AAAAAASAAAADAAAAAEAAAAeAAAAGAAAAPgAAAAFAAAANQEAABYAAAAlAAAADAAAAAEAAABUAAAAhAAAAPkAAAAFAAAAMwEAABUAAAABAAAAVVWPQSa0j0H5AAAABQAAAAkAAABMAAAAAAAAAAAAAAAAAAAA//////////9gAAAAMQAzAC8AOAAvADIAMAAyADE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Xnvl/AAAAAAAAAAAAACgSAAAAAAAAQAAAwPl/AAAwFp6c+X8AAB6jlzb5fwAABAAAAAAAAAAwFp6c+X8AAPm8z42TAAAAAAAAAAAAAAA2YVgrMvwAADcAAACTAAAASAAAAAAAAAC4qPc2+X8AACCjADf5fwAA4OzONgAAAAABAAAAAAAAAJbE9zb5fwAAAACenPl/AAAAAAAAAAAAAAAAAACTAAAAwUIqnPl/AAAAAAAAAAAAABAdAAAAAAAA4NMprgQCAABIv8+NkwAAAODTKa4EAgAAi+gunPl/AAAQvs+NkwAAAKm+z42T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LbOjZMAAAAJAAAAAAAAAP////8EAgAAiL5RnPl/AAAAAAAAAAAAAAAAAAAAAAAAoLbOjZMAAABots6NkwAAAAAAAAAAAAAAAAAAAAAAAABGblkrMvwAAIhsPoX5fwAAEQAAAAAAAADAAAKzBAIAAODTKa4EAgAAwLfOjQAAAAAAAAAAAAAAAAcAAAAAAAAAAA0mswQCAAD8ts6NkwAAADm3zo2TAAAAwUIqnPl/AACgts6NkwAAAJY1L5wAAAAA+u4PR9jLAAARAAAAAAAAAODTKa4EAgAAi+gunPl/AACgts6NkwAAADm3zo2T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8ys6NkwAAANAGDMcEAgAAAAAAAAAAAACIvlGc+X8AAAAAAAAAAAAAEHNuyAQCAAADO2+2xrfXAQIAAAAAAAAAAAAAAAAAAAAAAAAAAAAAAAYdWSsy/AAAqPooNvl/AABo/yg2+X8AAOD///8AAAAA4NMprgQCAAAYy86NAAAAAAAAAAAAAAAABgAAAAAAAAAgAAAAAAAAADzKzo2TAAAAecrOjZMAAADBQiqc+X8AAAAAAAAAAAAAAAAAAAAAAACQJaa2BAIAAAAAAAAAAAAA4NMprgQCAACL6C6c+X8AAODJzo2TAAAAecrOjZM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NzKzo2TAAAAAAAAAAAAAAAIAAAAAAAAAIi+UZz5fwAAAAAAAAAAAAAcPAA1AACgPwAAoD8AAKA//v////////8AAAAAAAAAAAAAAAAAAAAAph1ZKzL8AAAAAAAAAAAAAAgAAAAAAAAA7P///wAAAADg0ymuBAIAALjLzo0AAAAAAAAAAAAAAAAJAAAAAAAAACAAAAAAAAAA3MrOjZMAAAAZy86NkwAAAMFCKpz5fwAAAAAAAAAAAACJyK81AAAAAEAlprYEAgAAAAAAAAAAAADg0ymuBAIAAIvoLpz5fwAAgMrOjZMAAAAZy86NkwAAAAAAAAAAAAAAAAAAAGR2AAgAAAAAJQAAAAwAAAAEAAAAGAAAAAwAAAAAAAAAEgAAAAwAAAABAAAAHgAAABgAAAAtAAAAOwAAAMIAAABXAAAAJQAAAAwAAAAEAAAAVAAAAKgAAAAuAAAAOwAAAMAAAABWAAAAAQAAAFVVj0EmtI9BLgAAADsAAAAPAAAATAAAAAAAAAAAAAAAAAAAAP//////////bAAAAEcAdQBzAHQAYQB2AG8AIABTAGUAZwBvAHYAaQBhAP//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Información General</vt:lpstr>
      <vt:lpstr>Beneficiarios Finales</vt:lpstr>
      <vt:lpstr>Balance General</vt:lpstr>
      <vt:lpstr>Estado de Resultados</vt:lpstr>
      <vt:lpstr>Flujo de Efectivo </vt:lpstr>
      <vt:lpstr>Variacion PN</vt:lpstr>
      <vt:lpstr>Notas</vt:lpstr>
      <vt:lpstr>'Balance General'!Área_de_impresión</vt:lpstr>
      <vt:lpstr>'Estado de Resultados'!Área_de_impresión</vt:lpstr>
      <vt:lpstr>'Flujo de Efectivo '!Área_de_impresión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Cesar Daniel Fernández Schneider</cp:lastModifiedBy>
  <cp:lastPrinted>2021-08-12T20:18:40Z</cp:lastPrinted>
  <dcterms:created xsi:type="dcterms:W3CDTF">2017-03-20T17:23:58Z</dcterms:created>
  <dcterms:modified xsi:type="dcterms:W3CDTF">2021-08-13T13:32:22Z</dcterms:modified>
</cp:coreProperties>
</file>