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24226"/>
  <mc:AlternateContent xmlns:mc="http://schemas.openxmlformats.org/markup-compatibility/2006">
    <mc:Choice Requires="x15">
      <x15ac:absPath xmlns:x15ac="http://schemas.microsoft.com/office/spreadsheetml/2010/11/ac" url="C:\Users\cesar.fernandez\AppData\Local\Microsoft\Windows\INetCache\Content.Outlook\N0QNYS1U\"/>
    </mc:Choice>
  </mc:AlternateContent>
  <xr:revisionPtr revIDLastSave="0" documentId="13_ncr:201_{A5403C86-A40C-4B94-B340-5AB0441E6602}" xr6:coauthVersionLast="36" xr6:coauthVersionMax="36" xr10:uidLastSave="{00000000-0000-0000-0000-000000000000}"/>
  <bookViews>
    <workbookView xWindow="0" yWindow="0" windowWidth="23040" windowHeight="9060" tabRatio="737" activeTab="6" xr2:uid="{00000000-000D-0000-FFFF-FFFF00000000}"/>
  </bookViews>
  <sheets>
    <sheet name="Información General" sheetId="16" r:id="rId1"/>
    <sheet name="Beneficiarios Finales" sheetId="17" state="hidden" r:id="rId2"/>
    <sheet name="Balance General" sheetId="1" r:id="rId3"/>
    <sheet name="Estado de Resultados" sheetId="2" r:id="rId4"/>
    <sheet name="Flujo de Efectivo " sheetId="14" r:id="rId5"/>
    <sheet name="Variacion PN" sheetId="13" r:id="rId6"/>
    <sheet name="Notas" sheetId="7" r:id="rId7"/>
  </sheets>
  <externalReferences>
    <externalReference r:id="rId8"/>
  </externalReferences>
  <definedNames>
    <definedName name="_xlnm.Print_Area" localSheetId="2">'Balance General'!$B$2:$I$43</definedName>
    <definedName name="_xlnm.Print_Area" localSheetId="3">'Estado de Resultados'!$B$2:$E$45</definedName>
    <definedName name="_xlnm.Print_Area" localSheetId="4">'Flujo de Efectivo '!$A$2:$C$30</definedName>
    <definedName name="_xlnm.Print_Area" localSheetId="6">Notas!$A:$H</definedName>
    <definedName name="_xlnm.Print_Area" localSheetId="5">'Variacion PN'!#REF!</definedName>
  </definedNames>
  <calcPr calcId="191029"/>
</workbook>
</file>

<file path=xl/calcChain.xml><?xml version="1.0" encoding="utf-8"?>
<calcChain xmlns="http://schemas.openxmlformats.org/spreadsheetml/2006/main">
  <c r="M15" i="13" l="1"/>
  <c r="N16" i="13"/>
  <c r="D390" i="7" l="1"/>
  <c r="E390" i="7"/>
  <c r="F388" i="7"/>
  <c r="C405" i="7" l="1"/>
  <c r="F249" i="7" l="1"/>
  <c r="F250" i="7"/>
  <c r="C254" i="7"/>
  <c r="E10" i="1" l="1"/>
  <c r="D11" i="1"/>
  <c r="G167" i="7"/>
  <c r="D13" i="1" s="1"/>
  <c r="F167" i="7" l="1"/>
  <c r="G159" i="7"/>
  <c r="D12" i="1" s="1"/>
  <c r="D10" i="1" s="1"/>
  <c r="F159" i="7"/>
  <c r="H18" i="1" l="1"/>
  <c r="C320" i="7"/>
  <c r="F390" i="7"/>
  <c r="B22" i="14" l="1"/>
  <c r="C429" i="7" l="1"/>
  <c r="F383" i="7" l="1"/>
  <c r="F382" i="7"/>
  <c r="F381" i="7"/>
  <c r="F380" i="7"/>
  <c r="C343" i="7"/>
  <c r="C351" i="7" s="1"/>
  <c r="C299" i="7"/>
  <c r="C291" i="7"/>
  <c r="C213" i="7"/>
  <c r="F263" i="7" l="1"/>
  <c r="D269" i="7"/>
  <c r="E269" i="7"/>
  <c r="D270" i="7"/>
  <c r="G252" i="7"/>
  <c r="F269" i="7" l="1"/>
  <c r="G249" i="7"/>
  <c r="D241" i="7" l="1"/>
  <c r="G240" i="7"/>
  <c r="E131" i="7" l="1"/>
  <c r="E126" i="7"/>
  <c r="E133" i="7" s="1"/>
  <c r="H16" i="1" l="1"/>
  <c r="H15" i="1" s="1"/>
  <c r="H13" i="1"/>
  <c r="H11" i="1" s="1"/>
  <c r="D429" i="7" l="1"/>
  <c r="D488" i="7"/>
  <c r="C488" i="7"/>
  <c r="C469" i="7"/>
  <c r="D463" i="7"/>
  <c r="C406" i="7"/>
  <c r="C463" i="7" l="1"/>
  <c r="C478" i="7" s="1"/>
  <c r="D486" i="7" l="1"/>
  <c r="D499" i="7"/>
  <c r="E33" i="2" s="1"/>
  <c r="C499" i="7"/>
  <c r="F156" i="7"/>
  <c r="F155" i="7"/>
  <c r="F154" i="7"/>
  <c r="F153" i="7"/>
  <c r="F150" i="7" l="1"/>
  <c r="D299" i="7" l="1"/>
  <c r="E70" i="7"/>
  <c r="F70" i="7" s="1"/>
  <c r="F59" i="7"/>
  <c r="F62" i="7"/>
  <c r="E369" i="7" l="1"/>
  <c r="D10" i="2" s="1"/>
  <c r="F376" i="7" l="1"/>
  <c r="B26" i="14" l="1"/>
  <c r="F152" i="7" l="1"/>
  <c r="F151" i="7"/>
  <c r="D478" i="7" l="1"/>
  <c r="D438" i="7"/>
  <c r="D408" i="7"/>
  <c r="D291" i="7" l="1"/>
  <c r="C384" i="7" l="1"/>
  <c r="H65" i="7"/>
  <c r="G46" i="7"/>
  <c r="G47" i="7" s="1"/>
  <c r="G48" i="7" s="1"/>
  <c r="E71" i="7"/>
  <c r="F71" i="7" s="1"/>
  <c r="C26" i="14"/>
  <c r="C22" i="14"/>
  <c r="G251" i="7"/>
  <c r="E271" i="7" l="1"/>
  <c r="F270" i="7"/>
  <c r="D78" i="7"/>
  <c r="D77" i="7"/>
  <c r="G70" i="7"/>
  <c r="D72" i="7"/>
  <c r="E46" i="7"/>
  <c r="F375" i="7"/>
  <c r="C486" i="7"/>
  <c r="C408" i="7"/>
  <c r="D9" i="2" s="1"/>
  <c r="E9" i="2"/>
  <c r="E27" i="1"/>
  <c r="E17" i="1"/>
  <c r="E16" i="1" s="1"/>
  <c r="E254" i="7"/>
  <c r="F253" i="7"/>
  <c r="F252" i="7"/>
  <c r="F251" i="7"/>
  <c r="D245" i="7"/>
  <c r="E245" i="7"/>
  <c r="F245" i="7"/>
  <c r="D398" i="7"/>
  <c r="E8" i="2" s="1"/>
  <c r="F126" i="7"/>
  <c r="F131" i="7"/>
  <c r="G242" i="7"/>
  <c r="G243" i="7"/>
  <c r="G244" i="7"/>
  <c r="C245" i="7"/>
  <c r="G246" i="7"/>
  <c r="D36" i="1"/>
  <c r="D271" i="7"/>
  <c r="E20" i="1"/>
  <c r="E19" i="1" s="1"/>
  <c r="G245" i="7" l="1"/>
  <c r="D31" i="1"/>
  <c r="E47" i="7"/>
  <c r="F46" i="7"/>
  <c r="F271" i="7"/>
  <c r="D35" i="1" s="1"/>
  <c r="E4" i="2"/>
  <c r="F133" i="7"/>
  <c r="F254" i="7"/>
  <c r="D254" i="7"/>
  <c r="G241" i="7"/>
  <c r="G253" i="7"/>
  <c r="G250" i="7"/>
  <c r="F47" i="7" l="1"/>
  <c r="E48" i="7"/>
  <c r="F48" i="7" s="1"/>
  <c r="G254" i="7"/>
  <c r="E8" i="1"/>
  <c r="D32" i="1" l="1"/>
  <c r="I15" i="13"/>
  <c r="E15" i="13" l="1"/>
  <c r="D8" i="1" l="1"/>
  <c r="C438" i="7"/>
  <c r="D17" i="2" s="1"/>
  <c r="D15" i="2" s="1"/>
  <c r="D38" i="2"/>
  <c r="C507" i="7"/>
  <c r="D36" i="2" s="1"/>
  <c r="D35" i="2" s="1"/>
  <c r="D30" i="2"/>
  <c r="D29" i="2"/>
  <c r="D28" i="2" l="1"/>
  <c r="D26" i="2"/>
  <c r="D18" i="2" s="1"/>
  <c r="D33" i="2"/>
  <c r="D32" i="2" s="1"/>
  <c r="E17" i="2"/>
  <c r="E15" i="2" s="1"/>
  <c r="C398" i="7" l="1"/>
  <c r="D8" i="2" l="1"/>
  <c r="D4" i="2" s="1"/>
  <c r="H21" i="1"/>
  <c r="H20" i="1" s="1"/>
  <c r="D17" i="1"/>
  <c r="D16" i="1" s="1"/>
  <c r="H27" i="1"/>
  <c r="D351" i="7"/>
  <c r="H8" i="1" l="1"/>
  <c r="C312" i="7"/>
  <c r="H7" i="1" s="1"/>
  <c r="H6" i="1" l="1"/>
  <c r="H22" i="1" s="1"/>
  <c r="D34" i="1"/>
  <c r="D27" i="1"/>
  <c r="D25" i="1" s="1"/>
  <c r="D20" i="1"/>
  <c r="D19" i="1" l="1"/>
  <c r="D30" i="1"/>
  <c r="C9" i="14" l="1"/>
  <c r="C14" i="14" s="1"/>
  <c r="C16" i="14" s="1"/>
  <c r="C28" i="14" s="1"/>
  <c r="C30" i="14" l="1"/>
  <c r="B29" i="14" s="1"/>
  <c r="D507" i="7" l="1"/>
  <c r="E36" i="2" s="1"/>
  <c r="C390" i="7"/>
  <c r="I21" i="1"/>
  <c r="I8" i="1"/>
  <c r="I7" i="1"/>
  <c r="I6" i="1" s="1"/>
  <c r="I12" i="1"/>
  <c r="I11" i="1" s="1"/>
  <c r="E32" i="1"/>
  <c r="E26" i="2" l="1"/>
  <c r="E18" i="2" s="1"/>
  <c r="C271" i="7"/>
  <c r="E35" i="1" s="1"/>
  <c r="E34" i="1" s="1"/>
  <c r="E31" i="1"/>
  <c r="E30" i="1" s="1"/>
  <c r="E37" i="1" l="1"/>
  <c r="G157" i="7" l="1"/>
  <c r="G168" i="7" s="1"/>
  <c r="D126" i="7"/>
  <c r="F78" i="7"/>
  <c r="F77" i="7"/>
  <c r="G71" i="7"/>
  <c r="F157" i="7" l="1"/>
  <c r="F168" i="7" s="1"/>
  <c r="D65" i="7"/>
  <c r="F15" i="13" l="1"/>
  <c r="G15" i="13"/>
  <c r="H15" i="13"/>
  <c r="K15" i="13"/>
  <c r="J15" i="13" l="1"/>
  <c r="H53" i="14" l="1"/>
  <c r="H48" i="14"/>
  <c r="H42" i="14"/>
  <c r="H41" i="14"/>
  <c r="H40" i="14"/>
  <c r="H37" i="14"/>
  <c r="H36" i="14"/>
  <c r="H35" i="14"/>
  <c r="H31" i="14"/>
  <c r="H30" i="14"/>
  <c r="H29" i="14"/>
  <c r="I22" i="14"/>
  <c r="H19" i="14"/>
  <c r="J19" i="14" s="1"/>
  <c r="H18" i="14"/>
  <c r="H9" i="14"/>
  <c r="H5" i="14"/>
  <c r="H4" i="14"/>
  <c r="H10" i="14" l="1"/>
  <c r="H43" i="14"/>
  <c r="H38" i="14"/>
  <c r="H32" i="14"/>
  <c r="H22" i="14"/>
  <c r="J18" i="14"/>
  <c r="C15" i="13" l="1"/>
  <c r="D15" i="13"/>
  <c r="E32" i="2" l="1"/>
  <c r="I39" i="1" l="1"/>
  <c r="E30" i="2"/>
  <c r="D516" i="7" l="1"/>
  <c r="E35" i="2"/>
  <c r="E384" i="7" l="1"/>
  <c r="D384" i="7"/>
  <c r="F377" i="7"/>
  <c r="F378" i="7"/>
  <c r="F379" i="7"/>
  <c r="F384" i="7" l="1"/>
  <c r="D131" i="7"/>
  <c r="F86" i="7" l="1"/>
  <c r="E86" i="7"/>
  <c r="D7" i="1" s="1"/>
  <c r="D6" i="1" s="1"/>
  <c r="D22" i="1" s="1"/>
  <c r="H72" i="7"/>
  <c r="G72" i="7"/>
  <c r="E7" i="1" l="1"/>
  <c r="E6" i="1" s="1"/>
  <c r="E22" i="1" s="1"/>
  <c r="E39" i="1" s="1"/>
  <c r="F135" i="7"/>
  <c r="E135" i="7"/>
  <c r="G49" i="7"/>
  <c r="G50" i="7" s="1"/>
  <c r="G51" i="7" l="1"/>
  <c r="G52" i="7" s="1"/>
  <c r="G53" i="7" s="1"/>
  <c r="G54" i="7" s="1"/>
  <c r="G55" i="7" s="1"/>
  <c r="G56" i="7" s="1"/>
  <c r="G57" i="7" l="1"/>
  <c r="G58" i="7" l="1"/>
  <c r="E49" i="7"/>
  <c r="F49" i="7" s="1"/>
  <c r="G60" i="7" l="1"/>
  <c r="G63" i="7" s="1"/>
  <c r="G64" i="7" s="1"/>
  <c r="G65" i="7" s="1"/>
  <c r="G61" i="7"/>
  <c r="E50" i="7"/>
  <c r="F50" i="7" s="1"/>
  <c r="E51" i="7" l="1"/>
  <c r="C415" i="7"/>
  <c r="C516" i="7"/>
  <c r="E52" i="7" l="1"/>
  <c r="F51" i="7"/>
  <c r="L15" i="13"/>
  <c r="E53" i="7" l="1"/>
  <c r="E54" i="7" s="1"/>
  <c r="F54" i="7" s="1"/>
  <c r="F52" i="7"/>
  <c r="E29" i="2"/>
  <c r="E28" i="2" s="1"/>
  <c r="F53" i="7" l="1"/>
  <c r="E55" i="7"/>
  <c r="F55" i="7" s="1"/>
  <c r="E56" i="7" l="1"/>
  <c r="F56" i="7" s="1"/>
  <c r="E60" i="7" l="1"/>
  <c r="E57" i="7"/>
  <c r="H24" i="1"/>
  <c r="H39" i="1" s="1"/>
  <c r="E58" i="7" l="1"/>
  <c r="F58" i="7" s="1"/>
  <c r="F57" i="7"/>
  <c r="E63" i="7"/>
  <c r="F63" i="7" s="1"/>
  <c r="F60" i="7"/>
  <c r="B9" i="14"/>
  <c r="B14" i="14" s="1"/>
  <c r="E61" i="7"/>
  <c r="F61" i="7" s="1"/>
  <c r="E64" i="7" l="1"/>
  <c r="F64" i="7" s="1"/>
  <c r="B16" i="14"/>
  <c r="B28" i="14" s="1"/>
  <c r="B30" i="14" s="1"/>
  <c r="E65" i="7" l="1"/>
  <c r="D133" i="7"/>
  <c r="D135" i="7" s="1"/>
  <c r="F72" i="7" l="1"/>
  <c r="F65" i="7"/>
  <c r="D37" i="1" l="1"/>
  <c r="D39" i="1" s="1"/>
  <c r="D13" i="2" l="1"/>
  <c r="D11" i="2" s="1"/>
  <c r="D14" i="2" s="1"/>
  <c r="D27" i="2" s="1"/>
  <c r="D43" i="2" s="1"/>
  <c r="D45" i="2" s="1"/>
  <c r="E13" i="2"/>
  <c r="E11" i="2" s="1"/>
  <c r="E14" i="2" s="1"/>
  <c r="E27" i="2" s="1"/>
  <c r="E43" i="2" s="1"/>
  <c r="E45" i="2" s="1"/>
</calcChain>
</file>

<file path=xl/sharedStrings.xml><?xml version="1.0" encoding="utf-8"?>
<sst xmlns="http://schemas.openxmlformats.org/spreadsheetml/2006/main" count="1088" uniqueCount="731">
  <si>
    <t>ACTIVO</t>
  </si>
  <si>
    <t>ACTIVO CORRIENTE</t>
  </si>
  <si>
    <t>Recaudaciones a Depositar</t>
  </si>
  <si>
    <t>Titulos de Renta Fija</t>
  </si>
  <si>
    <t>Titulos de Renta Variable</t>
  </si>
  <si>
    <t>TOTAL ACTIVO CORRIENTE</t>
  </si>
  <si>
    <t>ACTIVO NO CORRIENTE</t>
  </si>
  <si>
    <t>TOTAL ACTIVO NO CORRIENTE</t>
  </si>
  <si>
    <t>PASIVO</t>
  </si>
  <si>
    <t>PATRIMONIO NETO</t>
  </si>
  <si>
    <t>TOTAL PASIVO Y PATRIMINIO NETO</t>
  </si>
  <si>
    <t>INGRESOS OPERACIONES</t>
  </si>
  <si>
    <t>GASTOS OPERATIVOS</t>
  </si>
  <si>
    <t>RESULTADO OPERATIVO BRUTO</t>
  </si>
  <si>
    <t>Publicidad</t>
  </si>
  <si>
    <t>Mantenimiento</t>
  </si>
  <si>
    <t>Alquileres</t>
  </si>
  <si>
    <t>Gastos Generales</t>
  </si>
  <si>
    <t xml:space="preserve">Seguros </t>
  </si>
  <si>
    <t>Multas</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</si>
  <si>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</si>
  <si>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</si>
  <si>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</si>
  <si>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</si>
  <si>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</si>
  <si>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</si>
  <si>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</si>
  <si>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</si>
  <si>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</si>
  <si>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</si>
  <si>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</si>
  <si>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</si>
  <si>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</si>
  <si>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</si>
  <si>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Flujo de Efectivo por las Actividades Operativas</t>
  </si>
  <si>
    <t>Ingreso en efectivo por comisiones y otros</t>
  </si>
  <si>
    <t>Efectivo pagado a empleados</t>
  </si>
  <si>
    <t>Efectivo generado (usado por las actividades)</t>
  </si>
  <si>
    <t>Total de efectivo de las actividades operativas antes de cambios en los activos de operaciones</t>
  </si>
  <si>
    <t>(Aumento) disminución en los activos de operación</t>
  </si>
  <si>
    <t>Fondos colocados a corto plazo</t>
  </si>
  <si>
    <t>Aumento (disminución) en pasivos operativos</t>
  </si>
  <si>
    <t>Pago a Proveedores</t>
  </si>
  <si>
    <t>Efectivo neto de actividades de operación antes de impuestos</t>
  </si>
  <si>
    <t>Impuesto a la Renta</t>
  </si>
  <si>
    <t>Efectivo neto de actividades de operación</t>
  </si>
  <si>
    <t>Inversiones en otras empresas</t>
  </si>
  <si>
    <t>Inversiones temporarias</t>
  </si>
  <si>
    <t>Compra de Propiedad, planta y equipo</t>
  </si>
  <si>
    <t>Efectivo neto por (o usado) en actividades de inversión</t>
  </si>
  <si>
    <t>Flujo de Efectivo por las Actividades de Financiamiento</t>
  </si>
  <si>
    <t>Flujo de Efectivo por las Actividades de Inversión</t>
  </si>
  <si>
    <t>Proveniente de préstamos y otras deudas</t>
  </si>
  <si>
    <t>Intereses pagados</t>
  </si>
  <si>
    <t>Efectivo neto en actividades de financiamiento</t>
  </si>
  <si>
    <t>Aumento (o disminición) neto de efectivo y sus equivalentes</t>
  </si>
  <si>
    <t>Efectivo y su equivalente al comienzo del período</t>
  </si>
  <si>
    <t>Efectivo y su equivalente al cierre del período</t>
  </si>
  <si>
    <t>MOVIMIENTOS</t>
  </si>
  <si>
    <t>CAPITAL</t>
  </si>
  <si>
    <t>A INTEGRAR</t>
  </si>
  <si>
    <t>INTEGRADO</t>
  </si>
  <si>
    <t>RESERVAS</t>
  </si>
  <si>
    <t>LEGAL</t>
  </si>
  <si>
    <t>FACULTATIVA</t>
  </si>
  <si>
    <t>DEL EJERCICIO</t>
  </si>
  <si>
    <t>TOTAL ACTIVO</t>
  </si>
  <si>
    <t>Ingresos Varios</t>
  </si>
  <si>
    <t>TOTAL</t>
  </si>
  <si>
    <t xml:space="preserve">Concepto </t>
  </si>
  <si>
    <t>Intereses Cobrados Extrabursátiles</t>
  </si>
  <si>
    <t>Ganancia en Operación Bursátil</t>
  </si>
  <si>
    <t>Intereses Cobrados Bursátiles</t>
  </si>
  <si>
    <t>Venta de Servicios Bursátiles</t>
  </si>
  <si>
    <t>Ganancia en Operación Extrabursátil</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</si>
  <si>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</si>
  <si>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</si>
  <si>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</si>
  <si>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</si>
  <si>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</si>
  <si>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</si>
  <si>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</si>
  <si>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</si>
  <si>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</si>
  <si>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</si>
  <si>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</si>
  <si>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Uniformes al Personal</t>
  </si>
  <si>
    <t>Gastos Bancarios</t>
  </si>
  <si>
    <t>Intereses por Sobregiro</t>
  </si>
  <si>
    <t>Sueldos</t>
  </si>
  <si>
    <t>Aporte Patronal</t>
  </si>
  <si>
    <t>CONCEPTO</t>
  </si>
  <si>
    <t>Totales</t>
  </si>
  <si>
    <t>Otros Ingresos</t>
  </si>
  <si>
    <t>Otros Egresos</t>
  </si>
  <si>
    <t>Teléfonos y Comunicaciones</t>
  </si>
  <si>
    <t>Gastos de Escribanía</t>
  </si>
  <si>
    <t>Gastos y Útiles de Informática</t>
  </si>
  <si>
    <t>Energía Eléctrica</t>
  </si>
  <si>
    <t>Bonificación Familiar</t>
  </si>
  <si>
    <t>Papelería y Útiles</t>
  </si>
  <si>
    <t>Capacitación personal</t>
  </si>
  <si>
    <t>Fondo de Garantía</t>
  </si>
  <si>
    <t>Canon SEPRELAD</t>
  </si>
  <si>
    <t>Tipo de cambio comprador</t>
  </si>
  <si>
    <t xml:space="preserve">Tipo de cambio vendedor       </t>
  </si>
  <si>
    <t>DETALLE</t>
  </si>
  <si>
    <t>MONEDA EXTRANJERA MONTO</t>
  </si>
  <si>
    <t>ACTIVOS CORRIENTES</t>
  </si>
  <si>
    <t>BANCOS</t>
  </si>
  <si>
    <t>Banco ITAU</t>
  </si>
  <si>
    <t>U$D</t>
  </si>
  <si>
    <t>Banco Regional</t>
  </si>
  <si>
    <t>Banco Sudameris</t>
  </si>
  <si>
    <t>CREDITOS</t>
  </si>
  <si>
    <t>Clientes Moneda Extranjera</t>
  </si>
  <si>
    <t>INVERSIONES TEMPORARIAS</t>
  </si>
  <si>
    <t xml:space="preserve">Titulos de Renta Fija CDA </t>
  </si>
  <si>
    <t xml:space="preserve">Titulos de Renta Fija BONO </t>
  </si>
  <si>
    <t>OBLIGACIONES COMERCIALES</t>
  </si>
  <si>
    <t>Proveedores Moneda Extranjera</t>
  </si>
  <si>
    <t>TIPO DE MONEDA</t>
  </si>
  <si>
    <t>MONTO USD</t>
  </si>
  <si>
    <t>DISPONIBILIDADES</t>
  </si>
  <si>
    <t>Banco ITAU 700805688</t>
  </si>
  <si>
    <t>Banco Continental 53456309</t>
  </si>
  <si>
    <t>Banco Continental 76696402</t>
  </si>
  <si>
    <t>Vision Banco 900483585</t>
  </si>
  <si>
    <t>Banco Regional 7881548</t>
  </si>
  <si>
    <t>Financiera Solar 182965</t>
  </si>
  <si>
    <t>Banco Nacional de Fomento</t>
  </si>
  <si>
    <t>Banco Continental 17608406</t>
  </si>
  <si>
    <t>Banco Regional 7881549</t>
  </si>
  <si>
    <t>TOTAL DISPONIBILIDADES</t>
  </si>
  <si>
    <t>e)     Inversiones: Conformación, e indicación del criterio de valuación e inclusión de los importes de previsión por menor valor.</t>
  </si>
  <si>
    <t>INFORMACIÓN SOBRE EL DOCUMENTO Y EMISOR</t>
  </si>
  <si>
    <t>MONEDA</t>
  </si>
  <si>
    <t>INSTRUMENTO</t>
  </si>
  <si>
    <t>CANTIDAD DE TITULOS</t>
  </si>
  <si>
    <t>VALOR NOMINAL UNITARIO</t>
  </si>
  <si>
    <t>RESULTADO</t>
  </si>
  <si>
    <t>EMISOR</t>
  </si>
  <si>
    <t>CDA</t>
  </si>
  <si>
    <t>USD</t>
  </si>
  <si>
    <t>INVERSIONES PERMANENTES</t>
  </si>
  <si>
    <t>PERÍODO ACTUAL G.</t>
  </si>
  <si>
    <t>TOTAL EJERCICIO  ANTERIOR G.</t>
  </si>
  <si>
    <t>ACCIONES EN OTRAS EMPRESAS</t>
  </si>
  <si>
    <t>ACCIONES</t>
  </si>
  <si>
    <t>CUENTAS</t>
  </si>
  <si>
    <t>VALOR DE COSTO</t>
  </si>
  <si>
    <t>VALOR CONTABLE</t>
  </si>
  <si>
    <t>VALOR DE COTIZACION</t>
  </si>
  <si>
    <t>Inversiones Corrientes</t>
  </si>
  <si>
    <t>Saldo período actual</t>
  </si>
  <si>
    <t>Saldo ejercicio anterior</t>
  </si>
  <si>
    <t>Inversiones No Corrientes</t>
  </si>
  <si>
    <t>Saldo período actual G.</t>
  </si>
  <si>
    <t>Saldo ejercicio anterior G.</t>
  </si>
  <si>
    <t>ACCION DE LA BOLSA DE VALORES</t>
  </si>
  <si>
    <t>CANTIDAD</t>
  </si>
  <si>
    <t>VALOR NOMINAL</t>
  </si>
  <si>
    <t>1 (una)</t>
  </si>
  <si>
    <t>f)    Créditos</t>
  </si>
  <si>
    <t>DEUDORES POR INTERMEDIACION</t>
  </si>
  <si>
    <t xml:space="preserve">CONCEPTO </t>
  </si>
  <si>
    <t>Deudores por Intermediación Moneda Local - Servicios</t>
  </si>
  <si>
    <t>Deudores por Intermediación Moneda Extranjera - Servicios</t>
  </si>
  <si>
    <t>DEUDORES VARIOS</t>
  </si>
  <si>
    <t>g)      Bienes de Uso</t>
  </si>
  <si>
    <t>Equipo de Informatica</t>
  </si>
  <si>
    <t>Mejora en Propiedad de Terceros</t>
  </si>
  <si>
    <t>Rodados</t>
  </si>
  <si>
    <t>DEPRECIACIONES</t>
  </si>
  <si>
    <t>h)      Cargos diferidos</t>
  </si>
  <si>
    <t xml:space="preserve"> Los cargos diferidos se deben exponer desagregados de acuerdo al siguiente modelo:</t>
  </si>
  <si>
    <t>SALDO INCIAL</t>
  </si>
  <si>
    <t>SALDO</t>
  </si>
  <si>
    <t>AUMENTOS</t>
  </si>
  <si>
    <t>AMORTIZACIONES</t>
  </si>
  <si>
    <t>NETO FINAL</t>
  </si>
  <si>
    <t>i) Intangibles</t>
  </si>
  <si>
    <t>j) Otros Activos Corrientes y No Corrientes</t>
  </si>
  <si>
    <t>Impuesto al Valor Agregado</t>
  </si>
  <si>
    <t>Seguros a Vencer</t>
  </si>
  <si>
    <t>INSTITUCIÓN</t>
  </si>
  <si>
    <t>Gratificación Especial Ley 285/93</t>
  </si>
  <si>
    <t>n)      Administración de Cartera (corto y largo plazo)</t>
  </si>
  <si>
    <t>o) Cuentas a pagar a personas y empresas relacionadas (corto y largo plazo)</t>
  </si>
  <si>
    <t>NOMBRE</t>
  </si>
  <si>
    <t>RELACION</t>
  </si>
  <si>
    <t>TIPO DE OPERACIÓN</t>
  </si>
  <si>
    <t>ANTIGÜEDAD DE LA DEUDA</t>
  </si>
  <si>
    <t>VENCIMIENTO</t>
  </si>
  <si>
    <t>p)     Obligac. por contrato de Underwriting (corto y largo plazo)</t>
  </si>
  <si>
    <t>PLAZO DE VENCIMIENTO DEL CONTRATO</t>
  </si>
  <si>
    <t>q)      Otros Pasivos Corrientes y No Corrientes</t>
  </si>
  <si>
    <t>Operaciones a Liquidar</t>
  </si>
  <si>
    <t>r)      Saldos y transacciones con personas y empresas relacionadas  (Corriente y No Corriente)</t>
  </si>
  <si>
    <t>Página 9 de 10</t>
  </si>
  <si>
    <t xml:space="preserve">NOMBRE </t>
  </si>
  <si>
    <t>SALDOS</t>
  </si>
  <si>
    <t>s)      Resultado con personas y empresas vinculadas</t>
  </si>
  <si>
    <t>PERSONA O EMPRESA RELACIONADA</t>
  </si>
  <si>
    <t>TOTAL DE INGRESOS</t>
  </si>
  <si>
    <t>t)      Patrimonio</t>
  </si>
  <si>
    <t>DISMINUCIÓN</t>
  </si>
  <si>
    <t>Capital Integrado</t>
  </si>
  <si>
    <t>Reserva de Revaluo</t>
  </si>
  <si>
    <t>Reserva Legal</t>
  </si>
  <si>
    <t>Reserva Facultativa</t>
  </si>
  <si>
    <t>Revaluo de acciones al inicio</t>
  </si>
  <si>
    <t>Resultados Acumulados</t>
  </si>
  <si>
    <t>Resultados del Ejercicio</t>
  </si>
  <si>
    <t>DISMINUCION</t>
  </si>
  <si>
    <t>- DEDUCIDAS DEL ACTIVO</t>
  </si>
  <si>
    <t>- INCLUIDAS EN EL PASIVO</t>
  </si>
  <si>
    <t>v)      INGRESOS OPERATIVOS</t>
  </si>
  <si>
    <t>w)  Otros Gastos Operativos, de Comercialización y de Administración</t>
  </si>
  <si>
    <t>x)  Otros Ingresos y Egresos</t>
  </si>
  <si>
    <t>y) RESULTADOS FINANCIEROS</t>
  </si>
  <si>
    <t>z)      Resultados Extraordinarios</t>
  </si>
  <si>
    <t>6) Informacion referente a contingencias y compromisos</t>
  </si>
  <si>
    <t>a)Compromisos Directos:</t>
  </si>
  <si>
    <t>b) Contingencias Legales:</t>
  </si>
  <si>
    <t>c) Garantias Constituidas:</t>
  </si>
  <si>
    <t>Garantías</t>
  </si>
  <si>
    <t>Monto Asegurado</t>
  </si>
  <si>
    <t>Forma de Constitución</t>
  </si>
  <si>
    <t>7) Hechos Posteriores al cierre del Ejercicio</t>
  </si>
  <si>
    <t>No existen hechos posteriores al cierre del ejercicio que impliquen alteraciones significativas a la estructura patrimonial y resultado del ejercicio.</t>
  </si>
  <si>
    <t>8) Limitacion a la Libre Disponibilidad de los activos o del patrimonio y cualquier restriccion al derecho de propiedad.</t>
  </si>
  <si>
    <t>9) Cambios Contables</t>
  </si>
  <si>
    <t>No Aplicable</t>
  </si>
  <si>
    <t>10) Restricciones para Distribucion  de Utilidades</t>
  </si>
  <si>
    <t>11) Sanciones</t>
  </si>
  <si>
    <t>No Posee sanciones con la Comision Nacional de Valores u otras entidades fiscalizadoras.</t>
  </si>
  <si>
    <t xml:space="preserve"> PASIVO CORRIENTE</t>
  </si>
  <si>
    <t xml:space="preserve"> Impuesto a la Renta a Pagar</t>
  </si>
  <si>
    <t xml:space="preserve"> TOTAL PASIVO CORRIENTE</t>
  </si>
  <si>
    <t xml:space="preserve"> TOTAL PASIVO</t>
  </si>
  <si>
    <t xml:space="preserve"> TOTAL PATRIMONIO NETO</t>
  </si>
  <si>
    <t>RESULTADOS</t>
  </si>
  <si>
    <t>ACUMULADOS</t>
  </si>
  <si>
    <t xml:space="preserve">ESTADO DE VARIACION DE PATRIMONIO NETO                                                                                                                   </t>
  </si>
  <si>
    <t>Dieta de Directorio</t>
  </si>
  <si>
    <t>Financiera El Comercio</t>
  </si>
  <si>
    <t>Anticipo Impuesto a la Renta</t>
  </si>
  <si>
    <t>Bono Electrónico</t>
  </si>
  <si>
    <t xml:space="preserve"> Aportes y Retenciones a Pagar</t>
  </si>
  <si>
    <t>TOTAL DE EGRESOS</t>
  </si>
  <si>
    <t>Total del Periodo Actual</t>
  </si>
  <si>
    <t>Total del Periodo Anterior</t>
  </si>
  <si>
    <t>SUSCRIPTO</t>
  </si>
  <si>
    <t>Garantia de Desempeño de Profesión</t>
  </si>
  <si>
    <t>Vigencia</t>
  </si>
  <si>
    <t>Diferencia de Cambio</t>
  </si>
  <si>
    <t>NO EXISTEN</t>
  </si>
  <si>
    <t>Retencion Impuesto al Valor Agregado</t>
  </si>
  <si>
    <t>Lincencias a Vencer</t>
  </si>
  <si>
    <t>Cuentas</t>
  </si>
  <si>
    <t>Altas</t>
  </si>
  <si>
    <t>Bajas</t>
  </si>
  <si>
    <t>Revaluo del Periodo</t>
  </si>
  <si>
    <t>Muebles y Utiles</t>
  </si>
  <si>
    <t>Maquinas y Equipos de oficina</t>
  </si>
  <si>
    <t>Acumulado al Cierre</t>
  </si>
  <si>
    <t>Refrigerio</t>
  </si>
  <si>
    <t>Auditoria Externa</t>
  </si>
  <si>
    <t>Banco Continental 34068203</t>
  </si>
  <si>
    <t>Banco Continental 71629001</t>
  </si>
  <si>
    <t>PERIODO ACTUAL USD (En Guaraníes)</t>
  </si>
  <si>
    <t>Membresia Mercado Futuro</t>
  </si>
  <si>
    <t>Garantia Mercado Futuro</t>
  </si>
  <si>
    <t>₲</t>
  </si>
  <si>
    <t>Sub Total Cuentas Propias</t>
  </si>
  <si>
    <t>Fondo Fijo</t>
  </si>
  <si>
    <t>Total Bancos</t>
  </si>
  <si>
    <t>Citibank 5198720013</t>
  </si>
  <si>
    <t>c) DIFERENCIA DE CAMBIO EN MONEDA EXTRANJERA</t>
  </si>
  <si>
    <t>PASIVOS EN MONEDA EXTRANJERA</t>
  </si>
  <si>
    <t xml:space="preserve">          ACTIVOS EN MONEDA EXTRANJERA</t>
  </si>
  <si>
    <t>BANCO CONTINENTAL S.A.E.C.A.</t>
  </si>
  <si>
    <t>BOLSA DE VALORES Y PROD. ASUNCION S.A.</t>
  </si>
  <si>
    <t>Acciones</t>
  </si>
  <si>
    <t>Total al 31/12/2017</t>
  </si>
  <si>
    <t>Total al 31/12/2018</t>
  </si>
  <si>
    <t>DOCUMENTOS Y CUENTAS POR COBRAR</t>
  </si>
  <si>
    <t>N/A</t>
  </si>
  <si>
    <t>Totales al 31/12/2017</t>
  </si>
  <si>
    <t>Totales al 31/12/2018</t>
  </si>
  <si>
    <t>Anticipo a Proveedores</t>
  </si>
  <si>
    <t>Proveedores Moneda Nacional</t>
  </si>
  <si>
    <t>RELACIÓN</t>
  </si>
  <si>
    <t>TIPO DE     RELACIÓN</t>
  </si>
  <si>
    <t>CORTO PLAZO ₲</t>
  </si>
  <si>
    <t>LARGO PLAZO ₲</t>
  </si>
  <si>
    <t>Prima de Acciones</t>
  </si>
  <si>
    <t>SALDO AL</t>
  </si>
  <si>
    <t>Servicio de Limpieza</t>
  </si>
  <si>
    <t>Gastos de Representación</t>
  </si>
  <si>
    <t>Seguro Medico del Personal</t>
  </si>
  <si>
    <t>Gasto por Reimpresión de Acciones</t>
  </si>
  <si>
    <t>Pérdida en Operaciones</t>
  </si>
  <si>
    <t>Remuneración Personal Superior</t>
  </si>
  <si>
    <t xml:space="preserve">Otras Gratificaciones </t>
  </si>
  <si>
    <t>Pre Aviso</t>
  </si>
  <si>
    <t>Indemnizaciones</t>
  </si>
  <si>
    <t xml:space="preserve">     INTERESES COBRADOS</t>
  </si>
  <si>
    <t xml:space="preserve">     INTERESES PAGADOS</t>
  </si>
  <si>
    <t xml:space="preserve">                               INGRESOS EXTRAORDINARIOS</t>
  </si>
  <si>
    <t xml:space="preserve">                             EGRESOS EXTRAORDINARIOS</t>
  </si>
  <si>
    <t>CRÉDITOS</t>
  </si>
  <si>
    <t>BIENES DE USO</t>
  </si>
  <si>
    <t>OTROS ACTIVOS</t>
  </si>
  <si>
    <t>Acreedores Varios</t>
  </si>
  <si>
    <t>GASTOS DE ADMINISTRACIÓN</t>
  </si>
  <si>
    <t>GASTOS DE COMERCIALIZACIÓN</t>
  </si>
  <si>
    <t>Previsión, Amortización y Depreciaciones</t>
  </si>
  <si>
    <t>Comisiones por Operaciones Fuera de Rueda</t>
  </si>
  <si>
    <t>Comisiones por Operaciones en Rueda</t>
  </si>
  <si>
    <t>Comisiones por Contratos de Colocación Primaria</t>
  </si>
  <si>
    <t>Aranceles por Negociación Bolsa de Valores</t>
  </si>
  <si>
    <t xml:space="preserve">PRIMA </t>
  </si>
  <si>
    <t>R. ACCIONES</t>
  </si>
  <si>
    <t>REVALÚO</t>
  </si>
  <si>
    <t>TOTAL PASIVO</t>
  </si>
  <si>
    <t>VALOR LIBRO</t>
  </si>
  <si>
    <t>VALOR ÚLTIMO REMATE</t>
  </si>
  <si>
    <t>VALORES DE ORIGEN</t>
  </si>
  <si>
    <t>CORTO PLAZO      ₲</t>
  </si>
  <si>
    <t>LARGO PLAZO      ₲</t>
  </si>
  <si>
    <t>ACTIVOS INTANGIBLES Y CARGOS DIFERIDOS</t>
  </si>
  <si>
    <t>l)        Documentos y Cuentas por Pagar</t>
  </si>
  <si>
    <t>m)        Acreedores por Intermediación</t>
  </si>
  <si>
    <t>n)    Acreedores Varios</t>
  </si>
  <si>
    <t>Citibank 5198720021</t>
  </si>
  <si>
    <t>BANCO RIO S.A.E.C.A.</t>
  </si>
  <si>
    <t>Banco RIO</t>
  </si>
  <si>
    <t>Bancop</t>
  </si>
  <si>
    <t>Citibank Paraguay</t>
  </si>
  <si>
    <t>Bancop 410057495</t>
  </si>
  <si>
    <t>Banco BASA 100021204</t>
  </si>
  <si>
    <t>Banco Familiar 1889576</t>
  </si>
  <si>
    <t>Banco Continental 769245</t>
  </si>
  <si>
    <t>Banco Rio 1874600</t>
  </si>
  <si>
    <t>Bancop 410063533</t>
  </si>
  <si>
    <t>Banco Continental 256426</t>
  </si>
  <si>
    <t>Descuentos obtenidos</t>
  </si>
  <si>
    <t xml:space="preserve">v2) Ingresos por operaciones y servicios </t>
  </si>
  <si>
    <t>v1) Ingresos por Intereses y Dividendos de Cartera Propia</t>
  </si>
  <si>
    <t>Banco BBVA</t>
  </si>
  <si>
    <t>Banco BBVA Gs</t>
  </si>
  <si>
    <t>Banco RIO 01-00187460-08</t>
  </si>
  <si>
    <t>Banco BBVA 2101047322</t>
  </si>
  <si>
    <t>Operaciones a liquidar</t>
  </si>
  <si>
    <t>CUENTAS A COBRAR 2018</t>
  </si>
  <si>
    <t>INGRESOS 2019</t>
  </si>
  <si>
    <t>CUENTAS A COBRAR 2019</t>
  </si>
  <si>
    <t>CUENTAS PAGAR 2018</t>
  </si>
  <si>
    <t>GASTOS</t>
  </si>
  <si>
    <t>CUENTAS PAGAR 2019</t>
  </si>
  <si>
    <t>SUELDOS A PAGAR 2018</t>
  </si>
  <si>
    <t>SUELDOS GASTOS</t>
  </si>
  <si>
    <t>SUELDOS 2019</t>
  </si>
  <si>
    <t>IMPUESTO A PAGAR 2018</t>
  </si>
  <si>
    <t xml:space="preserve">IMPUESTO </t>
  </si>
  <si>
    <t>IMPUESTO A PAGAR 2019</t>
  </si>
  <si>
    <t>GRATIFICACION A PAGR 2018</t>
  </si>
  <si>
    <t>INGRESOS A REALIZAR 2018</t>
  </si>
  <si>
    <t>INGRESOS A REALIZAR 2019</t>
  </si>
  <si>
    <t>Operaciones a liquidar 2019</t>
  </si>
  <si>
    <t>Operaciones a liquidar 2018</t>
  </si>
  <si>
    <t>No Registra</t>
  </si>
  <si>
    <t>Reserva de Revalúo</t>
  </si>
  <si>
    <t>Póliza emitida por Patria S.A. de Seguros y Reaseguros.</t>
  </si>
  <si>
    <t>3.2.	Criterio de Valuación:</t>
  </si>
  <si>
    <t>3.1.	Base de preparación de los Estados Contables:</t>
  </si>
  <si>
    <t>AVALON CASA DE BOLSA S.A., al cierre del periodo considerado cuenta con participación en la Bolsa de Valores y Productos Asunción S.A. (BVPASA) de acuerdo a lo establecido en la Ley Nº 5.810/2017 “Mercado de Valores”.</t>
  </si>
  <si>
    <t>2.2.	Participación en Otras Empresas:</t>
  </si>
  <si>
    <t>NOTA A LOS ESTADOS CONTABLES</t>
  </si>
  <si>
    <t>1.	 CONSIDERACIONES DE LOS ESTADOS CONTABLES</t>
  </si>
  <si>
    <t>2.1.	Naturaleza Jurídica de las Actividades de la Sociedad:</t>
  </si>
  <si>
    <t>La Alta Administración de la Sociedad no ha cambiado, ni tiene previsto cambiar o modificar las políticas y/o procedimientos contables, y las mantiene en forma uniforme de un ejercicio financiero a otro.</t>
  </si>
  <si>
    <t>No cuenta con partidas que exponer en este ítem.</t>
  </si>
  <si>
    <t xml:space="preserve">3.8 Gastos de Constitución y Organización </t>
  </si>
  <si>
    <t>La Sociedad no consolida los Estados Financieros, pues no es controlante de ninguna otra sociedad.</t>
  </si>
  <si>
    <t>3.7 Normas aplicadas para la Consolidación de los Estados Financieros</t>
  </si>
  <si>
    <t xml:space="preserve">3.6 Flujo de Efectivo  </t>
  </si>
  <si>
    <t>Los Bienes del Activo Fijo son depreciados por el sistema de línea recta en función a los años de vida útil estimados en las normativas de la Subsecretaria de Estado de Tributación (SET).</t>
  </si>
  <si>
    <t xml:space="preserve">3.4. Política de Depreciación: </t>
  </si>
  <si>
    <t>La previsión por menor valor se realiza considerando el atraso en los pagos de los intereses por parte del Emisor.</t>
  </si>
  <si>
    <t>3.3. Política de Constitución de Previsiones:</t>
  </si>
  <si>
    <t>Licencias Informáticas</t>
  </si>
  <si>
    <t>2.    INFORMACION BASICA DE LA EMPRESA</t>
  </si>
  <si>
    <t>4)  CAMBIO DE POLITICAS Y PROCEDIMIENTOS DE CONTABILIDAD</t>
  </si>
  <si>
    <t>5) CRITERIOS ESPECIFICOS DE VALUACION</t>
  </si>
  <si>
    <t xml:space="preserve">      a) VALUACION EN MONEDA EXTRANJERA</t>
  </si>
  <si>
    <t xml:space="preserve">      b) POSICION EN MONEDA EXTRANJERA</t>
  </si>
  <si>
    <t>3.5 Política de Reconocimiento de Ingresos y Gastos:</t>
  </si>
  <si>
    <t>TIPO DE CAMBIO AL 31/12/2020</t>
  </si>
  <si>
    <t>EQUIVALENTE EN ₲ AL 31/12/2020</t>
  </si>
  <si>
    <t>CAMBIO CIERRE AL 31/12/2020</t>
  </si>
  <si>
    <t>MONTO AJUSTADO  AL 31/12/2020</t>
  </si>
  <si>
    <t>SALDO AL 31/12/2020</t>
  </si>
  <si>
    <t>TOTAL PERIODO AL 31/12/2020</t>
  </si>
  <si>
    <t>Total al 31/12/2020</t>
  </si>
  <si>
    <t>Saldos al 31/12/2020</t>
  </si>
  <si>
    <t>Totales al 31/12/2020</t>
  </si>
  <si>
    <t>FIC S.A. de Finanzas</t>
  </si>
  <si>
    <t>Banco Continental 19008407</t>
  </si>
  <si>
    <t>Banco ITAU 700812608</t>
  </si>
  <si>
    <t>Banco RIO 844460-2</t>
  </si>
  <si>
    <t>Saldo período al 31/12/2020</t>
  </si>
  <si>
    <t>Anticipo a Rendir</t>
  </si>
  <si>
    <t>Garantia de Alquiler</t>
  </si>
  <si>
    <t>Inversiones en Otras Empresas</t>
  </si>
  <si>
    <t xml:space="preserve"> DOCUMENTOS Y CUENTAS POR PAGAR</t>
  </si>
  <si>
    <t xml:space="preserve"> OTROS PASIVOS</t>
  </si>
  <si>
    <t xml:space="preserve"> PROVISIONES</t>
  </si>
  <si>
    <t xml:space="preserve"> Operaciones en Reporto</t>
  </si>
  <si>
    <t xml:space="preserve"> Impuesto a Valor Agregado a Pagar</t>
  </si>
  <si>
    <t>Intereses a Vencer</t>
  </si>
  <si>
    <t>Sueldos y Jornales a Pagar</t>
  </si>
  <si>
    <t>Honorarios Profesionales a Pagar</t>
  </si>
  <si>
    <t>Aranceles Pagados a la SEN</t>
  </si>
  <si>
    <t>Donaciones</t>
  </si>
  <si>
    <t>w1)  Otros Gastos Operativos</t>
  </si>
  <si>
    <t>w2)  Otros Gastos de Comercialización</t>
  </si>
  <si>
    <t>w3)  Otros Gastos de Administración</t>
  </si>
  <si>
    <t>Intereses Pagados Prestamos</t>
  </si>
  <si>
    <t>Expensas</t>
  </si>
  <si>
    <t>Perdida por baja de Bienes de Uso</t>
  </si>
  <si>
    <t>Suscripciones</t>
  </si>
  <si>
    <t>Servicios De Consultoria</t>
  </si>
  <si>
    <t>Obsequios Empresariales</t>
  </si>
  <si>
    <t>Movimientos subsecuentes</t>
  </si>
  <si>
    <t>Saldo al incio del ejercicio</t>
  </si>
  <si>
    <t>Resultado del Ejercicio</t>
  </si>
  <si>
    <t>Dividendos pagados</t>
  </si>
  <si>
    <t>Distribución de dividendos</t>
  </si>
  <si>
    <t>INFORMACIÓN SOBRE EL EMISOR</t>
  </si>
  <si>
    <t>La Sociedad no posee vinculación con activos comprometidos.</t>
  </si>
  <si>
    <t>CUADRO DEL CAPITAL SUSCRIPTO</t>
  </si>
  <si>
    <t>:</t>
  </si>
  <si>
    <t xml:space="preserve">          INSCRIPCIÓN EN EL REGISTRO PÚBLICO</t>
  </si>
  <si>
    <t xml:space="preserve"> </t>
  </si>
  <si>
    <t xml:space="preserve">          ESCRITURA N° 173 FECHA</t>
  </si>
  <si>
    <t xml:space="preserve">          ESCRITURA N° 208 FECHA</t>
  </si>
  <si>
    <t>MODIFICACIÓN DE DENOMINACIÓN SOCIAL - AUMENTO DE CAPITAL</t>
  </si>
  <si>
    <t>PITIANTUTA ESQ. ESPAÑA -  PISO 1</t>
  </si>
  <si>
    <t>www.avalon.com.py</t>
  </si>
  <si>
    <t>info@avalon.com.py</t>
  </si>
  <si>
    <t>-----</t>
  </si>
  <si>
    <t>(+595) 21 611 308</t>
  </si>
  <si>
    <t>CB 019</t>
  </si>
  <si>
    <t>RESOLUCIÓN N° 1145/08</t>
  </si>
  <si>
    <t>AVALON CASA DE BOLSA S.A.</t>
  </si>
  <si>
    <t>BENEFICIARIOS FINALES</t>
  </si>
  <si>
    <t>CARLOS RUBEN PARODI BADO</t>
  </si>
  <si>
    <t>EDITH CONCEPCION ESPINOLA ALMADA</t>
  </si>
  <si>
    <t>EDUARDO CESPEDES LAGUARDIA</t>
  </si>
  <si>
    <t>EGERHT ORLANDO LOVERA ESTIGARRIBIA</t>
  </si>
  <si>
    <t>GERMAN DARIO VARGAS DIAZ</t>
  </si>
  <si>
    <t>GUSTAVO DIOSNEL PORTILLO DIAZ</t>
  </si>
  <si>
    <t>HUGO RODOLFO UBEDA SZARAN</t>
  </si>
  <si>
    <t>ENRIQUE RICARDO MAASEN VELAZQUEZ</t>
  </si>
  <si>
    <t>JOSE RICARDO KIKO KUCZER</t>
  </si>
  <si>
    <t>JUAN CARLOS CARRANZA ORTIZ</t>
  </si>
  <si>
    <t>MTA S.A.</t>
  </si>
  <si>
    <t>PABLO PARRA GARCIA</t>
  </si>
  <si>
    <t>REINALDO VICTOR OPORTO LEIVA</t>
  </si>
  <si>
    <t>RIO SALADO S.A.</t>
  </si>
  <si>
    <t>FEDERICO SEBASTIAN OPORTO LEIVA</t>
  </si>
  <si>
    <t>TIBURCIO OJEDA OVIEDO</t>
  </si>
  <si>
    <t>TIERRAS DEL SUR S.A.</t>
  </si>
  <si>
    <t>VICENTE RUBEN DARIO ESPINOLA SOSA</t>
  </si>
  <si>
    <t>VOIRONS S.A.</t>
  </si>
  <si>
    <t>WILSON MANUEL MEDINA LOPETEGUI</t>
  </si>
  <si>
    <t>ZULMA GLADYS ESPINOLA ALMADA</t>
  </si>
  <si>
    <t>TERESA DEJESUS GAONA DE BOBADILLA</t>
  </si>
  <si>
    <t>GABRIEL RICARDO BENITEZ MERELES</t>
  </si>
  <si>
    <t>MIGUEL MAXIMILIANO ANDRES ALTIERI FADUL</t>
  </si>
  <si>
    <t>BEATRIZ MARIA BREUER DE ZACARIAS</t>
  </si>
  <si>
    <t>NEGOCIOS Y SERVICIOS S.A.</t>
  </si>
  <si>
    <t>CARLOS RAUL MORENO FRANCO</t>
  </si>
  <si>
    <t>RENE YURI RUIZ DIAZ ANGERT</t>
  </si>
  <si>
    <t>MARIA SUSANA HEISECKE DE SALDIVAR</t>
  </si>
  <si>
    <t>GUSTAVO JAVIER ARGUELLO LUBIAN</t>
  </si>
  <si>
    <t>ROSANNA CONCEPCION GRACIA PLATE</t>
  </si>
  <si>
    <t>VICTOR MANUEL RAMIREZ MEDINA</t>
  </si>
  <si>
    <t>NOMBRES - DENOMINACION</t>
  </si>
  <si>
    <t>RUC</t>
  </si>
  <si>
    <t>CANTIDAD DE ACCIONES - CUOTAS - PARTICIPACION</t>
  </si>
  <si>
    <t>VALOR DE ACCIONES</t>
  </si>
  <si>
    <t>1008024-4</t>
  </si>
  <si>
    <t>1171001-2</t>
  </si>
  <si>
    <t>997051-7</t>
  </si>
  <si>
    <t>2601810-1</t>
  </si>
  <si>
    <t>800737-3</t>
  </si>
  <si>
    <t>2510963-4</t>
  </si>
  <si>
    <t>822498-6</t>
  </si>
  <si>
    <t>856938-0</t>
  </si>
  <si>
    <t>1416658-5</t>
  </si>
  <si>
    <t>3505102-7</t>
  </si>
  <si>
    <t>80037132-1</t>
  </si>
  <si>
    <t>866793-4</t>
  </si>
  <si>
    <t>7173994-7</t>
  </si>
  <si>
    <t>80078279-8</t>
  </si>
  <si>
    <t>7173993-9</t>
  </si>
  <si>
    <t>410601-6</t>
  </si>
  <si>
    <t>80055072-2</t>
  </si>
  <si>
    <t>2329369-1</t>
  </si>
  <si>
    <t>80013198-3</t>
  </si>
  <si>
    <t>1851154-6</t>
  </si>
  <si>
    <t>436031-1</t>
  </si>
  <si>
    <t>653270-5</t>
  </si>
  <si>
    <t>2876552-4</t>
  </si>
  <si>
    <t>932945-5</t>
  </si>
  <si>
    <t>540709-5</t>
  </si>
  <si>
    <t>80050369-4</t>
  </si>
  <si>
    <t>373006-9</t>
  </si>
  <si>
    <t>735345-6</t>
  </si>
  <si>
    <t>539201-2</t>
  </si>
  <si>
    <t>3257722-2</t>
  </si>
  <si>
    <t>1018694-8</t>
  </si>
  <si>
    <t>2530723-1</t>
  </si>
  <si>
    <t>PORCENTAJE</t>
  </si>
  <si>
    <t>TIPO DE ACCIONES</t>
  </si>
  <si>
    <t>ORDINARIAS</t>
  </si>
  <si>
    <t>CANTIDAD DE VOTOS</t>
  </si>
  <si>
    <t>ITACUA BIENES Y RAICES S.A.</t>
  </si>
  <si>
    <t>CARLOS RAUL ESPINOLA ALMADA</t>
  </si>
  <si>
    <t>MIRIAM CRISTINA HARMS</t>
  </si>
  <si>
    <t>MATIAS ESPINOLA HARMS</t>
  </si>
  <si>
    <t>SOFIA ESPINOLA HARMS</t>
  </si>
  <si>
    <t>828906-9</t>
  </si>
  <si>
    <t>3490086-1</t>
  </si>
  <si>
    <t>3490087-0</t>
  </si>
  <si>
    <t>ACCIONISTA</t>
  </si>
  <si>
    <t>MENOS: PREVISION POR MENOR VALOR</t>
  </si>
  <si>
    <t>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y la modificación de los estatutos sociales por medio de la Escritura Pública N° 173 de fecha 15 de octubre de 2015 e inscripta en los Registros Públicos de Comercio bajo Nº 01 Folio 01.</t>
  </si>
  <si>
    <t>CUADRO DEL CAPITAL INTEGRADO</t>
  </si>
  <si>
    <t>Los Estados Financieros han sido preparados de acuerdo a las normas establecidas por la Comisión Nacional de Valores y los principios de contabilidad generalmente aceptados aplicables en su caso.</t>
  </si>
  <si>
    <t>Los ingresos son reconocidos con base en el criterio de lo devengado, de conformidad con lo propuesto por principios de contabilidad generalmente aceptados y las normas de la Comisión Nacional de Valores y que fueron aplicados por la Alta Dirección en forma uniforme de un ejercicio financiero a otro.</t>
  </si>
  <si>
    <t>El flujo de efectivo fue elaborado por el método directo, criterio contemplados en los principios de contabilidad generalmente aceptados.</t>
  </si>
  <si>
    <t>La firma cuenta con la libre disposicion de su patrimonio.</t>
  </si>
  <si>
    <t>Los bienes de uso adquiridos por la empresa se encuentran valuados al costo de adquisición más todos los gastos efectuados y que fueron necesarios para su incorporación al patrimonio del ente y puesta en funcionamiento.
A partir del año 2020 los bienes de uso son revaluados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t>
  </si>
  <si>
    <t>Reporto por Cobrar</t>
  </si>
  <si>
    <t xml:space="preserve">    </t>
  </si>
  <si>
    <t>Banco Rio 08-839941-08</t>
  </si>
  <si>
    <t>Financiera El Comercio 469796002</t>
  </si>
  <si>
    <t>Banco Rio 08-142640-07</t>
  </si>
  <si>
    <t>Operaciones de Reporto Extrabursátil Guaranies</t>
  </si>
  <si>
    <t>Operaciones de Reporto Extrabursátil Dólares</t>
  </si>
  <si>
    <t>Acumuladas al 31/12/2020</t>
  </si>
  <si>
    <t>Transformación Digital</t>
  </si>
  <si>
    <t>Servicios Pagados Por Adelantado</t>
  </si>
  <si>
    <t>Alquiler Central Telfonica Pagados Por Adelantado</t>
  </si>
  <si>
    <t>Aranceles Bvpasa A Devengar</t>
  </si>
  <si>
    <t>Aguinaldo a Pagar</t>
  </si>
  <si>
    <t>Otras Gratificaciones a Pagar</t>
  </si>
  <si>
    <t>Ingresos a Realizar</t>
  </si>
  <si>
    <t>SALDO 31/12/2020</t>
  </si>
  <si>
    <t>u)    Previsiones</t>
  </si>
  <si>
    <t>31.12.2020 al 31.12.2021</t>
  </si>
  <si>
    <t>PERIODO ACTUAL ₲</t>
  </si>
  <si>
    <t>TOTAL PERIODO AL 31/12/2020 EN GUARANIES (₲ + USD)</t>
  </si>
  <si>
    <t>Total actual ₲</t>
  </si>
  <si>
    <t>Total anterior ₲</t>
  </si>
  <si>
    <t>CORRIENTE ₲</t>
  </si>
  <si>
    <t>NO CORRIENTE  ₲</t>
  </si>
  <si>
    <t>PERIODO ANTERIOR ₲</t>
  </si>
  <si>
    <t xml:space="preserve">Banco Continental </t>
  </si>
  <si>
    <r>
      <t>d) DISPONIBILIDADES:</t>
    </r>
    <r>
      <rPr>
        <sz val="10"/>
        <rFont val="Arial"/>
        <family val="2"/>
      </rPr>
      <t xml:space="preserve"> El rubro se encuentra compuesto de la siguiente manera:</t>
    </r>
  </si>
  <si>
    <r>
      <t>d.1) CAJA:</t>
    </r>
    <r>
      <rPr>
        <sz val="10"/>
        <rFont val="Arial"/>
        <family val="2"/>
      </rPr>
      <t xml:space="preserve"> Representa las monedas y billetes existentes en la empresa y cuya composición es:</t>
    </r>
  </si>
  <si>
    <r>
      <t xml:space="preserve">d.2) BANCOS: </t>
    </r>
    <r>
      <rPr>
        <sz val="10"/>
        <rFont val="Arial"/>
        <family val="2"/>
      </rPr>
      <t>Representa los fondos disponibles en cta, corriente y ahorros a la vista tanto de</t>
    </r>
    <r>
      <rPr>
        <b/>
        <sz val="10"/>
        <rFont val="Arial"/>
        <family val="2"/>
      </rPr>
      <t xml:space="preserve"> propias y de clientes, tanto en dólares como en guaraníes:</t>
    </r>
  </si>
  <si>
    <r>
      <t>k)  </t>
    </r>
    <r>
      <rPr>
        <b/>
        <sz val="10"/>
        <color rgb="FFFF0000"/>
        <rFont val="Arial"/>
        <family val="2"/>
      </rPr>
      <t>  </t>
    </r>
    <r>
      <rPr>
        <b/>
        <sz val="10"/>
        <rFont val="Arial"/>
        <family val="2"/>
      </rPr>
      <t>  Préstamos Financieros a corto y largo plazo</t>
    </r>
  </si>
  <si>
    <t>Pérdidas por valuación de Pasivos monetarios en moneda Extranjera</t>
  </si>
  <si>
    <t>Ganancias por valuación de Activos monetario en moneda extranjera</t>
  </si>
  <si>
    <t>TOTAL CAJA</t>
  </si>
  <si>
    <r>
      <rPr>
        <b/>
        <sz val="10"/>
        <color theme="1"/>
        <rFont val="Arial"/>
        <family val="2"/>
      </rPr>
      <t xml:space="preserve">1.      </t>
    </r>
    <r>
      <rPr>
        <b/>
        <u/>
        <sz val="10"/>
        <color theme="1"/>
        <rFont val="Arial"/>
        <family val="2"/>
      </rPr>
      <t>IDENTIFICACIÓN</t>
    </r>
  </si>
  <si>
    <r>
      <rPr>
        <b/>
        <sz val="10"/>
        <color theme="1"/>
        <rFont val="Arial"/>
        <family val="2"/>
      </rPr>
      <t>1.1.</t>
    </r>
    <r>
      <rPr>
        <sz val="10"/>
        <color theme="1"/>
        <rFont val="Arial"/>
        <family val="2"/>
      </rPr>
      <t>    NOMBRE O RAZÓN SOCIAL</t>
    </r>
  </si>
  <si>
    <r>
      <rPr>
        <b/>
        <sz val="10"/>
        <color theme="1"/>
        <rFont val="Arial"/>
        <family val="2"/>
      </rPr>
      <t>1.2.</t>
    </r>
    <r>
      <rPr>
        <sz val="10"/>
        <color theme="1"/>
        <rFont val="Arial"/>
        <family val="2"/>
      </rPr>
      <t>    REGISTRO CNV</t>
    </r>
  </si>
  <si>
    <r>
      <rPr>
        <b/>
        <sz val="10"/>
        <color theme="1"/>
        <rFont val="Arial"/>
        <family val="2"/>
      </rPr>
      <t>1.3.</t>
    </r>
    <r>
      <rPr>
        <sz val="10"/>
        <color theme="1"/>
        <rFont val="Arial"/>
        <family val="2"/>
      </rPr>
      <t>    CÓDIGO BOLSA</t>
    </r>
  </si>
  <si>
    <r>
      <rPr>
        <b/>
        <sz val="10"/>
        <color theme="1"/>
        <rFont val="Arial"/>
        <family val="2"/>
      </rPr>
      <t>1.4. </t>
    </r>
    <r>
      <rPr>
        <sz val="10"/>
        <color theme="1"/>
        <rFont val="Arial"/>
        <family val="2"/>
      </rPr>
      <t>   DIRECCION OFICINA PRINCIPAL</t>
    </r>
  </si>
  <si>
    <r>
      <rPr>
        <b/>
        <sz val="10"/>
        <color theme="1"/>
        <rFont val="Arial"/>
        <family val="2"/>
      </rPr>
      <t>1.5.</t>
    </r>
    <r>
      <rPr>
        <sz val="10"/>
        <color theme="1"/>
        <rFont val="Arial"/>
        <family val="2"/>
      </rPr>
      <t>    TELÉFONO</t>
    </r>
  </si>
  <si>
    <r>
      <rPr>
        <b/>
        <sz val="10"/>
        <color theme="1"/>
        <rFont val="Arial"/>
        <family val="2"/>
      </rPr>
      <t>1.6.</t>
    </r>
    <r>
      <rPr>
        <sz val="10"/>
        <color theme="1"/>
        <rFont val="Arial"/>
        <family val="2"/>
      </rPr>
      <t>    FAX</t>
    </r>
  </si>
  <si>
    <r>
      <rPr>
        <b/>
        <sz val="10"/>
        <color theme="1"/>
        <rFont val="Arial"/>
        <family val="2"/>
      </rPr>
      <t>1.7.</t>
    </r>
    <r>
      <rPr>
        <sz val="10"/>
        <color theme="1"/>
        <rFont val="Arial"/>
        <family val="2"/>
      </rPr>
      <t>    E-MAIL</t>
    </r>
  </si>
  <si>
    <r>
      <rPr>
        <b/>
        <sz val="10"/>
        <color theme="1"/>
        <rFont val="Arial"/>
        <family val="2"/>
      </rPr>
      <t>1.8.</t>
    </r>
    <r>
      <rPr>
        <sz val="10"/>
        <color theme="1"/>
        <rFont val="Arial"/>
        <family val="2"/>
      </rPr>
      <t>    SITIO PÁGINA WEB</t>
    </r>
  </si>
  <si>
    <r>
      <rPr>
        <b/>
        <sz val="10"/>
        <color theme="1"/>
        <rFont val="Arial"/>
        <family val="2"/>
      </rPr>
      <t>1.9.</t>
    </r>
    <r>
      <rPr>
        <sz val="10"/>
        <color theme="1"/>
        <rFont val="Arial"/>
        <family val="2"/>
      </rPr>
      <t>    DOMICILIO LEGAL</t>
    </r>
  </si>
  <si>
    <r>
      <t xml:space="preserve">2.      </t>
    </r>
    <r>
      <rPr>
        <b/>
        <u/>
        <sz val="10"/>
        <color theme="1"/>
        <rFont val="Arial"/>
        <family val="2"/>
      </rPr>
      <t>ANTECEDENTES DE CONSTITUCIÓN DE LA SOCIEDAD</t>
    </r>
  </si>
  <si>
    <r>
      <rPr>
        <b/>
        <sz val="10"/>
        <color theme="1"/>
        <rFont val="Arial"/>
        <family val="2"/>
      </rPr>
      <t>2.1.</t>
    </r>
    <r>
      <rPr>
        <sz val="10"/>
        <color theme="1"/>
        <rFont val="Arial"/>
        <family val="2"/>
      </rPr>
      <t>   ESCRITURA N° 400 FECHA</t>
    </r>
  </si>
  <si>
    <r>
      <rPr>
        <b/>
        <sz val="10"/>
        <color theme="1"/>
        <rFont val="Arial"/>
        <family val="2"/>
      </rPr>
      <t>2.2.</t>
    </r>
    <r>
      <rPr>
        <sz val="10"/>
        <color theme="1"/>
        <rFont val="Arial"/>
        <family val="2"/>
      </rPr>
      <t>   INSCRIPCION EN EL REGISTRO PÚBLICO</t>
    </r>
  </si>
  <si>
    <r>
      <rPr>
        <b/>
        <sz val="10"/>
        <color theme="1"/>
        <rFont val="Arial"/>
        <family val="2"/>
      </rPr>
      <t>2.3. </t>
    </r>
    <r>
      <rPr>
        <sz val="10"/>
        <color theme="1"/>
        <rFont val="Arial"/>
        <family val="2"/>
      </rPr>
      <t>  REFORMA DE ESTATUTO</t>
    </r>
  </si>
  <si>
    <r>
      <rPr>
        <b/>
        <sz val="10"/>
        <color theme="1"/>
        <rFont val="Arial"/>
        <family val="2"/>
      </rPr>
      <t>2.4.</t>
    </r>
    <r>
      <rPr>
        <sz val="10"/>
        <color theme="1"/>
        <rFont val="Arial"/>
        <family val="2"/>
      </rPr>
      <t>   ESCRITURA N° 660 FECHA</t>
    </r>
  </si>
  <si>
    <r>
      <rPr>
        <b/>
        <sz val="10"/>
        <color theme="1"/>
        <rFont val="Arial"/>
        <family val="2"/>
      </rPr>
      <t>2.5.</t>
    </r>
    <r>
      <rPr>
        <sz val="10"/>
        <color theme="1"/>
        <rFont val="Arial"/>
        <family val="2"/>
      </rPr>
      <t>   INSCRIPCIÓN EN EL REGISTRO PÚBLICO</t>
    </r>
  </si>
  <si>
    <r>
      <t xml:space="preserve">3.      </t>
    </r>
    <r>
      <rPr>
        <b/>
        <u/>
        <sz val="10"/>
        <color theme="1"/>
        <rFont val="Arial"/>
        <family val="2"/>
      </rPr>
      <t>ADMINISTRACIÓN</t>
    </r>
  </si>
  <si>
    <r>
      <t xml:space="preserve">4.      </t>
    </r>
    <r>
      <rPr>
        <b/>
        <u/>
        <sz val="10"/>
        <color theme="1"/>
        <rFont val="Arial"/>
        <family val="2"/>
      </rPr>
      <t>CAPITAL Y PROPIEDAD</t>
    </r>
  </si>
  <si>
    <r>
      <rPr>
        <b/>
        <sz val="10"/>
        <color theme="1"/>
        <rFont val="Arial"/>
        <family val="2"/>
      </rPr>
      <t>4.1.</t>
    </r>
    <r>
      <rPr>
        <sz val="10"/>
        <color theme="1"/>
        <rFont val="Arial"/>
        <family val="2"/>
      </rPr>
      <t>  Capital Social: ₲ 100.000.000.000, representado por 1.000.000 acciones ordinarias por ₲ 100.000 (guaraníes cien mil) cada una.</t>
    </r>
  </si>
  <si>
    <r>
      <rPr>
        <b/>
        <sz val="10"/>
        <color theme="1"/>
        <rFont val="Arial"/>
        <family val="2"/>
      </rPr>
      <t>4.2.</t>
    </r>
    <r>
      <rPr>
        <sz val="10"/>
        <color theme="1"/>
        <rFont val="Arial"/>
        <family val="2"/>
      </rPr>
      <t>   Capital Emitido ₲ 22.000.000.000</t>
    </r>
  </si>
  <si>
    <r>
      <rPr>
        <b/>
        <sz val="10"/>
        <color theme="1"/>
        <rFont val="Arial"/>
        <family val="2"/>
      </rPr>
      <t>4.3.</t>
    </r>
    <r>
      <rPr>
        <sz val="10"/>
        <color theme="1"/>
        <rFont val="Arial"/>
        <family val="2"/>
      </rPr>
      <t>  Capital Suscripto ₲ 22.000.000.000.</t>
    </r>
  </si>
  <si>
    <r>
      <rPr>
        <b/>
        <sz val="10"/>
        <color theme="1"/>
        <rFont val="Arial"/>
        <family val="2"/>
      </rPr>
      <t>4.4.</t>
    </r>
    <r>
      <rPr>
        <sz val="10"/>
        <color theme="1"/>
        <rFont val="Arial"/>
        <family val="2"/>
      </rPr>
      <t>  Capital Integrado ₲ 22.000.000.000.</t>
    </r>
  </si>
  <si>
    <r>
      <rPr>
        <b/>
        <sz val="10"/>
        <color theme="1"/>
        <rFont val="Arial"/>
        <family val="2"/>
      </rPr>
      <t>4.5.</t>
    </r>
    <r>
      <rPr>
        <sz val="10"/>
        <color theme="1"/>
        <rFont val="Arial"/>
        <family val="2"/>
      </rPr>
      <t>  Valor nominal de las acciones ₲ 100.000</t>
    </r>
  </si>
  <si>
    <r>
      <t xml:space="preserve">5.      </t>
    </r>
    <r>
      <rPr>
        <b/>
        <u/>
        <sz val="10"/>
        <color theme="1"/>
        <rFont val="Arial"/>
        <family val="2"/>
      </rPr>
      <t>AUDITOR EXTERNO INDEPENDIENTE</t>
    </r>
  </si>
  <si>
    <r>
      <rPr>
        <b/>
        <sz val="10"/>
        <color theme="1"/>
        <rFont val="Arial"/>
        <family val="2"/>
      </rPr>
      <t>5.1.</t>
    </r>
    <r>
      <rPr>
        <sz val="10"/>
        <color theme="1"/>
        <rFont val="Arial"/>
        <family val="2"/>
      </rPr>
      <t xml:space="preserve">   AUDITOR EXTERNO INDEPENDIENTE DESIGNADO                    :      CYCE CONSULTORES Y CONTADORES DE EMPRESAS SOCIEDAD SIMPLE  </t>
    </r>
  </si>
  <si>
    <r>
      <rPr>
        <b/>
        <sz val="10"/>
        <color theme="1"/>
        <rFont val="Arial"/>
        <family val="2"/>
      </rPr>
      <t>5.2.</t>
    </r>
    <r>
      <rPr>
        <sz val="10"/>
        <color theme="1"/>
        <rFont val="Arial"/>
        <family val="2"/>
      </rPr>
      <t>   NÚMERO DE INSCRIPCION EN EL REGISTRO DE LA CNV          :      AE 009</t>
    </r>
  </si>
  <si>
    <r>
      <t xml:space="preserve">6.      </t>
    </r>
    <r>
      <rPr>
        <b/>
        <u/>
        <sz val="10"/>
        <color theme="1"/>
        <rFont val="Arial"/>
        <family val="2"/>
      </rPr>
      <t>PERSONAS VINCULADAS POR ACTIVOS COMPROMETIDOS</t>
    </r>
  </si>
  <si>
    <r>
      <t xml:space="preserve">7.      </t>
    </r>
    <r>
      <rPr>
        <b/>
        <u/>
        <sz val="10"/>
        <color theme="1"/>
        <rFont val="Arial"/>
        <family val="2"/>
      </rPr>
      <t>BENEFICIARIOS FINALES</t>
    </r>
  </si>
  <si>
    <r>
      <rPr>
        <b/>
        <sz val="10"/>
        <color theme="1"/>
        <rFont val="Arial"/>
        <family val="2"/>
      </rPr>
      <t>Menos:</t>
    </r>
    <r>
      <rPr>
        <sz val="10"/>
        <color theme="1"/>
        <rFont val="Arial"/>
        <family val="2"/>
      </rPr>
      <t xml:space="preserve"> Previsión por menor valor</t>
    </r>
  </si>
  <si>
    <t>NOTA</t>
  </si>
  <si>
    <t>Licencias y Marcas</t>
  </si>
  <si>
    <t>Membresia Mercado de Divisas</t>
  </si>
  <si>
    <t>Depreciación Acumulada</t>
  </si>
  <si>
    <t>Bienes de Uso</t>
  </si>
  <si>
    <t>Otros Activos Corrientes</t>
  </si>
  <si>
    <t>Deudores por Intermediación</t>
  </si>
  <si>
    <r>
      <rPr>
        <b/>
        <i/>
        <sz val="10"/>
        <color theme="1"/>
        <rFont val="Arial"/>
        <family val="2"/>
      </rPr>
      <t>Menos:</t>
    </r>
    <r>
      <rPr>
        <sz val="10"/>
        <color theme="1"/>
        <rFont val="Arial"/>
        <family val="2"/>
      </rPr>
      <t xml:space="preserve"> Previsión por menor valor</t>
    </r>
  </si>
  <si>
    <t>INVERSIONES TEMPORALES</t>
  </si>
  <si>
    <t>CAJA</t>
  </si>
  <si>
    <t>Ingresos Extraordinarios</t>
  </si>
  <si>
    <t>Intereses Pagados</t>
  </si>
  <si>
    <t>Intereses Cobrados</t>
  </si>
  <si>
    <t xml:space="preserve"> Otros Egresos</t>
  </si>
  <si>
    <t xml:space="preserve"> Otros Ingresos</t>
  </si>
  <si>
    <t>Otros Gastos de Administración</t>
  </si>
  <si>
    <t>Otros Gastos de Comercialización</t>
  </si>
  <si>
    <t>Otros Gastos Operativos</t>
  </si>
  <si>
    <t>- Ingresos por Operaciones y Servicios</t>
  </si>
  <si>
    <t>- Ingresos por Intereses y Dividendos de Cartera Propia</t>
  </si>
  <si>
    <t>5.E</t>
  </si>
  <si>
    <t>5.U</t>
  </si>
  <si>
    <t>5.J</t>
  </si>
  <si>
    <t>5.G</t>
  </si>
  <si>
    <t>5.I</t>
  </si>
  <si>
    <t>5.H</t>
  </si>
  <si>
    <t>5.M</t>
  </si>
  <si>
    <t>5.N</t>
  </si>
  <si>
    <t>5.K</t>
  </si>
  <si>
    <t>5.Q</t>
  </si>
  <si>
    <t>5.T</t>
  </si>
  <si>
    <t>5.W2</t>
  </si>
  <si>
    <t>5.X</t>
  </si>
  <si>
    <t>5.Z</t>
  </si>
  <si>
    <t xml:space="preserve">(Expresado en Guaraníes)       </t>
  </si>
  <si>
    <t>Comisiones pagadas por anticipado</t>
  </si>
  <si>
    <t>Descuentos concedidos</t>
  </si>
  <si>
    <t>Perdida por reporto</t>
  </si>
  <si>
    <t>Banco Sudameris 2896017</t>
  </si>
  <si>
    <t>Banco Atlas Gs.</t>
  </si>
  <si>
    <t>Banco ITAU 750800413</t>
  </si>
  <si>
    <t>Banco RIO 082678760008</t>
  </si>
  <si>
    <t>Banco Atlas USD</t>
  </si>
  <si>
    <t>Banco Atlas</t>
  </si>
  <si>
    <r>
      <t xml:space="preserve">Acción de la Bolsa de Valores        </t>
    </r>
    <r>
      <rPr>
        <sz val="10"/>
        <color rgb="FFFF0000"/>
        <rFont val="Arial"/>
        <family val="2"/>
      </rPr>
      <t xml:space="preserve"> </t>
    </r>
  </si>
  <si>
    <t>Aranceles Pagados a la BVPASA.</t>
  </si>
  <si>
    <t>Servicios fibra optica</t>
  </si>
  <si>
    <t>FINANCIERA EL COMERCIO</t>
  </si>
  <si>
    <t>VISION BANCO S.A.E.C.A.</t>
  </si>
  <si>
    <t>BANCO REGIONAL S.A.E.C.A</t>
  </si>
  <si>
    <t>3)	 PRINCIPALES POLITICAS Y PRACTICAS CONTABLES APLICADAS</t>
  </si>
  <si>
    <t xml:space="preserve"> PRESTAMOS FINANCIEROS</t>
  </si>
  <si>
    <t>Cuentas Clientes</t>
  </si>
  <si>
    <t>Sub Total Cuentas Clientes</t>
  </si>
  <si>
    <t xml:space="preserve">Banco Continental 01-534563-09 </t>
  </si>
  <si>
    <t>Aporte para futura emisión de Acciones</t>
  </si>
  <si>
    <t>- Ingresos por operaciones y servicios a personas relacionadas.</t>
  </si>
  <si>
    <t>5.S</t>
  </si>
  <si>
    <t xml:space="preserve"> Acreedores por Intermediación</t>
  </si>
  <si>
    <t xml:space="preserve"> Acreedores Varios</t>
  </si>
  <si>
    <t xml:space="preserve"> Prestamos en Bancos</t>
  </si>
  <si>
    <t xml:space="preserve"> Sobregiro en Cuenta Corriente</t>
  </si>
  <si>
    <t xml:space="preserve"> Otros Pasivos Corrientes</t>
  </si>
  <si>
    <t xml:space="preserve"> PATRIMONIO NETO</t>
  </si>
  <si>
    <t>Las notas N° 1 al 11 que se acompañan forman parte integrante de los Estados Financieros.</t>
  </si>
  <si>
    <t>Aporte para futura emisión de acciones</t>
  </si>
  <si>
    <t>INFORMACIÓN GENERAL DE LA ENTIDAD AL 30 DE SETIEMBRE DE 2021</t>
  </si>
  <si>
    <t>Los Estados Financieros  al 30 de Setiembre de 2021  fueron aprobados por el Directorio.</t>
  </si>
  <si>
    <t>TIPO DE CAMBIO AL 30/09/2021</t>
  </si>
  <si>
    <t>EQUIVALENTE EN ₲ AL 30/09/2021</t>
  </si>
  <si>
    <t>CAMBIO CIERRE AL 30/09/2021</t>
  </si>
  <si>
    <t>MONTO AJUSTADO  AL 30/09/2021</t>
  </si>
  <si>
    <t>SALDO AL 30/09/2021</t>
  </si>
  <si>
    <t>Banco Continental 01-769245-07</t>
  </si>
  <si>
    <t>Totales al 30/09/2021</t>
  </si>
  <si>
    <t>TU FINANCIERA</t>
  </si>
  <si>
    <t>CRISOL Y ENCARNACION FINANCIERA S.A.E.C.A.</t>
  </si>
  <si>
    <t>RETAIL PARAGUAY S.A.</t>
  </si>
  <si>
    <t>TOTAL PERIODO AL 30/09/2021</t>
  </si>
  <si>
    <t>TOTAL PERIODO AL 30/09/2021 EN GUARANIES (₲ + USD)</t>
  </si>
  <si>
    <t>CEMENTOS CONCEPCION SAE</t>
  </si>
  <si>
    <t>Total al 30/09/2021</t>
  </si>
  <si>
    <t>Saldo período al 30/09/2021</t>
  </si>
  <si>
    <t>SALDO AL 30/09/2020</t>
  </si>
  <si>
    <t>Totales al 30/09/2020</t>
  </si>
  <si>
    <t>SALDO AL 30/09/21</t>
  </si>
  <si>
    <t>SALDO 30/09/2020</t>
  </si>
  <si>
    <r>
      <t xml:space="preserve">ESTADO DE RESULTADOS AL 30 DE SETIEMBRE DE 2021                                                                           PRESENTADO EN FORMA COMPARATIVA CON EL 30 DE SETIEMBRE DE 2020                                                                                                                                </t>
    </r>
    <r>
      <rPr>
        <b/>
        <i/>
        <sz val="11"/>
        <color theme="1"/>
        <rFont val="Arial"/>
        <family val="2"/>
      </rPr>
      <t>(Expresado en Guaraníes)</t>
    </r>
  </si>
  <si>
    <r>
      <t xml:space="preserve">ESTADO DE SITUACIÓN PATRIMONIAL AL 30/09/2021                                                                                                                                                                                                                                                                                         PRESENTADO EN FORMA COMPARATIVA CON EL EJERCICIO ANTERIOR CERRADO EL 31/12/2020                                                                                                                                                                                                                                                             </t>
    </r>
    <r>
      <rPr>
        <b/>
        <i/>
        <sz val="10"/>
        <color theme="1"/>
        <rFont val="Arial"/>
        <family val="2"/>
      </rPr>
      <t>(Expresado en Guaraníes)</t>
    </r>
  </si>
  <si>
    <t>Servicios Personales</t>
  </si>
  <si>
    <t>5.W.1</t>
  </si>
  <si>
    <t>5.W.3</t>
  </si>
  <si>
    <t>5.Y.1</t>
  </si>
  <si>
    <t>5.Y.2</t>
  </si>
  <si>
    <t>Saldos al 30/09/2021</t>
  </si>
  <si>
    <t>Saldos al 30/09/21</t>
  </si>
  <si>
    <t>5.F.1</t>
  </si>
  <si>
    <t>5.D.1</t>
  </si>
  <si>
    <t>5.D.2</t>
  </si>
  <si>
    <t>ESTADO DE RESULTADOS FLUJO DE EFECTIVO                                                                                                                                                                   CORRESPONDIENTE AL 30 DE SETIEMBRE DE 2021 PRESENTADO EN FORMA COMPARATIVA CON EL 30 DE SETIEMBRE DE 2020                                                                                                                                                             (Expresado en Guaraníes)</t>
  </si>
  <si>
    <t>Cuentas a cobrar empresas relacionadas</t>
  </si>
  <si>
    <t>Cupones a cobrar bonos guaranies</t>
  </si>
  <si>
    <t>Obsequios empresariales en existencia</t>
  </si>
  <si>
    <t>CORRESPONDIENTE AL 30 DE SETIEMBRE DE 2021 PRESENTADO EN FORMA COMPARATIVA CON EL 30 DE SETIEMBRE DE 2020</t>
  </si>
  <si>
    <t>Tarjeta de Crédito Empresarial</t>
  </si>
  <si>
    <t>Deventures</t>
  </si>
  <si>
    <t>TITULOS REPORTADOS</t>
  </si>
  <si>
    <t>BONOS DEL TESORO</t>
  </si>
  <si>
    <t>MINISTERIO DE HACIENDA</t>
  </si>
  <si>
    <t>BONOS</t>
  </si>
  <si>
    <t>Titulos en Reporto</t>
  </si>
  <si>
    <t>Rossana Arias</t>
  </si>
  <si>
    <t>Directora</t>
  </si>
  <si>
    <t>Venta de Títulos</t>
  </si>
  <si>
    <t>Director</t>
  </si>
  <si>
    <t>Dario Brugiati</t>
  </si>
  <si>
    <t>Itacua Bienes y Raices</t>
  </si>
  <si>
    <t>Accionista</t>
  </si>
  <si>
    <t>5.V.1</t>
  </si>
  <si>
    <t>5.V.2</t>
  </si>
  <si>
    <t>TITULOS EN REPORTO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</si>
</sst>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 #,##0_ ;_ * \-#,##0_ ;_ * &quot;-&quot;_ ;_ @_ "/>
    <numFmt numFmtId="43" formatCode="_ * #,##0.00_ ;_ * \-#,##0.00_ ;_ * &quot;-&quot;??_ ;_ @_ "/>
    <numFmt numFmtId="164" formatCode="_(* #,##0.00_);_(* \(#,##0.00\);_(* &quot;-&quot;??_);_(@_)"/>
    <numFmt numFmtId="165" formatCode="_ * #,##0_ ;_ * \-#,##0_ ;_ * &quot;-&quot;??_ ;_ @_ "/>
    <numFmt numFmtId="166" formatCode="_ &quot;Gs&quot;\ * #,##0_ ;_ &quot;Gs&quot;\ * \-#,##0_ ;_ &quot;Gs&quot;\ * &quot;-&quot;_ ;_ @_ "/>
    <numFmt numFmtId="167" formatCode="_ &quot;Gs&quot;\ * #,##0.00_ ;_ &quot;Gs&quot;\ * \-#,##0.00_ ;_ &quot;Gs&quot;\ * &quot;-&quot;??_ ;_ @_ "/>
    <numFmt numFmtId="168" formatCode="_ * #,##0.00_ ;_ * \-#,##0.00_ ;_ * &quot;-&quot;_ ;_ @_ "/>
    <numFmt numFmtId="169" formatCode="0.0"/>
    <numFmt numFmtId="170" formatCode="#,##0_ ;[Red]\-#,##0\ "/>
    <numFmt numFmtId="171" formatCode="#,##0.00_ ;[Red]\-#,##0.00\ "/>
    <numFmt numFmtId="172" formatCode="_-* #,##0.00_-;\-* #,##0.00_-;_-* \-??_-;_-@_-"/>
    <numFmt numFmtId="173" formatCode="_(* #,##0_);_(* \(#,##0\);_(* &quot;-&quot;??_);_(@_)"/>
    <numFmt numFmtId="174" formatCode="#,##0_ ;\-#,##0\ "/>
    <numFmt numFmtId="175" formatCode="_-* #,##0.00\ _€_-;\-* #,##0.00\ _€_-;_-* &quot;-&quot;??\ _€_-;_-@_-"/>
    <numFmt numFmtId="176" formatCode="_(* #,##0.00_);_(* \(#,##0.00\);_(* \-??_);_(@_)"/>
    <numFmt numFmtId="177" formatCode="_(* #,##0_);_(* \(#,##0\);_(* \-_);_(@_)"/>
    <numFmt numFmtId="178" formatCode="#,##0&quot; &quot;;&quot;(&quot;#,##0&quot;)&quot;"/>
    <numFmt numFmtId="179" formatCode="#,##0&quot; &quot;;&quot; -&quot;#,##0&quot; &quot;;&quot; - &quot;;@&quot; &quot;"/>
    <numFmt numFmtId="180" formatCode="&quot; &quot;#,##0&quot; &quot;;&quot; -&quot;#,##0&quot; &quot;;&quot; - &quot;;&quot; &quot;@&quot; &quot;"/>
    <numFmt numFmtId="181" formatCode="[$-3C0A]General"/>
    <numFmt numFmtId="182" formatCode="&quot;Gs &quot;#,##0.00&quot; &quot;;&quot;(Gs &quot;#,##0.00&quot;)&quot;"/>
    <numFmt numFmtId="183" formatCode="#,##0.00&quot; &quot;;&quot; -&quot;#,##0.00&quot; &quot;;&quot; -&quot;#&quot; &quot;;@&quot; &quot;"/>
    <numFmt numFmtId="184" formatCode="&quot; &quot;#,##0.00&quot; &quot;;&quot; (&quot;#,##0.00&quot;)&quot;;&quot; -&quot;00&quot; &quot;;&quot; &quot;@&quot; &quot;"/>
    <numFmt numFmtId="185" formatCode="[$G-3C0A]#,##0.00;[Red]&quot;(&quot;[$G-3C0A]#,##0.00&quot;)&quot;"/>
    <numFmt numFmtId="186" formatCode="#,##0.00&quot; &quot;[$€-407];[Red]&quot;-&quot;#,##0.00&quot; &quot;[$€-407]"/>
    <numFmt numFmtId="187" formatCode="_-* #,##0.00\ _P_t_s_-;\-* #,##0.00\ _P_t_s_-;_-* &quot;-&quot;??\ _P_t_s_-;_-@_-"/>
    <numFmt numFmtId="188" formatCode="#,##0.00\ ;&quot; (&quot;#,##0.00\);&quot; -&quot;#\ ;@\ "/>
    <numFmt numFmtId="189" formatCode="_-* #,##0.00\ _P_t_s_-;\-* #,##0.00\ _P_t_s_-;_-* \-??\ _P_t_s_-;_-@_-"/>
    <numFmt numFmtId="190" formatCode="000"/>
    <numFmt numFmtId="191" formatCode="dd/mm/yy;@"/>
  </numFmts>
  <fonts count="47"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Arial"/>
      <family val="2"/>
    </font>
    <font>
      <sz val="12"/>
      <name val="Arial"/>
      <family val="2"/>
    </font>
    <font>
      <b/>
      <sz val="10"/>
      <name val="Calibri"/>
      <family val="2"/>
      <scheme val="minor"/>
    </font>
    <font>
      <u/>
      <sz val="10"/>
      <color indexed="12"/>
      <name val="Arial"/>
      <family val="2"/>
    </font>
    <font>
      <sz val="10"/>
      <color indexed="8"/>
      <name val="Calibri"/>
      <family val="2"/>
      <scheme val="minor"/>
    </font>
    <font>
      <sz val="9"/>
      <color theme="1"/>
      <name val="Calibri"/>
      <family val="2"/>
      <scheme val="minor"/>
    </font>
    <font>
      <b/>
      <sz val="9"/>
      <color theme="1"/>
      <name val="Calibri"/>
      <family val="2"/>
      <scheme val="minor"/>
    </font>
    <font>
      <b/>
      <i/>
      <sz val="10"/>
      <color theme="1"/>
      <name val="Calibri"/>
      <family val="2"/>
      <scheme val="minor"/>
    </font>
    <font>
      <sz val="11"/>
      <color theme="1"/>
      <name val="Arial"/>
      <family val="2"/>
    </font>
    <font>
      <sz val="11"/>
      <color indexed="8"/>
      <name val="Calibri"/>
      <family val="2"/>
    </font>
    <font>
      <b/>
      <sz val="10"/>
      <color theme="0"/>
      <name val="Arial"/>
      <family val="2"/>
    </font>
    <font>
      <sz val="9"/>
      <name val="Segoe UI"/>
      <family val="2"/>
    </font>
    <font>
      <u/>
      <sz val="11"/>
      <color theme="10"/>
      <name val="Calibri"/>
      <family val="2"/>
      <scheme val="minor"/>
    </font>
    <font>
      <b/>
      <sz val="14"/>
      <color theme="1"/>
      <name val="Calibri"/>
      <family val="2"/>
      <scheme val="minor"/>
    </font>
    <font>
      <sz val="8"/>
      <color theme="1"/>
      <name val="Arial"/>
      <family val="2"/>
    </font>
    <font>
      <b/>
      <sz val="13"/>
      <color theme="1"/>
      <name val="Arial"/>
      <family val="2"/>
    </font>
    <font>
      <b/>
      <sz val="11"/>
      <color theme="1"/>
      <name val="Arial"/>
      <family val="2"/>
    </font>
    <font>
      <b/>
      <i/>
      <sz val="10"/>
      <color theme="1"/>
      <name val="Arial"/>
      <family val="2"/>
    </font>
    <font>
      <sz val="10"/>
      <color theme="1"/>
      <name val="Arial"/>
      <family val="2"/>
    </font>
    <font>
      <b/>
      <sz val="10"/>
      <color theme="1"/>
      <name val="Arial"/>
      <family val="2"/>
    </font>
    <font>
      <b/>
      <i/>
      <sz val="11"/>
      <color theme="1"/>
      <name val="Arial"/>
      <family val="2"/>
    </font>
    <font>
      <b/>
      <sz val="10"/>
      <name val="Arial"/>
      <family val="2"/>
    </font>
    <font>
      <b/>
      <u/>
      <sz val="10"/>
      <name val="Arial"/>
      <family val="2"/>
    </font>
    <font>
      <sz val="10"/>
      <color indexed="8"/>
      <name val="Arial"/>
      <family val="2"/>
    </font>
    <font>
      <b/>
      <sz val="10"/>
      <color indexed="8"/>
      <name val="Arial"/>
      <family val="2"/>
    </font>
    <font>
      <sz val="10"/>
      <color theme="0"/>
      <name val="Arial"/>
      <family val="2"/>
    </font>
    <font>
      <b/>
      <u/>
      <sz val="10"/>
      <color theme="1"/>
      <name val="Arial"/>
      <family val="2"/>
    </font>
    <font>
      <b/>
      <i/>
      <sz val="10"/>
      <name val="Arial"/>
      <family val="2"/>
    </font>
    <font>
      <b/>
      <strike/>
      <sz val="10"/>
      <name val="Arial"/>
      <family val="2"/>
    </font>
    <font>
      <strike/>
      <sz val="10"/>
      <name val="Arial"/>
      <family val="2"/>
    </font>
    <font>
      <strike/>
      <sz val="10"/>
      <color theme="1"/>
      <name val="Arial"/>
      <family val="2"/>
    </font>
    <font>
      <sz val="10"/>
      <color rgb="FFFF0000"/>
      <name val="Arial"/>
      <family val="2"/>
    </font>
    <font>
      <i/>
      <sz val="10"/>
      <color rgb="FFFF0000"/>
      <name val="Arial"/>
      <family val="2"/>
    </font>
    <font>
      <b/>
      <sz val="10"/>
      <color rgb="FFFF0000"/>
      <name val="Arial"/>
      <family val="2"/>
    </font>
    <font>
      <u/>
      <sz val="10"/>
      <color theme="10"/>
      <name val="Arial"/>
      <family val="2"/>
    </font>
    <font>
      <sz val="10"/>
      <color rgb="FFFF0000"/>
      <name val="Calibri"/>
      <family val="2"/>
      <scheme val="minor"/>
    </font>
    <font>
      <sz val="11"/>
      <color rgb="FF000000"/>
      <name val="Arial"/>
      <family val="2"/>
    </font>
    <font>
      <b/>
      <i/>
      <sz val="16"/>
      <color rgb="FF000000"/>
      <name val="Arial"/>
      <family val="2"/>
    </font>
    <font>
      <sz val="12"/>
      <color rgb="FF000000"/>
      <name val="Arial"/>
      <family val="2"/>
    </font>
    <font>
      <sz val="10"/>
      <color rgb="FF000000"/>
      <name val="Arial"/>
      <family val="2"/>
    </font>
    <font>
      <b/>
      <i/>
      <u/>
      <sz val="11"/>
      <color rgb="FF000000"/>
      <name val="Arial"/>
      <family val="2"/>
    </font>
    <font>
      <sz val="11"/>
      <color rgb="FFFF0000"/>
      <name val="Arial"/>
      <family val="2"/>
    </font>
    <font>
      <sz val="11"/>
      <color indexed="8"/>
      <name val="Calibri"/>
      <family val="2"/>
      <charset val="1"/>
    </font>
  </fonts>
  <fills count="11">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theme="0" tint="-0.14996795556505021"/>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s>
  <cellStyleXfs count="451">
    <xf numFmtId="0" fontId="0" fillId="0" borderId="0"/>
    <xf numFmtId="164" fontId="1"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7" fillId="0" borderId="0" applyNumberFormat="0" applyFill="0" applyBorder="0" applyAlignment="0" applyProtection="0">
      <alignment vertical="top"/>
      <protection locked="0"/>
    </xf>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6" applyNumberFormat="0" applyFont="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0" fontId="4" fillId="0" borderId="0"/>
    <xf numFmtId="41" fontId="1" fillId="0" borderId="0" applyFont="0" applyFill="0" applyBorder="0" applyAlignment="0" applyProtection="0"/>
    <xf numFmtId="0" fontId="13" fillId="0" borderId="0"/>
    <xf numFmtId="172" fontId="13" fillId="0" borderId="0" applyFill="0" applyBorder="0" applyAlignment="0" applyProtection="0"/>
    <xf numFmtId="41" fontId="1" fillId="0" borderId="0" applyFont="0" applyFill="0" applyBorder="0" applyAlignment="0" applyProtection="0"/>
    <xf numFmtId="175" fontId="1" fillId="0" borderId="0" applyFont="0" applyFill="0" applyBorder="0" applyAlignment="0" applyProtection="0"/>
    <xf numFmtId="0" fontId="15" fillId="0" borderId="0"/>
    <xf numFmtId="175" fontId="15"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ill="0" applyBorder="0" applyAlignment="0" applyProtection="0"/>
    <xf numFmtId="176" fontId="4" fillId="0" borderId="0" applyFill="0" applyBorder="0" applyAlignment="0" applyProtection="0"/>
    <xf numFmtId="176" fontId="4" fillId="0" borderId="0" applyFill="0" applyBorder="0" applyAlignment="0" applyProtection="0"/>
    <xf numFmtId="177" fontId="4" fillId="0" borderId="0" applyFill="0" applyBorder="0" applyAlignment="0" applyProtection="0"/>
    <xf numFmtId="0" fontId="5" fillId="0" borderId="0"/>
    <xf numFmtId="9" fontId="4" fillId="0" borderId="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0" fillId="0" borderId="0"/>
    <xf numFmtId="180" fontId="40" fillId="0" borderId="0" applyFont="0" applyFill="0" applyBorder="0" applyAlignment="0" applyProtection="0"/>
    <xf numFmtId="178" fontId="40" fillId="0" borderId="0" applyFont="0" applyBorder="0" applyProtection="0"/>
    <xf numFmtId="182" fontId="40" fillId="0" borderId="0" applyFont="0" applyBorder="0" applyProtection="0"/>
    <xf numFmtId="179" fontId="40" fillId="0" borderId="0" applyFont="0" applyBorder="0" applyProtection="0"/>
    <xf numFmtId="183" fontId="40" fillId="0" borderId="0" applyFont="0" applyBorder="0" applyProtection="0"/>
    <xf numFmtId="0" fontId="41" fillId="0" borderId="0" applyNumberFormat="0" applyBorder="0" applyProtection="0">
      <alignment horizontal="center"/>
    </xf>
    <xf numFmtId="0" fontId="41" fillId="0" borderId="0" applyNumberFormat="0" applyBorder="0" applyProtection="0">
      <alignment horizontal="center"/>
    </xf>
    <xf numFmtId="0" fontId="41" fillId="0" borderId="0" applyNumberFormat="0" applyBorder="0" applyProtection="0">
      <alignment horizontal="center" textRotation="90"/>
    </xf>
    <xf numFmtId="181" fontId="41" fillId="0" borderId="0" applyBorder="0" applyProtection="0">
      <alignment horizontal="center" textRotation="90"/>
    </xf>
    <xf numFmtId="0" fontId="41" fillId="0" borderId="0" applyNumberFormat="0" applyBorder="0" applyProtection="0">
      <alignment horizontal="center" textRotation="90"/>
    </xf>
    <xf numFmtId="180" fontId="40" fillId="0" borderId="0" applyFont="0" applyBorder="0" applyProtection="0"/>
    <xf numFmtId="184" fontId="40" fillId="0" borderId="0" applyFont="0" applyBorder="0" applyProtection="0"/>
    <xf numFmtId="0" fontId="42" fillId="0" borderId="0" applyNumberFormat="0" applyBorder="0" applyProtection="0"/>
    <xf numFmtId="181" fontId="40" fillId="0" borderId="0" applyFont="0" applyBorder="0" applyProtection="0"/>
    <xf numFmtId="181" fontId="43" fillId="0" borderId="0" applyBorder="0" applyProtection="0"/>
    <xf numFmtId="0" fontId="44" fillId="0" borderId="0" applyNumberFormat="0" applyBorder="0" applyProtection="0"/>
    <xf numFmtId="181" fontId="44" fillId="0" borderId="0" applyBorder="0" applyProtection="0"/>
    <xf numFmtId="0" fontId="44" fillId="0" borderId="0" applyNumberFormat="0" applyBorder="0" applyProtection="0"/>
    <xf numFmtId="185" fontId="44" fillId="0" borderId="0" applyBorder="0" applyProtection="0"/>
    <xf numFmtId="186" fontId="44" fillId="0" borderId="0" applyBorder="0" applyProtection="0"/>
    <xf numFmtId="185" fontId="44" fillId="0" borderId="0" applyBorder="0" applyProtection="0"/>
    <xf numFmtId="187" fontId="4" fillId="0" borderId="0" applyFont="0" applyFill="0" applyBorder="0" applyAlignment="0" applyProtection="0"/>
    <xf numFmtId="43" fontId="1" fillId="0" borderId="0" applyFont="0" applyFill="0" applyBorder="0" applyAlignment="0" applyProtection="0"/>
    <xf numFmtId="187" fontId="4" fillId="0" borderId="0" applyFont="0" applyFill="0" applyBorder="0" applyAlignment="0" applyProtection="0"/>
    <xf numFmtId="0" fontId="1" fillId="0" borderId="0"/>
    <xf numFmtId="0" fontId="1" fillId="0" borderId="0"/>
    <xf numFmtId="0" fontId="1" fillId="0" borderId="0"/>
    <xf numFmtId="41" fontId="4" fillId="0" borderId="0" applyFont="0" applyFill="0" applyBorder="0" applyAlignment="0" applyProtection="0"/>
    <xf numFmtId="9" fontId="4" fillId="0" borderId="0" applyFill="0" applyBorder="0" applyAlignment="0" applyProtection="0"/>
    <xf numFmtId="188" fontId="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4" fillId="0" borderId="0" applyFill="0" applyBorder="0" applyAlignment="0" applyProtection="0"/>
    <xf numFmtId="190" fontId="4" fillId="0" borderId="0" applyFill="0" applyBorder="0" applyAlignment="0" applyProtection="0"/>
    <xf numFmtId="0" fontId="46" fillId="0" borderId="0"/>
    <xf numFmtId="0" fontId="7" fillId="0" borderId="0" applyNumberFormat="0" applyFill="0" applyBorder="0" applyAlignment="0" applyProtection="0"/>
    <xf numFmtId="0" fontId="7" fillId="0" borderId="0" applyNumberFormat="0" applyFill="0" applyBorder="0" applyAlignment="0" applyProtection="0"/>
    <xf numFmtId="189" fontId="4" fillId="0" borderId="0" applyFill="0" applyBorder="0" applyAlignment="0" applyProtection="0"/>
    <xf numFmtId="189" fontId="4" fillId="0" borderId="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68">
    <xf numFmtId="0" fontId="0" fillId="0" borderId="0" xfId="0"/>
    <xf numFmtId="0" fontId="3" fillId="0" borderId="0" xfId="0" applyFont="1"/>
    <xf numFmtId="3" fontId="3" fillId="0" borderId="22" xfId="0" applyNumberFormat="1" applyFont="1" applyBorder="1" applyAlignment="1">
      <alignment horizontal="right"/>
    </xf>
    <xf numFmtId="170" fontId="0" fillId="0" borderId="0" xfId="0" applyNumberFormat="1"/>
    <xf numFmtId="0" fontId="12" fillId="0" borderId="0" xfId="0" applyFont="1"/>
    <xf numFmtId="170" fontId="8" fillId="4" borderId="22" xfId="0" applyNumberFormat="1" applyFont="1" applyFill="1" applyBorder="1" applyAlignment="1">
      <alignment horizontal="right" vertical="top" wrapText="1"/>
    </xf>
    <xf numFmtId="0" fontId="3" fillId="0" borderId="22" xfId="0" applyFont="1" applyBorder="1"/>
    <xf numFmtId="14" fontId="2" fillId="9" borderId="22" xfId="0" applyNumberFormat="1" applyFont="1" applyFill="1" applyBorder="1" applyAlignment="1">
      <alignment horizontal="center" vertical="center" wrapText="1"/>
    </xf>
    <xf numFmtId="3" fontId="14" fillId="8" borderId="0" xfId="0" applyNumberFormat="1" applyFont="1" applyFill="1" applyAlignment="1">
      <alignment horizontal="center"/>
    </xf>
    <xf numFmtId="0" fontId="0" fillId="0" borderId="0" xfId="0"/>
    <xf numFmtId="0" fontId="8" fillId="4" borderId="10" xfId="0" applyFont="1" applyFill="1" applyBorder="1" applyAlignment="1">
      <alignment vertical="top" wrapText="1"/>
    </xf>
    <xf numFmtId="0" fontId="3" fillId="8" borderId="22" xfId="0" applyFont="1" applyFill="1" applyBorder="1"/>
    <xf numFmtId="3" fontId="3" fillId="8" borderId="22" xfId="0" applyNumberFormat="1" applyFont="1" applyFill="1" applyBorder="1" applyAlignment="1">
      <alignment horizontal="right"/>
    </xf>
    <xf numFmtId="3" fontId="3" fillId="0" borderId="0" xfId="0" applyNumberFormat="1" applyFont="1"/>
    <xf numFmtId="0" fontId="0" fillId="0" borderId="0" xfId="0" applyAlignment="1">
      <alignment horizontal="center"/>
    </xf>
    <xf numFmtId="3" fontId="0" fillId="0" borderId="0" xfId="0" applyNumberFormat="1" applyAlignment="1">
      <alignment horizontal="center"/>
    </xf>
    <xf numFmtId="0" fontId="10" fillId="3" borderId="22" xfId="0" applyFont="1" applyFill="1" applyBorder="1" applyAlignment="1">
      <alignment horizontal="center" vertical="center" wrapText="1"/>
    </xf>
    <xf numFmtId="3" fontId="10" fillId="3" borderId="22" xfId="0" applyNumberFormat="1" applyFont="1" applyFill="1" applyBorder="1" applyAlignment="1">
      <alignment horizontal="center" vertical="center" wrapText="1"/>
    </xf>
    <xf numFmtId="0" fontId="9" fillId="0" borderId="22" xfId="0" applyFont="1" applyBorder="1"/>
    <xf numFmtId="0" fontId="9" fillId="0" borderId="22" xfId="0" applyFont="1" applyBorder="1" applyAlignment="1">
      <alignment horizontal="center"/>
    </xf>
    <xf numFmtId="3" fontId="9" fillId="0" borderId="22" xfId="0" applyNumberFormat="1" applyFont="1" applyBorder="1" applyAlignment="1">
      <alignment horizontal="center"/>
    </xf>
    <xf numFmtId="10" fontId="9" fillId="0" borderId="22" xfId="0" applyNumberFormat="1" applyFont="1" applyBorder="1" applyAlignment="1">
      <alignment horizontal="center"/>
    </xf>
    <xf numFmtId="0" fontId="2" fillId="3" borderId="22" xfId="0" applyFont="1" applyFill="1" applyBorder="1" applyAlignment="1">
      <alignment horizontal="center"/>
    </xf>
    <xf numFmtId="0" fontId="0" fillId="0" borderId="0" xfId="0"/>
    <xf numFmtId="170" fontId="0" fillId="0" borderId="0" xfId="0" applyNumberFormat="1"/>
    <xf numFmtId="3" fontId="2" fillId="3" borderId="22" xfId="0" applyNumberFormat="1" applyFont="1" applyFill="1" applyBorder="1" applyAlignment="1">
      <alignment horizontal="right"/>
    </xf>
    <xf numFmtId="0" fontId="20" fillId="3" borderId="22" xfId="0" applyFont="1" applyFill="1" applyBorder="1" applyAlignment="1">
      <alignment horizontal="center" vertical="center" wrapText="1"/>
    </xf>
    <xf numFmtId="3" fontId="12" fillId="0" borderId="0" xfId="0" applyNumberFormat="1" applyFont="1"/>
    <xf numFmtId="0" fontId="20" fillId="3" borderId="1" xfId="0" applyFont="1" applyFill="1" applyBorder="1" applyAlignment="1">
      <alignment horizontal="center" vertical="center" wrapText="1"/>
    </xf>
    <xf numFmtId="0" fontId="12" fillId="0" borderId="0" xfId="0" applyFont="1" applyAlignment="1">
      <alignment horizontal="right"/>
    </xf>
    <xf numFmtId="3" fontId="25" fillId="3" borderId="22" xfId="4" applyNumberFormat="1" applyFont="1" applyFill="1" applyBorder="1" applyAlignment="1">
      <alignment horizontal="right" wrapText="1"/>
    </xf>
    <xf numFmtId="0" fontId="25" fillId="3" borderId="22" xfId="0" applyFont="1" applyFill="1" applyBorder="1" applyAlignment="1">
      <alignment horizontal="center" vertical="top" wrapText="1"/>
    </xf>
    <xf numFmtId="4" fontId="25" fillId="3" borderId="22" xfId="0" applyNumberFormat="1" applyFont="1" applyFill="1" applyBorder="1" applyAlignment="1">
      <alignment horizontal="right" vertical="top" wrapText="1"/>
    </xf>
    <xf numFmtId="171" fontId="25" fillId="3" borderId="22" xfId="0" applyNumberFormat="1" applyFont="1" applyFill="1" applyBorder="1" applyAlignment="1">
      <alignment horizontal="right" vertical="top" wrapText="1"/>
    </xf>
    <xf numFmtId="173" fontId="25" fillId="3" borderId="22" xfId="1" applyNumberFormat="1" applyFont="1" applyFill="1" applyBorder="1" applyAlignment="1">
      <alignment horizontal="right" vertical="top" wrapText="1"/>
    </xf>
    <xf numFmtId="170" fontId="25" fillId="3" borderId="22" xfId="0" applyNumberFormat="1" applyFont="1" applyFill="1" applyBorder="1" applyAlignment="1">
      <alignment vertical="top" wrapText="1"/>
    </xf>
    <xf numFmtId="170" fontId="25" fillId="3" borderId="1" xfId="0" applyNumberFormat="1" applyFont="1" applyFill="1" applyBorder="1" applyAlignment="1">
      <alignment horizontal="center" vertical="center" wrapText="1"/>
    </xf>
    <xf numFmtId="2" fontId="25" fillId="3" borderId="1" xfId="0" applyNumberFormat="1" applyFont="1" applyFill="1" applyBorder="1" applyAlignment="1">
      <alignment horizontal="center" vertical="center" wrapText="1"/>
    </xf>
    <xf numFmtId="0" fontId="4" fillId="0" borderId="11" xfId="0" applyFont="1" applyBorder="1" applyAlignment="1">
      <alignment horizontal="left" vertical="center" wrapText="1"/>
    </xf>
    <xf numFmtId="3" fontId="4" fillId="0" borderId="11" xfId="0" applyNumberFormat="1" applyFont="1" applyBorder="1" applyAlignment="1">
      <alignment horizontal="right" vertical="center" wrapText="1"/>
    </xf>
    <xf numFmtId="0" fontId="25" fillId="3" borderId="5" xfId="0" applyFont="1" applyFill="1" applyBorder="1" applyAlignment="1">
      <alignment vertical="top" wrapText="1"/>
    </xf>
    <xf numFmtId="3" fontId="25" fillId="3" borderId="1" xfId="0" applyNumberFormat="1" applyFont="1" applyFill="1" applyBorder="1" applyAlignment="1">
      <alignment horizontal="right" vertical="top" wrapText="1"/>
    </xf>
    <xf numFmtId="0" fontId="23" fillId="3" borderId="22" xfId="0" applyFont="1" applyFill="1" applyBorder="1" applyAlignment="1">
      <alignment horizontal="center" vertical="center" wrapText="1"/>
    </xf>
    <xf numFmtId="170" fontId="23" fillId="3" borderId="22" xfId="0" applyNumberFormat="1" applyFont="1" applyFill="1" applyBorder="1" applyAlignment="1">
      <alignment horizontal="center" vertical="center" wrapText="1"/>
    </xf>
    <xf numFmtId="0" fontId="22" fillId="8" borderId="9" xfId="0" applyFont="1" applyFill="1" applyBorder="1"/>
    <xf numFmtId="0" fontId="23" fillId="3" borderId="22" xfId="0" applyFont="1" applyFill="1" applyBorder="1" applyAlignment="1">
      <alignment horizontal="center"/>
    </xf>
    <xf numFmtId="3" fontId="23" fillId="3" borderId="22" xfId="0" applyNumberFormat="1" applyFont="1" applyFill="1" applyBorder="1" applyAlignment="1">
      <alignment horizontal="right"/>
    </xf>
    <xf numFmtId="170" fontId="23" fillId="3" borderId="22" xfId="0" applyNumberFormat="1" applyFont="1" applyFill="1" applyBorder="1" applyAlignment="1">
      <alignment horizontal="right"/>
    </xf>
    <xf numFmtId="0" fontId="25" fillId="3" borderId="1" xfId="0" applyFont="1" applyFill="1" applyBorder="1" applyAlignment="1">
      <alignment horizontal="justify" vertical="top" wrapText="1"/>
    </xf>
    <xf numFmtId="3" fontId="29" fillId="0" borderId="0" xfId="0" applyNumberFormat="1" applyFont="1" applyBorder="1" applyAlignment="1">
      <alignment horizontal="right"/>
    </xf>
    <xf numFmtId="49" fontId="28" fillId="5" borderId="22" xfId="0" applyNumberFormat="1" applyFont="1" applyFill="1" applyBorder="1" applyAlignment="1">
      <alignment horizontal="center" vertical="center" wrapText="1"/>
    </xf>
    <xf numFmtId="170" fontId="28" fillId="5" borderId="22" xfId="0" applyNumberFormat="1" applyFont="1" applyFill="1" applyBorder="1" applyAlignment="1">
      <alignment horizontal="center" vertical="center" wrapText="1"/>
    </xf>
    <xf numFmtId="0" fontId="23" fillId="3" borderId="22" xfId="0" applyFont="1" applyFill="1" applyBorder="1" applyAlignment="1">
      <alignment horizontal="left"/>
    </xf>
    <xf numFmtId="3" fontId="25" fillId="3" borderId="22" xfId="0" applyNumberFormat="1" applyFont="1" applyFill="1" applyBorder="1" applyAlignment="1">
      <alignment horizontal="right" vertical="center" wrapText="1"/>
    </xf>
    <xf numFmtId="170" fontId="25" fillId="3" borderId="22" xfId="0" applyNumberFormat="1" applyFont="1" applyFill="1" applyBorder="1" applyAlignment="1">
      <alignment horizontal="right" vertical="center" wrapText="1"/>
    </xf>
    <xf numFmtId="0" fontId="27" fillId="0" borderId="28" xfId="0" applyFont="1" applyBorder="1" applyAlignment="1">
      <alignment horizontal="left" vertical="center" wrapText="1"/>
    </xf>
    <xf numFmtId="3" fontId="4" fillId="0" borderId="28" xfId="0" applyNumberFormat="1" applyFont="1" applyBorder="1" applyAlignment="1">
      <alignment horizontal="right" vertical="top" wrapText="1"/>
    </xf>
    <xf numFmtId="0" fontId="25" fillId="3" borderId="1" xfId="0" applyFont="1" applyFill="1" applyBorder="1" applyAlignment="1">
      <alignment horizontal="left" vertical="top" wrapText="1"/>
    </xf>
    <xf numFmtId="0" fontId="25" fillId="0" borderId="0" xfId="0" applyFont="1" applyFill="1" applyBorder="1" applyAlignment="1">
      <alignment horizontal="left" vertical="top" wrapText="1"/>
    </xf>
    <xf numFmtId="3" fontId="25" fillId="0" borderId="0" xfId="0" applyNumberFormat="1" applyFont="1" applyFill="1" applyBorder="1" applyAlignment="1">
      <alignment horizontal="right" vertical="top" wrapText="1"/>
    </xf>
    <xf numFmtId="0" fontId="27" fillId="0" borderId="27" xfId="0" applyFont="1" applyBorder="1" applyAlignment="1">
      <alignment horizontal="left" vertical="center" wrapText="1"/>
    </xf>
    <xf numFmtId="3" fontId="4" fillId="0" borderId="27" xfId="0" applyNumberFormat="1" applyFont="1" applyBorder="1" applyAlignment="1">
      <alignment horizontal="right" vertical="top" wrapText="1"/>
    </xf>
    <xf numFmtId="3" fontId="25" fillId="3" borderId="22" xfId="0" applyNumberFormat="1" applyFont="1" applyFill="1" applyBorder="1" applyAlignment="1">
      <alignment horizontal="right" vertical="top" wrapText="1"/>
    </xf>
    <xf numFmtId="0" fontId="27" fillId="0" borderId="27" xfId="0" applyFont="1" applyBorder="1" applyAlignment="1">
      <alignment horizontal="center" vertical="center" wrapText="1"/>
    </xf>
    <xf numFmtId="3" fontId="27" fillId="0" borderId="27" xfId="0" applyNumberFormat="1" applyFont="1" applyBorder="1" applyAlignment="1">
      <alignment horizontal="right" vertical="top" wrapText="1"/>
    </xf>
    <xf numFmtId="0" fontId="27" fillId="0" borderId="1" xfId="0" applyFont="1" applyBorder="1" applyAlignment="1">
      <alignment horizontal="center" vertical="top" wrapText="1"/>
    </xf>
    <xf numFmtId="0" fontId="4" fillId="0" borderId="1" xfId="0" applyFont="1" applyBorder="1" applyAlignment="1">
      <alignment horizontal="center" vertical="top" wrapText="1"/>
    </xf>
    <xf numFmtId="170" fontId="4" fillId="4" borderId="1" xfId="0" applyNumberFormat="1" applyFont="1" applyFill="1" applyBorder="1" applyAlignment="1">
      <alignment horizontal="right" vertical="top" wrapText="1"/>
    </xf>
    <xf numFmtId="170" fontId="25" fillId="3" borderId="1" xfId="0" applyNumberFormat="1" applyFont="1" applyFill="1" applyBorder="1" applyAlignment="1">
      <alignment horizontal="right" vertical="top" wrapText="1"/>
    </xf>
    <xf numFmtId="165" fontId="4" fillId="0" borderId="9" xfId="3" applyNumberFormat="1" applyFont="1" applyFill="1" applyBorder="1" applyAlignment="1">
      <alignment horizontal="center" vertical="center" wrapText="1"/>
    </xf>
    <xf numFmtId="170" fontId="4" fillId="0" borderId="9" xfId="3" applyNumberFormat="1" applyFont="1" applyFill="1" applyBorder="1" applyAlignment="1">
      <alignment vertical="top" wrapText="1"/>
    </xf>
    <xf numFmtId="170" fontId="4" fillId="0" borderId="9" xfId="3" applyNumberFormat="1" applyFont="1" applyBorder="1" applyAlignment="1">
      <alignment horizontal="right" vertical="top" wrapText="1"/>
    </xf>
    <xf numFmtId="170" fontId="25" fillId="3" borderId="1" xfId="3" applyNumberFormat="1" applyFont="1" applyFill="1" applyBorder="1" applyAlignment="1">
      <alignment horizontal="right" vertical="top" wrapText="1"/>
    </xf>
    <xf numFmtId="165" fontId="22" fillId="0" borderId="28" xfId="3" applyNumberFormat="1" applyFont="1" applyFill="1" applyBorder="1" applyAlignment="1">
      <alignment horizontal="center" vertical="center" wrapText="1"/>
    </xf>
    <xf numFmtId="165" fontId="22" fillId="0" borderId="27" xfId="3" applyNumberFormat="1" applyFont="1" applyFill="1" applyBorder="1" applyAlignment="1">
      <alignment horizontal="left" vertical="center" wrapText="1"/>
    </xf>
    <xf numFmtId="165" fontId="22" fillId="0" borderId="27" xfId="3" applyNumberFormat="1" applyFont="1" applyFill="1" applyBorder="1" applyAlignment="1">
      <alignment horizontal="center" vertical="center" wrapText="1"/>
    </xf>
    <xf numFmtId="14" fontId="25" fillId="3" borderId="22" xfId="0" applyNumberFormat="1" applyFont="1" applyFill="1" applyBorder="1" applyAlignment="1">
      <alignment horizontal="center" vertical="center" wrapText="1"/>
    </xf>
    <xf numFmtId="0" fontId="4" fillId="8" borderId="9" xfId="0" applyFont="1" applyFill="1" applyBorder="1" applyAlignment="1">
      <alignment horizontal="left" vertical="center"/>
    </xf>
    <xf numFmtId="3" fontId="4" fillId="8" borderId="9" xfId="0" applyNumberFormat="1" applyFont="1" applyFill="1" applyBorder="1"/>
    <xf numFmtId="0" fontId="23" fillId="3" borderId="1" xfId="0" applyFont="1" applyFill="1" applyBorder="1" applyAlignment="1">
      <alignment horizontal="center"/>
    </xf>
    <xf numFmtId="3" fontId="23" fillId="3" borderId="1" xfId="0" applyNumberFormat="1" applyFont="1" applyFill="1" applyBorder="1" applyAlignment="1">
      <alignment horizontal="right"/>
    </xf>
    <xf numFmtId="3" fontId="22" fillId="8" borderId="9" xfId="0" applyNumberFormat="1" applyFont="1" applyFill="1" applyBorder="1"/>
    <xf numFmtId="0" fontId="23" fillId="3" borderId="1" xfId="0" applyFont="1" applyFill="1" applyBorder="1" applyAlignment="1">
      <alignment horizontal="center" vertical="center"/>
    </xf>
    <xf numFmtId="0" fontId="23" fillId="3" borderId="22" xfId="0" applyFont="1" applyFill="1" applyBorder="1" applyAlignment="1">
      <alignment horizontal="center" vertical="center"/>
    </xf>
    <xf numFmtId="0" fontId="22" fillId="0" borderId="0" xfId="0" applyFont="1"/>
    <xf numFmtId="0" fontId="4" fillId="0" borderId="22" xfId="0" applyFont="1" applyBorder="1" applyAlignment="1">
      <alignment horizontal="left" vertical="top" wrapText="1"/>
    </xf>
    <xf numFmtId="3" fontId="4" fillId="0" borderId="22" xfId="0" applyNumberFormat="1" applyFont="1" applyBorder="1" applyAlignment="1">
      <alignment horizontal="right" vertical="top" wrapText="1"/>
    </xf>
    <xf numFmtId="0" fontId="25" fillId="0" borderId="0" xfId="0" applyFont="1" applyFill="1" applyBorder="1" applyAlignment="1">
      <alignment horizontal="center" vertical="top" wrapText="1"/>
    </xf>
    <xf numFmtId="0" fontId="25" fillId="3" borderId="22" xfId="0" applyFont="1" applyFill="1" applyBorder="1" applyAlignment="1">
      <alignment horizontal="center" vertical="center" wrapText="1"/>
    </xf>
    <xf numFmtId="170" fontId="25" fillId="3" borderId="22" xfId="0" applyNumberFormat="1" applyFont="1" applyFill="1" applyBorder="1" applyAlignment="1">
      <alignment horizontal="center" vertical="center" wrapText="1"/>
    </xf>
    <xf numFmtId="4" fontId="27" fillId="0" borderId="22" xfId="0" applyNumberFormat="1" applyFont="1" applyBorder="1" applyAlignment="1">
      <alignment horizontal="center" vertical="center" wrapText="1"/>
    </xf>
    <xf numFmtId="3" fontId="27" fillId="0" borderId="22" xfId="0" applyNumberFormat="1" applyFont="1" applyBorder="1" applyAlignment="1">
      <alignment horizontal="right" vertical="center" wrapText="1"/>
    </xf>
    <xf numFmtId="0" fontId="22" fillId="0" borderId="0" xfId="0" applyFont="1" applyAlignment="1">
      <alignment vertical="center"/>
    </xf>
    <xf numFmtId="0" fontId="22" fillId="0" borderId="0" xfId="0" applyFont="1" applyAlignment="1"/>
    <xf numFmtId="0" fontId="22" fillId="0" borderId="0" xfId="0" applyFont="1" applyAlignment="1">
      <alignment horizontal="left" vertical="center" wrapText="1"/>
    </xf>
    <xf numFmtId="0" fontId="23" fillId="0" borderId="0" xfId="0" applyFont="1" applyAlignment="1">
      <alignment vertical="center"/>
    </xf>
    <xf numFmtId="170" fontId="23" fillId="0" borderId="0" xfId="0" applyNumberFormat="1" applyFont="1" applyAlignment="1">
      <alignment vertical="center"/>
    </xf>
    <xf numFmtId="170" fontId="22" fillId="0" borderId="0" xfId="0" applyNumberFormat="1" applyFont="1"/>
    <xf numFmtId="0" fontId="22" fillId="0" borderId="0" xfId="0" applyFont="1" applyAlignment="1">
      <alignment horizontal="left"/>
    </xf>
    <xf numFmtId="170" fontId="22" fillId="0" borderId="0" xfId="0" applyNumberFormat="1" applyFont="1" applyAlignment="1">
      <alignment horizontal="left"/>
    </xf>
    <xf numFmtId="0" fontId="4" fillId="0" borderId="0" xfId="0" applyFont="1"/>
    <xf numFmtId="0" fontId="25" fillId="0" borderId="0" xfId="0" applyFont="1" applyBorder="1" applyAlignment="1">
      <alignment vertical="top" wrapText="1"/>
    </xf>
    <xf numFmtId="0" fontId="22" fillId="0" borderId="0" xfId="0" applyFont="1" applyBorder="1"/>
    <xf numFmtId="41" fontId="22" fillId="0" borderId="0" xfId="67" applyFont="1"/>
    <xf numFmtId="168" fontId="22" fillId="0" borderId="0" xfId="67" applyNumberFormat="1" applyFont="1"/>
    <xf numFmtId="43" fontId="22" fillId="0" borderId="0" xfId="0" applyNumberFormat="1" applyFont="1" applyBorder="1"/>
    <xf numFmtId="0" fontId="31" fillId="0" borderId="0" xfId="0" applyFont="1" applyFill="1" applyBorder="1" applyAlignment="1">
      <alignment horizontal="justify" vertical="top" wrapText="1"/>
    </xf>
    <xf numFmtId="0" fontId="31" fillId="0" borderId="0" xfId="0" applyFont="1" applyFill="1" applyBorder="1" applyAlignment="1">
      <alignment horizontal="center" vertical="top" wrapText="1"/>
    </xf>
    <xf numFmtId="4" fontId="31" fillId="0" borderId="0" xfId="0" applyNumberFormat="1" applyFont="1" applyFill="1" applyBorder="1" applyAlignment="1">
      <alignment horizontal="right" vertical="top" wrapText="1"/>
    </xf>
    <xf numFmtId="170" fontId="31" fillId="0" borderId="0" xfId="0" applyNumberFormat="1" applyFont="1" applyFill="1" applyBorder="1" applyAlignment="1">
      <alignment horizontal="right" vertical="top" wrapText="1"/>
    </xf>
    <xf numFmtId="170" fontId="31" fillId="0" borderId="0" xfId="0" applyNumberFormat="1" applyFont="1" applyFill="1" applyBorder="1" applyAlignment="1">
      <alignment vertical="top" wrapText="1"/>
    </xf>
    <xf numFmtId="3" fontId="31" fillId="0" borderId="0" xfId="0" applyNumberFormat="1" applyFont="1" applyFill="1" applyBorder="1" applyAlignment="1">
      <alignment vertical="top" wrapText="1"/>
    </xf>
    <xf numFmtId="0" fontId="22" fillId="0" borderId="0" xfId="0" applyFont="1" applyFill="1" applyBorder="1"/>
    <xf numFmtId="43" fontId="22" fillId="0" borderId="0" xfId="0" applyNumberFormat="1" applyFont="1" applyFill="1" applyBorder="1"/>
    <xf numFmtId="170" fontId="4" fillId="0" borderId="0" xfId="0" applyNumberFormat="1" applyFont="1" applyBorder="1" applyAlignment="1">
      <alignment horizontal="right" vertical="top" wrapText="1"/>
    </xf>
    <xf numFmtId="170" fontId="4" fillId="0" borderId="0" xfId="0" applyNumberFormat="1" applyFont="1" applyBorder="1" applyAlignment="1">
      <alignment vertical="top" wrapText="1"/>
    </xf>
    <xf numFmtId="3" fontId="4" fillId="0" borderId="0" xfId="0" applyNumberFormat="1" applyFont="1" applyBorder="1" applyAlignment="1">
      <alignment horizontal="right" vertical="top" wrapText="1"/>
    </xf>
    <xf numFmtId="3" fontId="4" fillId="0" borderId="0" xfId="0" applyNumberFormat="1" applyFont="1" applyBorder="1" applyAlignment="1">
      <alignment vertical="top" wrapText="1"/>
    </xf>
    <xf numFmtId="0" fontId="25" fillId="0" borderId="0" xfId="0" applyFont="1" applyAlignment="1"/>
    <xf numFmtId="0" fontId="25" fillId="0" borderId="0" xfId="0" applyFont="1" applyAlignment="1">
      <alignment horizontal="left"/>
    </xf>
    <xf numFmtId="0" fontId="25" fillId="0" borderId="0" xfId="0" applyFont="1" applyAlignment="1">
      <alignment horizontal="left" vertical="center"/>
    </xf>
    <xf numFmtId="170" fontId="22" fillId="0" borderId="0" xfId="0" applyNumberFormat="1" applyFont="1" applyAlignment="1">
      <alignment vertical="center"/>
    </xf>
    <xf numFmtId="0" fontId="25" fillId="0" borderId="22" xfId="0" applyFont="1" applyBorder="1" applyAlignment="1">
      <alignment horizontal="justify" vertical="top" wrapText="1"/>
    </xf>
    <xf numFmtId="0" fontId="4" fillId="0" borderId="0" xfId="0" applyFont="1" applyBorder="1" applyAlignment="1">
      <alignment horizontal="left" vertical="top" wrapText="1"/>
    </xf>
    <xf numFmtId="3" fontId="4" fillId="0" borderId="0" xfId="0" applyNumberFormat="1" applyFont="1" applyBorder="1" applyAlignment="1">
      <alignment horizontal="center" vertical="top" wrapText="1"/>
    </xf>
    <xf numFmtId="171" fontId="4" fillId="0" borderId="0" xfId="0" applyNumberFormat="1" applyFont="1" applyBorder="1" applyAlignment="1">
      <alignment horizontal="right" vertical="top" wrapText="1"/>
    </xf>
    <xf numFmtId="0" fontId="4" fillId="0" borderId="0" xfId="0" applyFont="1" applyAlignment="1">
      <alignment horizontal="left" vertical="center"/>
    </xf>
    <xf numFmtId="0" fontId="22" fillId="8" borderId="0" xfId="0" applyFont="1" applyFill="1"/>
    <xf numFmtId="0" fontId="25" fillId="3" borderId="22" xfId="0" applyFont="1" applyFill="1" applyBorder="1" applyAlignment="1">
      <alignment vertical="top" wrapText="1"/>
    </xf>
    <xf numFmtId="170" fontId="25" fillId="3" borderId="22" xfId="0" applyNumberFormat="1" applyFont="1" applyFill="1" applyBorder="1" applyAlignment="1">
      <alignment horizontal="right" vertical="top" wrapText="1"/>
    </xf>
    <xf numFmtId="170" fontId="22" fillId="0" borderId="0" xfId="0" applyNumberFormat="1" applyFont="1" applyBorder="1"/>
    <xf numFmtId="0" fontId="22" fillId="0" borderId="0" xfId="0" applyFont="1" applyFill="1"/>
    <xf numFmtId="0" fontId="4" fillId="0" borderId="0" xfId="0" applyFont="1" applyBorder="1" applyAlignment="1">
      <alignment horizontal="justify" vertical="top" wrapText="1"/>
    </xf>
    <xf numFmtId="4" fontId="4" fillId="0" borderId="0" xfId="1" applyNumberFormat="1" applyFont="1" applyBorder="1" applyAlignment="1">
      <alignment horizontal="right" vertical="top" wrapText="1"/>
    </xf>
    <xf numFmtId="3" fontId="22" fillId="0" borderId="0" xfId="0" applyNumberFormat="1" applyFont="1"/>
    <xf numFmtId="170" fontId="25" fillId="3" borderId="22" xfId="3" applyNumberFormat="1" applyFont="1" applyFill="1" applyBorder="1" applyAlignment="1">
      <alignment vertical="top" wrapText="1"/>
    </xf>
    <xf numFmtId="0" fontId="25" fillId="3" borderId="22" xfId="2" applyFont="1" applyFill="1" applyBorder="1" applyAlignment="1">
      <alignment vertical="top" wrapText="1"/>
    </xf>
    <xf numFmtId="3" fontId="22" fillId="8" borderId="0" xfId="0" applyNumberFormat="1" applyFont="1" applyFill="1"/>
    <xf numFmtId="0" fontId="34" fillId="10" borderId="0" xfId="0" applyFont="1" applyFill="1"/>
    <xf numFmtId="3" fontId="34" fillId="10" borderId="0" xfId="0" applyNumberFormat="1" applyFont="1" applyFill="1"/>
    <xf numFmtId="170" fontId="4" fillId="3" borderId="22" xfId="2" applyNumberFormat="1" applyFont="1" applyFill="1" applyBorder="1" applyAlignment="1">
      <alignment horizontal="center" vertical="top" wrapText="1"/>
    </xf>
    <xf numFmtId="3" fontId="25" fillId="3" borderId="22" xfId="3" applyNumberFormat="1" applyFont="1" applyFill="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3" fontId="35" fillId="0" borderId="0" xfId="0" applyNumberFormat="1" applyFont="1" applyBorder="1" applyAlignment="1">
      <alignment vertical="top" wrapText="1"/>
    </xf>
    <xf numFmtId="0" fontId="25" fillId="3" borderId="12" xfId="0" applyFont="1" applyFill="1" applyBorder="1" applyAlignment="1">
      <alignment horizontal="center" vertical="center" wrapText="1"/>
    </xf>
    <xf numFmtId="170" fontId="25" fillId="3" borderId="12" xfId="0" applyNumberFormat="1" applyFont="1" applyFill="1" applyBorder="1" applyAlignment="1">
      <alignment horizontal="center" vertical="center" wrapText="1"/>
    </xf>
    <xf numFmtId="3" fontId="35" fillId="0" borderId="0" xfId="0" applyNumberFormat="1" applyFont="1"/>
    <xf numFmtId="3" fontId="22" fillId="0" borderId="0" xfId="0" applyNumberFormat="1" applyFont="1" applyBorder="1"/>
    <xf numFmtId="0" fontId="4" fillId="0" borderId="13" xfId="0" applyFont="1" applyBorder="1" applyAlignment="1">
      <alignment horizontal="left" wrapText="1"/>
    </xf>
    <xf numFmtId="0" fontId="4" fillId="0" borderId="14" xfId="0" applyFont="1" applyBorder="1" applyAlignment="1">
      <alignment horizontal="left" vertical="top" wrapText="1"/>
    </xf>
    <xf numFmtId="0" fontId="4" fillId="0" borderId="14" xfId="0" applyFont="1" applyBorder="1" applyAlignment="1">
      <alignment horizontal="justify" vertical="top" wrapText="1"/>
    </xf>
    <xf numFmtId="170" fontId="4" fillId="0" borderId="14" xfId="0" applyNumberFormat="1" applyFont="1" applyBorder="1" applyAlignment="1">
      <alignment horizontal="justify" vertical="top" wrapText="1"/>
    </xf>
    <xf numFmtId="170" fontId="4" fillId="0" borderId="15" xfId="0" applyNumberFormat="1" applyFont="1" applyBorder="1" applyAlignment="1">
      <alignment horizontal="justify" vertical="top" wrapText="1"/>
    </xf>
    <xf numFmtId="0" fontId="4" fillId="0" borderId="16" xfId="0" applyFont="1" applyBorder="1" applyAlignment="1">
      <alignment horizontal="left" wrapText="1"/>
    </xf>
    <xf numFmtId="0" fontId="4" fillId="0" borderId="17" xfId="0" applyFont="1" applyBorder="1" applyAlignment="1">
      <alignment horizontal="left" vertical="top" wrapText="1"/>
    </xf>
    <xf numFmtId="0" fontId="4" fillId="0" borderId="17" xfId="0" applyFont="1" applyBorder="1" applyAlignment="1">
      <alignment horizontal="justify" vertical="top" wrapText="1"/>
    </xf>
    <xf numFmtId="170" fontId="4" fillId="0" borderId="17" xfId="0" applyNumberFormat="1" applyFont="1" applyBorder="1" applyAlignment="1">
      <alignment horizontal="justify" vertical="top" wrapText="1"/>
    </xf>
    <xf numFmtId="170" fontId="4" fillId="0" borderId="18" xfId="0" applyNumberFormat="1" applyFont="1" applyBorder="1" applyAlignment="1">
      <alignment horizontal="justify" vertical="top" wrapText="1"/>
    </xf>
    <xf numFmtId="0" fontId="4" fillId="0" borderId="19" xfId="0" applyFont="1" applyBorder="1" applyAlignment="1">
      <alignment horizontal="left" wrapText="1"/>
    </xf>
    <xf numFmtId="0" fontId="4" fillId="0" borderId="20" xfId="0" applyFont="1" applyBorder="1" applyAlignment="1">
      <alignment horizontal="left" vertical="top" wrapText="1"/>
    </xf>
    <xf numFmtId="0" fontId="4" fillId="0" borderId="20" xfId="0" applyFont="1" applyBorder="1" applyAlignment="1">
      <alignment horizontal="justify" vertical="top" wrapText="1"/>
    </xf>
    <xf numFmtId="170" fontId="4" fillId="0" borderId="20" xfId="0" applyNumberFormat="1" applyFont="1" applyBorder="1" applyAlignment="1">
      <alignment horizontal="justify" vertical="top" wrapText="1"/>
    </xf>
    <xf numFmtId="170" fontId="4" fillId="0" borderId="21" xfId="0" applyNumberFormat="1" applyFont="1" applyBorder="1" applyAlignment="1">
      <alignment horizontal="justify" vertical="top" wrapText="1"/>
    </xf>
    <xf numFmtId="170" fontId="35" fillId="0" borderId="0" xfId="0" applyNumberFormat="1" applyFont="1"/>
    <xf numFmtId="4" fontId="22" fillId="0" borderId="0" xfId="0" applyNumberFormat="1" applyFont="1"/>
    <xf numFmtId="0" fontId="4" fillId="0" borderId="2" xfId="0" applyFont="1" applyBorder="1" applyAlignment="1">
      <alignment horizontal="left" vertical="top" wrapText="1"/>
    </xf>
    <xf numFmtId="165" fontId="4" fillId="8" borderId="2" xfId="3" applyNumberFormat="1" applyFont="1" applyFill="1" applyBorder="1" applyAlignment="1">
      <alignment horizontal="center" vertical="top" wrapText="1"/>
    </xf>
    <xf numFmtId="170" fontId="4" fillId="4" borderId="2" xfId="3" applyNumberFormat="1" applyFont="1" applyFill="1" applyBorder="1" applyAlignment="1">
      <alignment horizontal="right" vertical="top" wrapText="1"/>
    </xf>
    <xf numFmtId="170" fontId="4" fillId="4" borderId="2" xfId="3" applyNumberFormat="1" applyFont="1" applyFill="1" applyBorder="1" applyAlignment="1">
      <alignment horizontal="center" vertical="top" wrapText="1"/>
    </xf>
    <xf numFmtId="170" fontId="36" fillId="0" borderId="0" xfId="0" applyNumberFormat="1" applyFont="1"/>
    <xf numFmtId="0" fontId="25" fillId="3" borderId="22" xfId="0" applyFont="1" applyFill="1" applyBorder="1" applyAlignment="1">
      <alignment horizontal="left" vertical="top" wrapText="1"/>
    </xf>
    <xf numFmtId="165" fontId="25" fillId="3" borderId="22" xfId="3" applyNumberFormat="1" applyFont="1" applyFill="1" applyBorder="1" applyAlignment="1">
      <alignment horizontal="center" vertical="top" wrapText="1"/>
    </xf>
    <xf numFmtId="170" fontId="25" fillId="3" borderId="22" xfId="3" applyNumberFormat="1" applyFont="1" applyFill="1" applyBorder="1" applyAlignment="1">
      <alignment horizontal="center" vertical="top" wrapText="1"/>
    </xf>
    <xf numFmtId="0" fontId="25" fillId="0" borderId="0" xfId="0" applyFont="1" applyAlignment="1">
      <alignment horizontal="justify"/>
    </xf>
    <xf numFmtId="0" fontId="25" fillId="0" borderId="0" xfId="0" applyFont="1" applyBorder="1" applyAlignment="1"/>
    <xf numFmtId="0" fontId="4" fillId="0" borderId="11" xfId="0" applyFont="1" applyBorder="1" applyAlignment="1">
      <alignment horizontal="center" vertical="top" wrapText="1"/>
    </xf>
    <xf numFmtId="0" fontId="25" fillId="0" borderId="0" xfId="0" applyFont="1" applyFill="1" applyBorder="1" applyAlignment="1">
      <alignment vertical="top" wrapText="1"/>
    </xf>
    <xf numFmtId="170" fontId="22" fillId="0" borderId="0" xfId="0" applyNumberFormat="1" applyFont="1" applyFill="1"/>
    <xf numFmtId="3" fontId="22" fillId="0" borderId="0" xfId="0" applyNumberFormat="1" applyFont="1" applyFill="1"/>
    <xf numFmtId="0" fontId="25" fillId="0" borderId="0" xfId="0" applyFont="1" applyFill="1" applyBorder="1" applyAlignment="1"/>
    <xf numFmtId="0" fontId="26" fillId="0" borderId="0" xfId="0" applyFont="1" applyBorder="1" applyAlignment="1"/>
    <xf numFmtId="0" fontId="25" fillId="0" borderId="0" xfId="0" applyFont="1" applyAlignment="1">
      <alignment horizontal="center"/>
    </xf>
    <xf numFmtId="170" fontId="25" fillId="0" borderId="0" xfId="0" applyNumberFormat="1" applyFont="1" applyAlignment="1">
      <alignment horizontal="center"/>
    </xf>
    <xf numFmtId="3" fontId="25" fillId="0" borderId="0" xfId="0" applyNumberFormat="1" applyFont="1" applyAlignment="1">
      <alignment horizontal="center"/>
    </xf>
    <xf numFmtId="0" fontId="25" fillId="8" borderId="0" xfId="0" applyFont="1" applyFill="1" applyBorder="1" applyAlignment="1">
      <alignment vertical="top" wrapText="1"/>
    </xf>
    <xf numFmtId="3" fontId="25" fillId="8" borderId="0" xfId="0" applyNumberFormat="1" applyFont="1" applyFill="1" applyBorder="1" applyAlignment="1">
      <alignment horizontal="right" vertical="top" wrapText="1"/>
    </xf>
    <xf numFmtId="170" fontId="22" fillId="8" borderId="0" xfId="0" applyNumberFormat="1" applyFont="1" applyFill="1"/>
    <xf numFmtId="0" fontId="32" fillId="10" borderId="5" xfId="0" applyFont="1" applyFill="1" applyBorder="1" applyAlignment="1">
      <alignment horizontal="justify" vertical="top" wrapText="1"/>
    </xf>
    <xf numFmtId="0" fontId="33" fillId="10" borderId="1" xfId="0" applyFont="1" applyFill="1" applyBorder="1" applyAlignment="1">
      <alignment horizontal="center" vertical="top" wrapText="1"/>
    </xf>
    <xf numFmtId="170" fontId="33" fillId="10" borderId="1" xfId="0" applyNumberFormat="1" applyFont="1" applyFill="1" applyBorder="1" applyAlignment="1">
      <alignment horizontal="center" vertical="top" wrapText="1"/>
    </xf>
    <xf numFmtId="3" fontId="33" fillId="10" borderId="1" xfId="0" applyNumberFormat="1" applyFont="1" applyFill="1" applyBorder="1" applyAlignment="1">
      <alignment horizontal="center" vertical="top" wrapText="1"/>
    </xf>
    <xf numFmtId="0" fontId="32" fillId="10" borderId="1" xfId="0" applyFont="1" applyFill="1" applyBorder="1" applyAlignment="1">
      <alignment horizontal="center" vertical="top" wrapText="1"/>
    </xf>
    <xf numFmtId="170" fontId="32" fillId="10" borderId="1" xfId="0" applyNumberFormat="1" applyFont="1" applyFill="1" applyBorder="1" applyAlignment="1">
      <alignment horizontal="center" vertical="top" wrapText="1"/>
    </xf>
    <xf numFmtId="3" fontId="32" fillId="10" borderId="1" xfId="0" applyNumberFormat="1" applyFont="1" applyFill="1" applyBorder="1" applyAlignment="1">
      <alignment horizontal="center" vertical="top" wrapText="1"/>
    </xf>
    <xf numFmtId="170" fontId="25" fillId="0" borderId="0" xfId="0" applyNumberFormat="1" applyFont="1" applyAlignment="1">
      <alignment horizontal="left"/>
    </xf>
    <xf numFmtId="3" fontId="25" fillId="0" borderId="0" xfId="0" applyNumberFormat="1" applyFont="1" applyAlignment="1">
      <alignment horizontal="left"/>
    </xf>
    <xf numFmtId="0" fontId="4" fillId="0" borderId="0" xfId="0" applyFont="1" applyAlignment="1">
      <alignment horizontal="center"/>
    </xf>
    <xf numFmtId="170" fontId="4" fillId="0" borderId="0" xfId="0" applyNumberFormat="1" applyFont="1"/>
    <xf numFmtId="3" fontId="4" fillId="0" borderId="0" xfId="0" applyNumberFormat="1" applyFont="1"/>
    <xf numFmtId="0" fontId="4" fillId="0" borderId="0" xfId="0" applyFont="1" applyAlignment="1">
      <alignment horizontal="left"/>
    </xf>
    <xf numFmtId="170" fontId="4" fillId="0" borderId="0" xfId="0" applyNumberFormat="1" applyFont="1" applyAlignment="1">
      <alignment horizontal="left"/>
    </xf>
    <xf numFmtId="3" fontId="4" fillId="0" borderId="0" xfId="0" applyNumberFormat="1" applyFont="1" applyAlignment="1">
      <alignment horizontal="left"/>
    </xf>
    <xf numFmtId="3" fontId="4" fillId="0" borderId="0" xfId="0" applyNumberFormat="1" applyFont="1" applyAlignment="1">
      <alignment horizontal="center"/>
    </xf>
    <xf numFmtId="3" fontId="29" fillId="0" borderId="0" xfId="0" applyNumberFormat="1" applyFont="1" applyBorder="1"/>
    <xf numFmtId="0" fontId="29" fillId="0" borderId="0" xfId="0" applyFont="1" applyBorder="1"/>
    <xf numFmtId="0" fontId="25" fillId="0" borderId="0" xfId="0" applyFont="1"/>
    <xf numFmtId="0" fontId="23" fillId="8" borderId="0" xfId="0" applyFont="1" applyFill="1" applyBorder="1" applyAlignment="1">
      <alignment horizontal="center"/>
    </xf>
    <xf numFmtId="3" fontId="23" fillId="8" borderId="0" xfId="0" applyNumberFormat="1" applyFont="1" applyFill="1" applyBorder="1" applyAlignment="1">
      <alignment horizontal="right"/>
    </xf>
    <xf numFmtId="170" fontId="4" fillId="8" borderId="0" xfId="3" applyNumberFormat="1" applyFont="1" applyFill="1" applyBorder="1" applyAlignment="1">
      <alignment horizontal="justify" vertical="top" wrapText="1"/>
    </xf>
    <xf numFmtId="170" fontId="25" fillId="8" borderId="0" xfId="3" applyNumberFormat="1" applyFont="1" applyFill="1" applyBorder="1" applyAlignment="1">
      <alignment horizontal="right" vertical="top" wrapText="1"/>
    </xf>
    <xf numFmtId="170" fontId="25" fillId="0" borderId="0" xfId="0" applyNumberFormat="1" applyFont="1" applyFill="1" applyAlignment="1">
      <alignment horizontal="left"/>
    </xf>
    <xf numFmtId="3" fontId="25" fillId="0" borderId="0" xfId="0" applyNumberFormat="1" applyFont="1" applyFill="1" applyAlignment="1">
      <alignment horizontal="left"/>
    </xf>
    <xf numFmtId="0" fontId="25" fillId="4" borderId="0" xfId="0" applyFont="1" applyFill="1" applyBorder="1" applyAlignment="1">
      <alignment horizontal="justify" vertical="top" wrapText="1"/>
    </xf>
    <xf numFmtId="165" fontId="4" fillId="6" borderId="0" xfId="0" applyNumberFormat="1"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0" xfId="0" applyFont="1" applyAlignment="1">
      <alignment horizontal="justify"/>
    </xf>
    <xf numFmtId="0" fontId="4" fillId="0" borderId="22" xfId="0" applyFont="1" applyBorder="1" applyAlignment="1">
      <alignment horizontal="center" vertical="top" wrapText="1"/>
    </xf>
    <xf numFmtId="170" fontId="4" fillId="0" borderId="22" xfId="0" applyNumberFormat="1" applyFont="1" applyBorder="1" applyAlignment="1">
      <alignment horizontal="center" vertical="top" wrapText="1"/>
    </xf>
    <xf numFmtId="3" fontId="4" fillId="0" borderId="22" xfId="3" applyNumberFormat="1" applyFont="1" applyBorder="1" applyAlignment="1">
      <alignment vertical="top" wrapText="1"/>
    </xf>
    <xf numFmtId="3" fontId="4" fillId="0" borderId="22" xfId="0" applyNumberFormat="1" applyFont="1" applyBorder="1" applyAlignment="1">
      <alignment vertical="top" wrapText="1"/>
    </xf>
    <xf numFmtId="170" fontId="4" fillId="4" borderId="0" xfId="0" applyNumberFormat="1" applyFont="1" applyFill="1" applyBorder="1" applyAlignment="1">
      <alignment horizontal="justify" vertical="top" wrapText="1"/>
    </xf>
    <xf numFmtId="3" fontId="29" fillId="8" borderId="0" xfId="0" applyNumberFormat="1" applyFont="1" applyFill="1"/>
    <xf numFmtId="0" fontId="29" fillId="8" borderId="0" xfId="0" applyFont="1" applyFill="1"/>
    <xf numFmtId="3" fontId="14" fillId="8" borderId="0" xfId="0" applyNumberFormat="1" applyFont="1" applyFill="1" applyAlignment="1">
      <alignment horizontal="left"/>
    </xf>
    <xf numFmtId="0" fontId="25" fillId="0" borderId="0" xfId="0" applyFont="1" applyBorder="1" applyAlignment="1">
      <alignment horizontal="justify" vertical="top" wrapText="1"/>
    </xf>
    <xf numFmtId="170" fontId="25" fillId="0" borderId="0" xfId="0" applyNumberFormat="1" applyFont="1" applyBorder="1" applyAlignment="1">
      <alignment horizontal="right" vertical="top" wrapText="1"/>
    </xf>
    <xf numFmtId="165" fontId="25" fillId="0" borderId="0" xfId="0" applyNumberFormat="1" applyFont="1" applyBorder="1" applyAlignment="1">
      <alignment horizontal="justify" vertical="top" wrapText="1"/>
    </xf>
    <xf numFmtId="170" fontId="25" fillId="0" borderId="0" xfId="0" applyNumberFormat="1" applyFont="1" applyBorder="1" applyAlignment="1">
      <alignment horizontal="justify" vertical="top" wrapText="1"/>
    </xf>
    <xf numFmtId="3" fontId="4" fillId="0" borderId="0" xfId="0" applyNumberFormat="1" applyFont="1" applyBorder="1" applyAlignment="1">
      <alignment horizontal="justify" vertical="top" wrapText="1"/>
    </xf>
    <xf numFmtId="170" fontId="4" fillId="0" borderId="0" xfId="0" applyNumberFormat="1" applyFont="1" applyBorder="1" applyAlignment="1">
      <alignment horizontal="justify" vertical="top" wrapText="1"/>
    </xf>
    <xf numFmtId="0" fontId="23" fillId="0" borderId="0" xfId="0" applyFont="1"/>
    <xf numFmtId="0" fontId="23" fillId="0" borderId="0" xfId="0" applyFont="1" applyFill="1" applyBorder="1" applyAlignment="1">
      <alignment horizontal="left"/>
    </xf>
    <xf numFmtId="3" fontId="23" fillId="0" borderId="0" xfId="0" applyNumberFormat="1" applyFont="1" applyFill="1" applyBorder="1" applyAlignment="1">
      <alignment horizontal="right"/>
    </xf>
    <xf numFmtId="170" fontId="22" fillId="0" borderId="0" xfId="0" applyNumberFormat="1" applyFont="1" applyFill="1" applyBorder="1"/>
    <xf numFmtId="3" fontId="22" fillId="0" borderId="0" xfId="0" applyNumberFormat="1" applyFont="1" applyFill="1" applyBorder="1"/>
    <xf numFmtId="0" fontId="4" fillId="8" borderId="0" xfId="0" applyFont="1" applyFill="1"/>
    <xf numFmtId="3" fontId="25" fillId="0" borderId="0" xfId="0" applyNumberFormat="1" applyFont="1" applyFill="1" applyBorder="1" applyAlignment="1">
      <alignment horizontal="center" vertical="top" wrapText="1"/>
    </xf>
    <xf numFmtId="0" fontId="4" fillId="0" borderId="0" xfId="0" applyFont="1" applyFill="1"/>
    <xf numFmtId="3" fontId="22" fillId="0" borderId="0" xfId="0" applyNumberFormat="1" applyFont="1" applyAlignment="1">
      <alignment vertical="center"/>
    </xf>
    <xf numFmtId="0" fontId="4" fillId="0" borderId="22" xfId="0" applyFont="1" applyBorder="1" applyAlignment="1">
      <alignment horizontal="justify" vertical="top" wrapText="1"/>
    </xf>
    <xf numFmtId="3" fontId="4" fillId="0" borderId="22" xfId="0" applyNumberFormat="1" applyFont="1" applyBorder="1" applyAlignment="1">
      <alignment horizontal="center" vertical="top" wrapText="1"/>
    </xf>
    <xf numFmtId="171" fontId="4" fillId="0" borderId="22" xfId="0" applyNumberFormat="1" applyFont="1" applyBorder="1" applyAlignment="1">
      <alignment horizontal="right" vertical="top" wrapText="1"/>
    </xf>
    <xf numFmtId="170" fontId="4" fillId="8" borderId="22" xfId="0" applyNumberFormat="1" applyFont="1" applyFill="1" applyBorder="1" applyAlignment="1">
      <alignment horizontal="right" vertical="top" wrapText="1"/>
    </xf>
    <xf numFmtId="170" fontId="4" fillId="0" borderId="22" xfId="0" applyNumberFormat="1" applyFont="1" applyBorder="1" applyAlignment="1">
      <alignment horizontal="right" vertical="top" wrapText="1"/>
    </xf>
    <xf numFmtId="0" fontId="22" fillId="0" borderId="0" xfId="0" applyFont="1" applyAlignment="1">
      <alignment horizontal="center"/>
    </xf>
    <xf numFmtId="2" fontId="25" fillId="3" borderId="22" xfId="0" applyNumberFormat="1" applyFont="1" applyFill="1" applyBorder="1" applyAlignment="1">
      <alignment horizontal="center" vertical="center" wrapText="1"/>
    </xf>
    <xf numFmtId="0" fontId="22" fillId="8" borderId="22" xfId="0" applyFont="1" applyFill="1" applyBorder="1" applyAlignment="1">
      <alignment horizontal="left" vertical="center" wrapText="1"/>
    </xf>
    <xf numFmtId="3" fontId="22" fillId="8" borderId="22" xfId="0" applyNumberFormat="1" applyFont="1" applyFill="1" applyBorder="1" applyAlignment="1">
      <alignment horizontal="center" vertical="center" wrapText="1"/>
    </xf>
    <xf numFmtId="0" fontId="22" fillId="0" borderId="22" xfId="0" applyFont="1" applyBorder="1"/>
    <xf numFmtId="0" fontId="30" fillId="0" borderId="22" xfId="0" applyFont="1" applyBorder="1"/>
    <xf numFmtId="3" fontId="23" fillId="0" borderId="22" xfId="0" applyNumberFormat="1" applyFont="1" applyBorder="1"/>
    <xf numFmtId="0" fontId="4" fillId="0" borderId="22" xfId="0" applyFont="1" applyBorder="1"/>
    <xf numFmtId="0" fontId="4" fillId="0" borderId="22" xfId="0" applyFont="1" applyBorder="1" applyAlignment="1">
      <alignment horizontal="justify" vertical="center" wrapText="1"/>
    </xf>
    <xf numFmtId="0" fontId="25" fillId="0" borderId="22" xfId="0" applyFont="1" applyBorder="1" applyAlignment="1">
      <alignment vertical="top" wrapText="1"/>
    </xf>
    <xf numFmtId="170" fontId="25" fillId="0" borderId="22" xfId="0" applyNumberFormat="1" applyFont="1" applyBorder="1" applyAlignment="1">
      <alignment vertical="top" wrapText="1"/>
    </xf>
    <xf numFmtId="0" fontId="25" fillId="0" borderId="22" xfId="0" applyFont="1" applyBorder="1" applyAlignment="1">
      <alignment horizontal="left" vertical="top" wrapText="1"/>
    </xf>
    <xf numFmtId="0" fontId="26" fillId="0" borderId="22" xfId="0" applyFont="1" applyBorder="1" applyAlignment="1">
      <alignment horizontal="left" vertical="top" wrapText="1"/>
    </xf>
    <xf numFmtId="4" fontId="4" fillId="0" borderId="22" xfId="1" applyNumberFormat="1" applyFont="1" applyBorder="1" applyAlignment="1">
      <alignment horizontal="right" vertical="top" wrapText="1"/>
    </xf>
    <xf numFmtId="170" fontId="4" fillId="0" borderId="22" xfId="1" applyNumberFormat="1" applyFont="1" applyBorder="1" applyAlignment="1">
      <alignment vertical="top" wrapText="1"/>
    </xf>
    <xf numFmtId="0" fontId="26" fillId="0" borderId="22" xfId="0" applyFont="1" applyBorder="1" applyAlignment="1">
      <alignment horizontal="justify" vertical="top" wrapText="1"/>
    </xf>
    <xf numFmtId="0" fontId="4" fillId="0" borderId="22" xfId="0" applyFont="1" applyBorder="1" applyAlignment="1">
      <alignment horizontal="center" vertical="center" wrapText="1"/>
    </xf>
    <xf numFmtId="170" fontId="4" fillId="0" borderId="22" xfId="0" applyNumberFormat="1" applyFont="1" applyBorder="1" applyAlignment="1">
      <alignment vertical="top" wrapText="1"/>
    </xf>
    <xf numFmtId="171" fontId="4" fillId="0" borderId="22" xfId="0" applyNumberFormat="1" applyFont="1" applyBorder="1" applyAlignment="1">
      <alignment vertical="top" wrapText="1"/>
    </xf>
    <xf numFmtId="3" fontId="25" fillId="3" borderId="22" xfId="0" applyNumberFormat="1" applyFont="1" applyFill="1" applyBorder="1" applyAlignment="1">
      <alignment vertical="top" wrapText="1"/>
    </xf>
    <xf numFmtId="0" fontId="25" fillId="0" borderId="22" xfId="0" applyFont="1" applyBorder="1" applyAlignment="1">
      <alignment horizontal="center" vertical="top" wrapText="1"/>
    </xf>
    <xf numFmtId="0" fontId="4" fillId="0" borderId="22" xfId="0" applyFont="1" applyBorder="1" applyAlignment="1">
      <alignment horizontal="right" vertical="top" wrapText="1"/>
    </xf>
    <xf numFmtId="3" fontId="25" fillId="5" borderId="22" xfId="0" applyNumberFormat="1" applyFont="1" applyFill="1" applyBorder="1" applyAlignment="1">
      <alignment horizontal="center" vertical="top" wrapText="1"/>
    </xf>
    <xf numFmtId="171" fontId="25" fillId="5" borderId="22" xfId="0" applyNumberFormat="1" applyFont="1" applyFill="1" applyBorder="1" applyAlignment="1">
      <alignment horizontal="right" vertical="top" wrapText="1"/>
    </xf>
    <xf numFmtId="170" fontId="25" fillId="5" borderId="22" xfId="0" applyNumberFormat="1" applyFont="1" applyFill="1" applyBorder="1" applyAlignment="1">
      <alignment horizontal="right" vertical="top" wrapText="1"/>
    </xf>
    <xf numFmtId="0" fontId="27" fillId="4" borderId="22" xfId="0" applyFont="1" applyFill="1" applyBorder="1" applyAlignment="1">
      <alignment vertical="top" wrapText="1"/>
    </xf>
    <xf numFmtId="0" fontId="25" fillId="3" borderId="22" xfId="0" applyFont="1" applyFill="1" applyBorder="1" applyAlignment="1">
      <alignment horizontal="justify" vertical="top" wrapText="1"/>
    </xf>
    <xf numFmtId="3" fontId="4" fillId="0" borderId="22" xfId="0" applyNumberFormat="1" applyFont="1" applyBorder="1" applyAlignment="1">
      <alignment vertical="center" wrapText="1"/>
    </xf>
    <xf numFmtId="3" fontId="25" fillId="3" borderId="22" xfId="0" applyNumberFormat="1" applyFont="1" applyFill="1" applyBorder="1" applyAlignment="1">
      <alignment vertical="center" wrapText="1"/>
    </xf>
    <xf numFmtId="170" fontId="25" fillId="3" borderId="22" xfId="0" applyNumberFormat="1" applyFont="1" applyFill="1" applyBorder="1" applyAlignment="1">
      <alignment vertical="center" wrapText="1"/>
    </xf>
    <xf numFmtId="0" fontId="4" fillId="0" borderId="22" xfId="0" quotePrefix="1" applyFont="1" applyBorder="1" applyAlignment="1">
      <alignment horizontal="justify" vertical="top" wrapText="1"/>
    </xf>
    <xf numFmtId="0" fontId="27" fillId="4" borderId="22" xfId="0" applyFont="1" applyFill="1" applyBorder="1" applyAlignment="1">
      <alignment horizontal="left" vertical="top" wrapText="1"/>
    </xf>
    <xf numFmtId="3" fontId="4" fillId="6" borderId="22" xfId="0" applyNumberFormat="1" applyFont="1" applyFill="1" applyBorder="1" applyAlignment="1">
      <alignment horizontal="right" vertical="top" wrapText="1"/>
    </xf>
    <xf numFmtId="3" fontId="27" fillId="4" borderId="22" xfId="0" applyNumberFormat="1" applyFont="1" applyFill="1" applyBorder="1" applyAlignment="1">
      <alignment horizontal="right" vertical="top" wrapText="1"/>
    </xf>
    <xf numFmtId="0" fontId="27" fillId="4" borderId="22" xfId="0" applyFont="1" applyFill="1" applyBorder="1" applyAlignment="1">
      <alignment horizontal="center" vertical="top" wrapText="1"/>
    </xf>
    <xf numFmtId="3" fontId="22" fillId="8" borderId="22" xfId="0" applyNumberFormat="1" applyFont="1" applyFill="1" applyBorder="1" applyAlignment="1">
      <alignment horizontal="right"/>
    </xf>
    <xf numFmtId="170" fontId="4" fillId="0" borderId="22" xfId="3" applyNumberFormat="1" applyFont="1" applyBorder="1" applyAlignment="1">
      <alignment horizontal="right" vertical="center" wrapText="1"/>
    </xf>
    <xf numFmtId="170" fontId="4" fillId="0" borderId="22" xfId="0" applyNumberFormat="1" applyFont="1" applyFill="1" applyBorder="1" applyAlignment="1">
      <alignment horizontal="right" vertical="center" wrapText="1"/>
    </xf>
    <xf numFmtId="170" fontId="27" fillId="8" borderId="22" xfId="0" applyNumberFormat="1" applyFont="1" applyFill="1" applyBorder="1" applyAlignment="1">
      <alignment horizontal="right" vertical="center" wrapText="1"/>
    </xf>
    <xf numFmtId="3" fontId="4" fillId="3" borderId="22" xfId="0" applyNumberFormat="1" applyFont="1" applyFill="1" applyBorder="1" applyAlignment="1">
      <alignment horizontal="right" vertical="center" wrapText="1"/>
    </xf>
    <xf numFmtId="170" fontId="4" fillId="3" borderId="22" xfId="3" applyNumberFormat="1" applyFont="1" applyFill="1" applyBorder="1" applyAlignment="1">
      <alignment horizontal="right" vertical="center" wrapText="1"/>
    </xf>
    <xf numFmtId="0" fontId="22" fillId="8" borderId="22" xfId="0" applyFont="1" applyFill="1" applyBorder="1"/>
    <xf numFmtId="170" fontId="22" fillId="8" borderId="22" xfId="0" applyNumberFormat="1" applyFont="1" applyFill="1" applyBorder="1" applyAlignment="1">
      <alignment horizontal="right"/>
    </xf>
    <xf numFmtId="170" fontId="22" fillId="0" borderId="22" xfId="0" applyNumberFormat="1" applyFont="1" applyBorder="1"/>
    <xf numFmtId="0" fontId="4" fillId="8" borderId="22" xfId="2" applyFont="1" applyFill="1" applyBorder="1" applyAlignment="1">
      <alignment horizontal="left" vertical="top" wrapText="1"/>
    </xf>
    <xf numFmtId="0" fontId="4" fillId="8" borderId="22" xfId="2" applyFont="1" applyFill="1" applyBorder="1" applyAlignment="1">
      <alignment horizontal="center" vertical="top" wrapText="1"/>
    </xf>
    <xf numFmtId="0" fontId="25" fillId="8" borderId="22" xfId="2" applyFont="1" applyFill="1" applyBorder="1" applyAlignment="1">
      <alignment horizontal="center" vertical="top" wrapText="1"/>
    </xf>
    <xf numFmtId="170" fontId="4" fillId="8" borderId="22" xfId="2" applyNumberFormat="1" applyFont="1" applyFill="1" applyBorder="1" applyAlignment="1">
      <alignment horizontal="center" vertical="top" wrapText="1"/>
    </xf>
    <xf numFmtId="170" fontId="4" fillId="8" borderId="22" xfId="3" applyNumberFormat="1" applyFont="1" applyFill="1" applyBorder="1" applyAlignment="1">
      <alignment horizontal="right" vertical="top" wrapText="1"/>
    </xf>
    <xf numFmtId="170" fontId="25" fillId="0" borderId="22" xfId="3" applyNumberFormat="1" applyFont="1" applyFill="1" applyBorder="1" applyAlignment="1">
      <alignment horizontal="right" vertical="top" wrapText="1"/>
    </xf>
    <xf numFmtId="3" fontId="4" fillId="8" borderId="22" xfId="2" applyNumberFormat="1" applyFont="1" applyFill="1" applyBorder="1" applyAlignment="1">
      <alignment horizontal="right" vertical="top" wrapText="1"/>
    </xf>
    <xf numFmtId="0" fontId="4" fillId="0" borderId="22" xfId="2" applyFont="1" applyBorder="1" applyAlignment="1">
      <alignment horizontal="center" vertical="top" wrapText="1"/>
    </xf>
    <xf numFmtId="170" fontId="4" fillId="8" borderId="22" xfId="2" applyNumberFormat="1" applyFont="1" applyFill="1" applyBorder="1" applyAlignment="1">
      <alignment horizontal="center" vertical="center" wrapText="1"/>
    </xf>
    <xf numFmtId="171" fontId="4" fillId="8" borderId="22" xfId="3" applyNumberFormat="1" applyFont="1" applyFill="1" applyBorder="1" applyAlignment="1">
      <alignment vertical="top" wrapText="1"/>
    </xf>
    <xf numFmtId="4" fontId="4" fillId="8" borderId="22" xfId="0" applyNumberFormat="1" applyFont="1" applyFill="1" applyBorder="1" applyAlignment="1">
      <alignment horizontal="right" vertical="top" wrapText="1"/>
    </xf>
    <xf numFmtId="170" fontId="4" fillId="4" borderId="22" xfId="3" applyNumberFormat="1" applyFont="1" applyFill="1" applyBorder="1" applyAlignment="1">
      <alignment horizontal="center" vertical="top" wrapText="1"/>
    </xf>
    <xf numFmtId="3" fontId="4" fillId="4" borderId="22" xfId="3" applyNumberFormat="1" applyFont="1" applyFill="1" applyBorder="1" applyAlignment="1">
      <alignment horizontal="center" vertical="top" wrapText="1"/>
    </xf>
    <xf numFmtId="0" fontId="32" fillId="10" borderId="22" xfId="0" applyFont="1" applyFill="1" applyBorder="1" applyAlignment="1">
      <alignment horizontal="left" vertical="top" wrapText="1"/>
    </xf>
    <xf numFmtId="0" fontId="32" fillId="10" borderId="22" xfId="0" applyFont="1" applyFill="1" applyBorder="1" applyAlignment="1">
      <alignment horizontal="center" vertical="top" wrapText="1"/>
    </xf>
    <xf numFmtId="170" fontId="33" fillId="10" borderId="22" xfId="3" applyNumberFormat="1" applyFont="1" applyFill="1" applyBorder="1" applyAlignment="1">
      <alignment vertical="top" wrapText="1"/>
    </xf>
    <xf numFmtId="165" fontId="33" fillId="10" borderId="22" xfId="3" applyNumberFormat="1" applyFont="1" applyFill="1" applyBorder="1" applyAlignment="1">
      <alignment vertical="top" wrapText="1"/>
    </xf>
    <xf numFmtId="3" fontId="33" fillId="10" borderId="22" xfId="3" applyNumberFormat="1" applyFont="1" applyFill="1" applyBorder="1" applyAlignment="1">
      <alignment vertical="top" wrapText="1"/>
    </xf>
    <xf numFmtId="0" fontId="33" fillId="10" borderId="22" xfId="0" applyFont="1" applyFill="1" applyBorder="1" applyAlignment="1">
      <alignment horizontal="left" vertical="top" wrapText="1"/>
    </xf>
    <xf numFmtId="0" fontId="33" fillId="10" borderId="22" xfId="0" applyFont="1" applyFill="1" applyBorder="1" applyAlignment="1">
      <alignment horizontal="center" vertical="top" wrapText="1"/>
    </xf>
    <xf numFmtId="170" fontId="33" fillId="10" borderId="22" xfId="0" applyNumberFormat="1" applyFont="1" applyFill="1" applyBorder="1" applyAlignment="1">
      <alignment horizontal="center" vertical="top" wrapText="1"/>
    </xf>
    <xf numFmtId="3" fontId="33" fillId="10" borderId="22" xfId="3" applyNumberFormat="1" applyFont="1" applyFill="1" applyBorder="1" applyAlignment="1">
      <alignment horizontal="center" vertical="top" wrapText="1"/>
    </xf>
    <xf numFmtId="170" fontId="4" fillId="4" borderId="22" xfId="3" applyNumberFormat="1" applyFont="1" applyFill="1" applyBorder="1" applyAlignment="1">
      <alignment vertical="top" wrapText="1"/>
    </xf>
    <xf numFmtId="165" fontId="4" fillId="4" borderId="22" xfId="3" applyNumberFormat="1" applyFont="1" applyFill="1" applyBorder="1" applyAlignment="1">
      <alignment vertical="top" wrapText="1"/>
    </xf>
    <xf numFmtId="3" fontId="4" fillId="0" borderId="22" xfId="3" applyNumberFormat="1" applyFont="1" applyFill="1" applyBorder="1" applyAlignment="1">
      <alignment horizontal="center" vertical="top" wrapText="1"/>
    </xf>
    <xf numFmtId="0" fontId="25" fillId="0" borderId="22" xfId="0" applyFont="1" applyBorder="1" applyAlignment="1">
      <alignment horizontal="left" vertical="center" wrapText="1"/>
    </xf>
    <xf numFmtId="0" fontId="25" fillId="0" borderId="22" xfId="2" applyFont="1" applyBorder="1" applyAlignment="1">
      <alignment horizontal="center" vertical="center" wrapText="1"/>
    </xf>
    <xf numFmtId="170" fontId="4" fillId="0" borderId="22" xfId="2" applyNumberFormat="1" applyFont="1" applyBorder="1" applyAlignment="1">
      <alignment horizontal="center" vertical="center" wrapText="1"/>
    </xf>
    <xf numFmtId="170" fontId="4" fillId="4" borderId="22" xfId="3" applyNumberFormat="1" applyFont="1" applyFill="1" applyBorder="1" applyAlignment="1">
      <alignment horizontal="right" vertical="center" wrapText="1"/>
    </xf>
    <xf numFmtId="165" fontId="4" fillId="4" borderId="22" xfId="3" applyNumberFormat="1" applyFont="1" applyFill="1" applyBorder="1" applyAlignment="1">
      <alignment horizontal="center" vertical="center" wrapText="1"/>
    </xf>
    <xf numFmtId="170" fontId="25" fillId="3" borderId="22" xfId="2" applyNumberFormat="1" applyFont="1" applyFill="1" applyBorder="1" applyAlignment="1">
      <alignment vertical="top" wrapText="1"/>
    </xf>
    <xf numFmtId="171" fontId="4" fillId="8" borderId="22" xfId="1" applyNumberFormat="1" applyFont="1" applyFill="1" applyBorder="1" applyAlignment="1">
      <alignment horizontal="right" vertical="top" wrapText="1"/>
    </xf>
    <xf numFmtId="0" fontId="4" fillId="0" borderId="22" xfId="0" applyFont="1" applyFill="1" applyBorder="1" applyAlignment="1">
      <alignment horizontal="justify" vertical="top" wrapText="1"/>
    </xf>
    <xf numFmtId="4" fontId="4" fillId="0" borderId="22" xfId="0" applyNumberFormat="1" applyFont="1" applyFill="1" applyBorder="1" applyAlignment="1">
      <alignment horizontal="right" vertical="top" wrapText="1"/>
    </xf>
    <xf numFmtId="170" fontId="4" fillId="0" borderId="22" xfId="0" applyNumberFormat="1" applyFont="1" applyFill="1" applyBorder="1" applyAlignment="1">
      <alignment horizontal="right" vertical="top" wrapText="1"/>
    </xf>
    <xf numFmtId="174" fontId="22" fillId="0" borderId="22" xfId="0" applyNumberFormat="1" applyFont="1" applyBorder="1" applyAlignment="1">
      <alignment horizontal="right" vertical="top" wrapText="1"/>
    </xf>
    <xf numFmtId="171" fontId="4" fillId="8" borderId="22" xfId="0" applyNumberFormat="1" applyFont="1" applyFill="1" applyBorder="1" applyAlignment="1">
      <alignment horizontal="right" vertical="top" wrapText="1"/>
    </xf>
    <xf numFmtId="3" fontId="4" fillId="0" borderId="22" xfId="0" applyNumberFormat="1" applyFont="1" applyFill="1" applyBorder="1" applyAlignment="1">
      <alignment horizontal="center" vertical="top" wrapText="1"/>
    </xf>
    <xf numFmtId="0" fontId="30" fillId="0" borderId="0" xfId="0" applyFont="1"/>
    <xf numFmtId="0" fontId="38" fillId="0" borderId="0" xfId="75" applyFont="1"/>
    <xf numFmtId="14" fontId="22" fillId="0" borderId="0" xfId="0" applyNumberFormat="1" applyFont="1" applyAlignment="1">
      <alignment horizontal="left"/>
    </xf>
    <xf numFmtId="0" fontId="30" fillId="0" borderId="0" xfId="0" applyFont="1" applyAlignment="1">
      <alignment horizontal="center"/>
    </xf>
    <xf numFmtId="0" fontId="23" fillId="3" borderId="1" xfId="0" applyFont="1" applyFill="1" applyBorder="1" applyAlignment="1">
      <alignment horizontal="center" vertical="center" wrapText="1"/>
    </xf>
    <xf numFmtId="14" fontId="23" fillId="3" borderId="1" xfId="0" applyNumberFormat="1" applyFont="1" applyFill="1" applyBorder="1" applyAlignment="1">
      <alignment horizontal="center" vertical="center" wrapText="1"/>
    </xf>
    <xf numFmtId="0" fontId="23" fillId="0" borderId="3" xfId="0" applyFont="1" applyBorder="1"/>
    <xf numFmtId="0" fontId="22" fillId="0" borderId="3" xfId="0" applyFont="1" applyBorder="1"/>
    <xf numFmtId="3" fontId="23" fillId="0" borderId="3" xfId="0" applyNumberFormat="1" applyFont="1" applyFill="1" applyBorder="1"/>
    <xf numFmtId="3" fontId="23" fillId="0" borderId="3" xfId="0" applyNumberFormat="1" applyFont="1" applyBorder="1"/>
    <xf numFmtId="3" fontId="22" fillId="0" borderId="3" xfId="0" applyNumberFormat="1" applyFont="1" applyBorder="1"/>
    <xf numFmtId="0" fontId="22" fillId="0" borderId="3" xfId="0" applyFont="1" applyBorder="1" applyAlignment="1">
      <alignment horizontal="left" vertical="center" wrapText="1"/>
    </xf>
    <xf numFmtId="3" fontId="22" fillId="0" borderId="3" xfId="0" applyNumberFormat="1" applyFont="1" applyFill="1" applyBorder="1"/>
    <xf numFmtId="3" fontId="22" fillId="0" borderId="3" xfId="0" applyNumberFormat="1" applyFont="1" applyBorder="1" applyAlignment="1">
      <alignment vertical="top" wrapText="1"/>
    </xf>
    <xf numFmtId="3" fontId="22" fillId="0" borderId="3" xfId="0" applyNumberFormat="1" applyFont="1" applyBorder="1" applyAlignment="1">
      <alignment vertical="center"/>
    </xf>
    <xf numFmtId="0" fontId="22" fillId="0" borderId="3" xfId="0" applyFont="1" applyFill="1" applyBorder="1"/>
    <xf numFmtId="0" fontId="3" fillId="8" borderId="0" xfId="0" applyFont="1" applyFill="1"/>
    <xf numFmtId="3" fontId="23" fillId="3" borderId="1" xfId="0" applyNumberFormat="1" applyFont="1" applyFill="1" applyBorder="1"/>
    <xf numFmtId="170" fontId="23" fillId="0" borderId="0" xfId="0" applyNumberFormat="1" applyFont="1" applyAlignment="1">
      <alignment horizontal="center"/>
    </xf>
    <xf numFmtId="170" fontId="3" fillId="0" borderId="0" xfId="0" applyNumberFormat="1" applyFont="1"/>
    <xf numFmtId="170" fontId="22" fillId="0" borderId="0" xfId="0" applyNumberFormat="1" applyFont="1" applyAlignment="1">
      <alignment horizontal="center"/>
    </xf>
    <xf numFmtId="0" fontId="23" fillId="3" borderId="24" xfId="0" applyFont="1" applyFill="1" applyBorder="1" applyAlignment="1">
      <alignment horizontal="center" vertical="center" wrapText="1"/>
    </xf>
    <xf numFmtId="0" fontId="23" fillId="0" borderId="7" xfId="0" applyFont="1" applyBorder="1"/>
    <xf numFmtId="0" fontId="22" fillId="0" borderId="7" xfId="0" applyFont="1" applyBorder="1"/>
    <xf numFmtId="0" fontId="22" fillId="0" borderId="7" xfId="0" applyFont="1" applyBorder="1" applyAlignment="1">
      <alignment vertical="top"/>
    </xf>
    <xf numFmtId="0" fontId="22" fillId="0" borderId="7" xfId="0" applyFont="1" applyBorder="1" applyAlignment="1">
      <alignment horizontal="left" vertical="center" wrapText="1"/>
    </xf>
    <xf numFmtId="0" fontId="23" fillId="3" borderId="24" xfId="0" applyFont="1" applyFill="1" applyBorder="1" applyAlignment="1">
      <alignment horizontal="center"/>
    </xf>
    <xf numFmtId="0" fontId="23" fillId="0" borderId="3"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vertical="top"/>
    </xf>
    <xf numFmtId="0" fontId="23" fillId="0" borderId="3" xfId="0" applyFont="1" applyBorder="1" applyAlignment="1">
      <alignment horizontal="center" vertical="center" wrapText="1"/>
    </xf>
    <xf numFmtId="0" fontId="23" fillId="0" borderId="3" xfId="0" applyFont="1" applyFill="1" applyBorder="1" applyAlignment="1">
      <alignment horizontal="center"/>
    </xf>
    <xf numFmtId="0" fontId="23" fillId="0" borderId="27" xfId="0" applyFont="1" applyBorder="1"/>
    <xf numFmtId="0" fontId="23" fillId="0" borderId="27" xfId="0" applyFont="1" applyBorder="1" applyAlignment="1">
      <alignment horizontal="center"/>
    </xf>
    <xf numFmtId="0" fontId="23" fillId="0" borderId="29" xfId="0" applyFont="1" applyBorder="1" applyAlignment="1">
      <alignment horizontal="center"/>
    </xf>
    <xf numFmtId="0" fontId="23" fillId="0" borderId="0" xfId="4" applyFont="1" applyAlignment="1">
      <alignment horizontal="center" vertical="top" wrapText="1"/>
    </xf>
    <xf numFmtId="0" fontId="20" fillId="0" borderId="0" xfId="0" applyFont="1" applyAlignment="1">
      <alignment horizontal="center"/>
    </xf>
    <xf numFmtId="0" fontId="23" fillId="0" borderId="29" xfId="0" applyFont="1" applyFill="1" applyBorder="1" applyAlignment="1">
      <alignment horizontal="center"/>
    </xf>
    <xf numFmtId="170" fontId="39" fillId="0" borderId="0" xfId="0" applyNumberFormat="1" applyFont="1"/>
    <xf numFmtId="3" fontId="23" fillId="0" borderId="27" xfId="0" applyNumberFormat="1" applyFont="1" applyBorder="1"/>
    <xf numFmtId="0" fontId="30" fillId="0" borderId="3" xfId="0" applyFont="1" applyBorder="1"/>
    <xf numFmtId="0" fontId="30" fillId="0" borderId="3" xfId="0" applyFont="1" applyBorder="1" applyAlignment="1">
      <alignment horizontal="center"/>
    </xf>
    <xf numFmtId="3" fontId="23" fillId="8" borderId="3" xfId="0" applyNumberFormat="1" applyFont="1" applyFill="1" applyBorder="1"/>
    <xf numFmtId="0" fontId="22" fillId="0" borderId="3" xfId="0" quotePrefix="1" applyFont="1" applyBorder="1"/>
    <xf numFmtId="0" fontId="23" fillId="0" borderId="3" xfId="0" quotePrefix="1" applyFont="1" applyBorder="1" applyAlignment="1">
      <alignment horizontal="center"/>
    </xf>
    <xf numFmtId="0" fontId="23" fillId="0" borderId="3" xfId="0" applyFont="1" applyFill="1" applyBorder="1"/>
    <xf numFmtId="0" fontId="22" fillId="0" borderId="3"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0" borderId="29" xfId="0" applyFont="1" applyFill="1" applyBorder="1"/>
    <xf numFmtId="3" fontId="23" fillId="0" borderId="29" xfId="0" applyNumberFormat="1" applyFont="1" applyFill="1" applyBorder="1"/>
    <xf numFmtId="173" fontId="3" fillId="0" borderId="0" xfId="1" applyNumberFormat="1" applyFont="1"/>
    <xf numFmtId="0" fontId="11" fillId="8" borderId="0" xfId="0" applyFont="1" applyFill="1" applyAlignment="1">
      <alignment horizontal="left" indent="1"/>
    </xf>
    <xf numFmtId="173" fontId="3" fillId="8" borderId="0" xfId="1" applyNumberFormat="1" applyFont="1" applyFill="1"/>
    <xf numFmtId="0" fontId="23" fillId="3" borderId="27" xfId="0" applyFont="1" applyFill="1" applyBorder="1" applyAlignment="1">
      <alignment horizontal="center" vertical="center" wrapText="1"/>
    </xf>
    <xf numFmtId="14" fontId="23" fillId="3" borderId="27" xfId="0" applyNumberFormat="1" applyFont="1" applyFill="1" applyBorder="1" applyAlignment="1">
      <alignment horizontal="center" vertical="center" wrapText="1"/>
    </xf>
    <xf numFmtId="0" fontId="23" fillId="3" borderId="3" xfId="0" applyFont="1" applyFill="1" applyBorder="1" applyAlignment="1">
      <alignment horizontal="left" vertical="center" wrapText="1"/>
    </xf>
    <xf numFmtId="0" fontId="23" fillId="3" borderId="3" xfId="0" applyFont="1" applyFill="1" applyBorder="1"/>
    <xf numFmtId="3" fontId="23" fillId="3" borderId="3" xfId="0" applyNumberFormat="1" applyFont="1" applyFill="1" applyBorder="1"/>
    <xf numFmtId="0" fontId="23" fillId="3" borderId="29" xfId="0" applyFont="1" applyFill="1" applyBorder="1"/>
    <xf numFmtId="3" fontId="23" fillId="3" borderId="29" xfId="0" applyNumberFormat="1" applyFont="1" applyFill="1" applyBorder="1"/>
    <xf numFmtId="0" fontId="25" fillId="3" borderId="22" xfId="4" applyFont="1" applyFill="1" applyBorder="1" applyAlignment="1">
      <alignment horizontal="center" vertical="center" wrapText="1"/>
    </xf>
    <xf numFmtId="173" fontId="29" fillId="8" borderId="0" xfId="1" applyNumberFormat="1" applyFont="1" applyFill="1"/>
    <xf numFmtId="2" fontId="23" fillId="0" borderId="0" xfId="0" applyNumberFormat="1" applyFont="1" applyAlignment="1">
      <alignment vertical="center" wrapText="1"/>
    </xf>
    <xf numFmtId="3" fontId="4" fillId="0" borderId="29" xfId="4" applyNumberFormat="1" applyFont="1" applyBorder="1" applyAlignment="1">
      <alignment horizontal="right" wrapText="1"/>
    </xf>
    <xf numFmtId="3" fontId="4" fillId="8" borderId="29" xfId="3" applyNumberFormat="1" applyFont="1" applyFill="1" applyBorder="1" applyAlignment="1" applyProtection="1">
      <alignment horizontal="right" wrapText="1"/>
    </xf>
    <xf numFmtId="170" fontId="4" fillId="8" borderId="29" xfId="3" applyNumberFormat="1" applyFont="1" applyFill="1" applyBorder="1" applyAlignment="1" applyProtection="1">
      <alignment horizontal="right" vertical="center" wrapText="1"/>
    </xf>
    <xf numFmtId="0" fontId="4" fillId="0" borderId="27" xfId="4" applyFont="1" applyBorder="1" applyAlignment="1">
      <alignment horizontal="left" vertical="center" wrapText="1"/>
    </xf>
    <xf numFmtId="0" fontId="4" fillId="0" borderId="3" xfId="4" applyFont="1" applyBorder="1" applyAlignment="1">
      <alignment horizontal="left" vertical="center" wrapText="1"/>
    </xf>
    <xf numFmtId="3" fontId="4" fillId="0" borderId="3" xfId="4" applyNumberFormat="1" applyFont="1" applyBorder="1" applyAlignment="1">
      <alignment horizontal="right" wrapText="1"/>
    </xf>
    <xf numFmtId="3" fontId="4" fillId="0" borderId="3" xfId="3" applyNumberFormat="1" applyFont="1" applyFill="1" applyBorder="1" applyAlignment="1" applyProtection="1">
      <alignment horizontal="right" wrapText="1"/>
    </xf>
    <xf numFmtId="3" fontId="4" fillId="8" borderId="3" xfId="3" applyNumberFormat="1" applyFont="1" applyFill="1" applyBorder="1" applyAlignment="1" applyProtection="1">
      <alignment horizontal="right" wrapText="1"/>
    </xf>
    <xf numFmtId="3" fontId="4" fillId="8" borderId="3" xfId="3" applyNumberFormat="1" applyFont="1" applyFill="1" applyBorder="1" applyAlignment="1" applyProtection="1">
      <alignment horizontal="right" vertical="center" wrapText="1"/>
    </xf>
    <xf numFmtId="0" fontId="4" fillId="0" borderId="29" xfId="4" applyFont="1" applyBorder="1" applyAlignment="1">
      <alignment horizontal="left" vertical="center" wrapText="1"/>
    </xf>
    <xf numFmtId="3" fontId="4" fillId="0" borderId="29" xfId="3" applyNumberFormat="1" applyFont="1" applyFill="1" applyBorder="1" applyAlignment="1" applyProtection="1">
      <alignment horizontal="right" wrapText="1"/>
    </xf>
    <xf numFmtId="3" fontId="35" fillId="0" borderId="3" xfId="0" applyNumberFormat="1" applyFont="1" applyFill="1" applyBorder="1"/>
    <xf numFmtId="3" fontId="45" fillId="0" borderId="0" xfId="0" applyNumberFormat="1" applyFont="1"/>
    <xf numFmtId="170" fontId="45" fillId="0" borderId="0" xfId="0" applyNumberFormat="1" applyFont="1"/>
    <xf numFmtId="0" fontId="45" fillId="0" borderId="0" xfId="0" applyFont="1"/>
    <xf numFmtId="2" fontId="25" fillId="3" borderId="22" xfId="0" applyNumberFormat="1" applyFont="1" applyFill="1" applyBorder="1" applyAlignment="1">
      <alignment horizontal="center" vertical="center" wrapText="1"/>
    </xf>
    <xf numFmtId="170" fontId="25" fillId="3" borderId="22" xfId="0" applyNumberFormat="1" applyFont="1" applyFill="1" applyBorder="1" applyAlignment="1">
      <alignment horizontal="center" vertical="center" wrapText="1"/>
    </xf>
    <xf numFmtId="0" fontId="23" fillId="3" borderId="22" xfId="0" applyFont="1" applyFill="1" applyBorder="1" applyAlignment="1">
      <alignment horizontal="center"/>
    </xf>
    <xf numFmtId="0" fontId="25" fillId="3" borderId="22" xfId="0" applyFont="1" applyFill="1" applyBorder="1" applyAlignment="1">
      <alignment horizontal="center" vertical="center" wrapText="1"/>
    </xf>
    <xf numFmtId="170" fontId="35" fillId="0" borderId="27" xfId="0" applyNumberFormat="1" applyFont="1" applyBorder="1"/>
    <xf numFmtId="3" fontId="4" fillId="0" borderId="22" xfId="0" applyNumberFormat="1" applyFont="1" applyFill="1" applyBorder="1" applyAlignment="1">
      <alignment horizontal="right" vertical="center" wrapText="1"/>
    </xf>
    <xf numFmtId="14" fontId="25" fillId="9" borderId="22" xfId="0" applyNumberFormat="1" applyFont="1" applyFill="1" applyBorder="1" applyAlignment="1">
      <alignment horizontal="center" vertical="center" wrapText="1"/>
    </xf>
    <xf numFmtId="3" fontId="4" fillId="8" borderId="22" xfId="0" applyNumberFormat="1" applyFont="1" applyFill="1" applyBorder="1" applyAlignment="1">
      <alignment horizontal="right"/>
    </xf>
    <xf numFmtId="3" fontId="4" fillId="0" borderId="22" xfId="0" applyNumberFormat="1" applyFont="1" applyBorder="1" applyAlignment="1">
      <alignment horizontal="right"/>
    </xf>
    <xf numFmtId="3" fontId="25" fillId="3" borderId="22" xfId="0" applyNumberFormat="1" applyFont="1" applyFill="1" applyBorder="1" applyAlignment="1">
      <alignment horizontal="right"/>
    </xf>
    <xf numFmtId="3" fontId="27" fillId="0" borderId="22" xfId="0" applyNumberFormat="1" applyFont="1" applyFill="1" applyBorder="1" applyAlignment="1">
      <alignment horizontal="right" vertical="top" wrapText="1"/>
    </xf>
    <xf numFmtId="3" fontId="4" fillId="0" borderId="22" xfId="0" applyNumberFormat="1" applyFont="1" applyFill="1" applyBorder="1" applyAlignment="1">
      <alignment horizontal="right" vertical="top" wrapText="1"/>
    </xf>
    <xf numFmtId="3" fontId="25" fillId="0" borderId="22" xfId="0" applyNumberFormat="1" applyFont="1" applyFill="1" applyBorder="1" applyAlignment="1">
      <alignment horizontal="right" vertical="top" wrapText="1"/>
    </xf>
    <xf numFmtId="3" fontId="27" fillId="0" borderId="27" xfId="0" applyNumberFormat="1" applyFont="1" applyFill="1" applyBorder="1" applyAlignment="1">
      <alignment horizontal="right" vertical="top" wrapText="1"/>
    </xf>
    <xf numFmtId="3" fontId="4" fillId="0" borderId="27" xfId="0" applyNumberFormat="1" applyFont="1" applyFill="1" applyBorder="1" applyAlignment="1">
      <alignment horizontal="right" vertical="top" wrapText="1"/>
    </xf>
    <xf numFmtId="170" fontId="28" fillId="0" borderId="22" xfId="0" applyNumberFormat="1" applyFont="1" applyFill="1" applyBorder="1" applyAlignment="1">
      <alignment horizontal="right" vertical="top" wrapText="1"/>
    </xf>
    <xf numFmtId="170" fontId="27" fillId="0" borderId="22" xfId="0" applyNumberFormat="1" applyFont="1" applyFill="1" applyBorder="1" applyAlignment="1">
      <alignment horizontal="right" vertical="top" wrapText="1"/>
    </xf>
    <xf numFmtId="14" fontId="25" fillId="3" borderId="27" xfId="0" applyNumberFormat="1" applyFont="1" applyFill="1" applyBorder="1" applyAlignment="1">
      <alignment horizontal="center" vertical="center" wrapText="1"/>
    </xf>
    <xf numFmtId="3" fontId="25" fillId="3" borderId="3" xfId="0" applyNumberFormat="1" applyFont="1" applyFill="1" applyBorder="1"/>
    <xf numFmtId="3" fontId="4" fillId="8" borderId="3" xfId="0" applyNumberFormat="1" applyFont="1" applyFill="1" applyBorder="1"/>
    <xf numFmtId="3" fontId="4" fillId="3" borderId="3" xfId="0" applyNumberFormat="1" applyFont="1" applyFill="1" applyBorder="1"/>
    <xf numFmtId="171" fontId="4" fillId="0" borderId="22" xfId="0" applyNumberFormat="1" applyFont="1" applyBorder="1" applyAlignment="1">
      <alignment horizontal="right" vertical="center" wrapText="1"/>
    </xf>
    <xf numFmtId="3" fontId="4" fillId="0" borderId="3" xfId="0" applyNumberFormat="1" applyFont="1" applyFill="1" applyBorder="1"/>
    <xf numFmtId="170" fontId="4" fillId="0" borderId="22" xfId="0" applyNumberFormat="1" applyFont="1" applyBorder="1" applyAlignment="1">
      <alignment horizontal="right" vertical="center" wrapText="1"/>
    </xf>
    <xf numFmtId="3" fontId="4" fillId="0" borderId="22" xfId="0" applyNumberFormat="1" applyFont="1" applyBorder="1"/>
    <xf numFmtId="3" fontId="25" fillId="3" borderId="3" xfId="0" applyNumberFormat="1" applyFont="1" applyFill="1" applyBorder="1" applyAlignment="1">
      <alignment horizontal="right" vertical="center"/>
    </xf>
    <xf numFmtId="3" fontId="25" fillId="3" borderId="1" xfId="0" applyNumberFormat="1" applyFont="1" applyFill="1" applyBorder="1" applyAlignment="1">
      <alignment horizontal="right"/>
    </xf>
    <xf numFmtId="3" fontId="4" fillId="0" borderId="3" xfId="0" applyNumberFormat="1" applyFont="1" applyBorder="1"/>
    <xf numFmtId="3" fontId="25" fillId="0" borderId="29" xfId="0" applyNumberFormat="1" applyFont="1" applyFill="1" applyBorder="1"/>
    <xf numFmtId="3" fontId="25" fillId="3" borderId="29" xfId="0" applyNumberFormat="1" applyFont="1" applyFill="1" applyBorder="1"/>
    <xf numFmtId="170" fontId="4" fillId="0" borderId="22" xfId="0" applyNumberFormat="1" applyFont="1" applyFill="1" applyBorder="1" applyAlignment="1">
      <alignment vertical="top" wrapText="1"/>
    </xf>
    <xf numFmtId="3" fontId="4" fillId="0" borderId="22" xfId="0" applyNumberFormat="1" applyFont="1" applyFill="1" applyBorder="1"/>
    <xf numFmtId="171" fontId="25" fillId="0" borderId="22" xfId="0" applyNumberFormat="1" applyFont="1" applyBorder="1" applyAlignment="1">
      <alignment vertical="top" wrapText="1"/>
    </xf>
    <xf numFmtId="170" fontId="4" fillId="0" borderId="0" xfId="0" applyNumberFormat="1" applyFont="1" applyBorder="1"/>
    <xf numFmtId="4" fontId="4" fillId="0" borderId="22" xfId="0" applyNumberFormat="1" applyFont="1" applyBorder="1" applyAlignment="1">
      <alignment horizontal="right" vertical="top" wrapText="1"/>
    </xf>
    <xf numFmtId="3" fontId="25" fillId="0" borderId="3" xfId="0" applyNumberFormat="1" applyFont="1" applyBorder="1"/>
    <xf numFmtId="3" fontId="25" fillId="8" borderId="3" xfId="0" applyNumberFormat="1" applyFont="1" applyFill="1" applyBorder="1"/>
    <xf numFmtId="174" fontId="4" fillId="0" borderId="22" xfId="0" applyNumberFormat="1" applyFont="1" applyBorder="1" applyAlignment="1">
      <alignment horizontal="right" vertical="top" wrapText="1"/>
    </xf>
    <xf numFmtId="3" fontId="25" fillId="0" borderId="3" xfId="0" applyNumberFormat="1" applyFont="1" applyFill="1" applyBorder="1"/>
    <xf numFmtId="3" fontId="4" fillId="0" borderId="3" xfId="0" applyNumberFormat="1" applyFont="1" applyBorder="1" applyAlignment="1">
      <alignment horizontal="right"/>
    </xf>
    <xf numFmtId="170" fontId="4" fillId="0" borderId="22" xfId="1" applyNumberFormat="1" applyFont="1" applyBorder="1" applyAlignment="1">
      <alignment horizontal="right" vertical="top" wrapText="1"/>
    </xf>
    <xf numFmtId="0" fontId="4" fillId="0" borderId="3" xfId="0" applyFont="1" applyFill="1" applyBorder="1"/>
    <xf numFmtId="3" fontId="25" fillId="0" borderId="3" xfId="0" applyNumberFormat="1" applyFont="1" applyBorder="1" applyAlignment="1">
      <alignment vertical="center"/>
    </xf>
    <xf numFmtId="0" fontId="4" fillId="0" borderId="3" xfId="0" applyFont="1" applyBorder="1"/>
    <xf numFmtId="170" fontId="4" fillId="0" borderId="22" xfId="0" applyNumberFormat="1" applyFont="1" applyBorder="1"/>
    <xf numFmtId="3" fontId="4" fillId="8" borderId="3" xfId="0" applyNumberFormat="1" applyFont="1" applyFill="1" applyBorder="1" applyAlignment="1">
      <alignment horizontal="right"/>
    </xf>
    <xf numFmtId="0" fontId="37" fillId="0" borderId="0" xfId="0" applyFont="1"/>
    <xf numFmtId="0" fontId="25" fillId="0" borderId="0" xfId="0" applyFont="1" applyFill="1" applyAlignment="1">
      <alignment horizontal="left" vertical="center"/>
    </xf>
    <xf numFmtId="0" fontId="25" fillId="7" borderId="22" xfId="4" applyFont="1" applyFill="1" applyBorder="1" applyAlignment="1">
      <alignment horizontal="center" vertical="center" wrapText="1"/>
    </xf>
    <xf numFmtId="3" fontId="4" fillId="0" borderId="3" xfId="0" applyNumberFormat="1" applyFont="1" applyFill="1" applyBorder="1" applyAlignment="1">
      <alignment vertical="top" wrapText="1"/>
    </xf>
    <xf numFmtId="174" fontId="27" fillId="0" borderId="22" xfId="0" applyNumberFormat="1" applyFont="1" applyFill="1" applyBorder="1" applyAlignment="1">
      <alignment horizontal="right" vertical="top" wrapText="1"/>
    </xf>
    <xf numFmtId="3" fontId="4" fillId="0" borderId="22" xfId="0" applyNumberFormat="1" applyFont="1" applyFill="1" applyBorder="1" applyAlignment="1">
      <alignment horizontal="right"/>
    </xf>
    <xf numFmtId="170" fontId="4" fillId="0" borderId="22" xfId="0" applyNumberFormat="1" applyFont="1" applyFill="1" applyBorder="1" applyAlignment="1">
      <alignment vertical="center" wrapText="1"/>
    </xf>
    <xf numFmtId="170" fontId="22" fillId="0" borderId="28" xfId="0" applyNumberFormat="1" applyFont="1" applyBorder="1"/>
    <xf numFmtId="170" fontId="23" fillId="3" borderId="1" xfId="3" applyNumberFormat="1" applyFont="1" applyFill="1" applyBorder="1" applyAlignment="1">
      <alignment horizontal="right" vertical="top" wrapText="1"/>
    </xf>
    <xf numFmtId="3" fontId="4" fillId="0" borderId="9" xfId="0" applyNumberFormat="1" applyFont="1" applyFill="1" applyBorder="1"/>
    <xf numFmtId="3" fontId="22" fillId="0" borderId="9" xfId="0" applyNumberFormat="1" applyFont="1" applyFill="1" applyBorder="1"/>
    <xf numFmtId="3" fontId="22" fillId="0" borderId="28" xfId="0" applyNumberFormat="1" applyFont="1" applyFill="1" applyBorder="1"/>
    <xf numFmtId="3" fontId="23" fillId="0" borderId="22" xfId="0" applyNumberFormat="1" applyFont="1" applyFill="1" applyBorder="1"/>
    <xf numFmtId="3" fontId="22" fillId="8" borderId="22" xfId="0" applyNumberFormat="1" applyFont="1" applyFill="1" applyBorder="1" applyAlignment="1">
      <alignment horizontal="right" vertical="center" wrapText="1"/>
    </xf>
    <xf numFmtId="4" fontId="4" fillId="0" borderId="22" xfId="1" applyNumberFormat="1" applyFont="1" applyFill="1" applyBorder="1" applyAlignment="1">
      <alignment horizontal="right" vertical="top" wrapText="1"/>
    </xf>
    <xf numFmtId="171" fontId="4" fillId="0" borderId="22" xfId="0" applyNumberFormat="1" applyFont="1" applyFill="1" applyBorder="1" applyAlignment="1">
      <alignment vertical="top" wrapText="1"/>
    </xf>
    <xf numFmtId="170" fontId="4" fillId="0" borderId="22" xfId="1" applyNumberFormat="1" applyFont="1" applyFill="1" applyBorder="1" applyAlignment="1">
      <alignment vertical="top" wrapText="1"/>
    </xf>
    <xf numFmtId="171" fontId="4" fillId="0" borderId="22" xfId="0" applyNumberFormat="1" applyFont="1" applyFill="1" applyBorder="1" applyAlignment="1">
      <alignment horizontal="right" vertical="top" wrapText="1"/>
    </xf>
    <xf numFmtId="174" fontId="23" fillId="3" borderId="22" xfId="77" applyNumberFormat="1" applyFont="1" applyFill="1" applyBorder="1" applyAlignment="1">
      <alignment vertical="top" wrapText="1"/>
    </xf>
    <xf numFmtId="14" fontId="25" fillId="7" borderId="22" xfId="4" applyNumberFormat="1" applyFont="1" applyFill="1" applyBorder="1" applyAlignment="1">
      <alignment horizontal="center" vertical="center" wrapText="1"/>
    </xf>
    <xf numFmtId="191" fontId="20" fillId="3" borderId="1" xfId="0" applyNumberFormat="1" applyFont="1" applyFill="1" applyBorder="1" applyAlignment="1">
      <alignment horizontal="center" vertical="center" wrapText="1"/>
    </xf>
    <xf numFmtId="170" fontId="22" fillId="0" borderId="27" xfId="0" applyNumberFormat="1" applyFont="1" applyBorder="1"/>
    <xf numFmtId="0" fontId="25" fillId="3" borderId="22" xfId="0" applyFont="1" applyFill="1" applyBorder="1" applyAlignment="1">
      <alignment horizontal="center" vertical="center" wrapText="1"/>
    </xf>
    <xf numFmtId="3" fontId="4" fillId="0" borderId="28" xfId="0" applyNumberFormat="1" applyFont="1" applyFill="1" applyBorder="1"/>
    <xf numFmtId="3" fontId="0" fillId="0" borderId="0" xfId="0" applyNumberFormat="1"/>
    <xf numFmtId="3" fontId="22" fillId="8" borderId="22" xfId="0" applyNumberFormat="1" applyFont="1" applyFill="1" applyBorder="1"/>
    <xf numFmtId="3" fontId="22" fillId="0" borderId="22" xfId="0" applyNumberFormat="1" applyFont="1" applyFill="1" applyBorder="1"/>
    <xf numFmtId="4" fontId="4" fillId="0" borderId="22" xfId="0" applyNumberFormat="1" applyFont="1" applyFill="1" applyBorder="1" applyAlignment="1">
      <alignment horizontal="center" vertical="center" wrapText="1"/>
    </xf>
    <xf numFmtId="173" fontId="4" fillId="0" borderId="22" xfId="1" applyNumberFormat="1" applyFont="1" applyFill="1" applyBorder="1" applyAlignment="1">
      <alignment horizontal="right" vertical="top" wrapText="1"/>
    </xf>
    <xf numFmtId="3" fontId="27" fillId="0" borderId="22" xfId="0" applyNumberFormat="1" applyFont="1" applyFill="1" applyBorder="1" applyAlignment="1">
      <alignment horizontal="right" vertical="center" wrapText="1"/>
    </xf>
    <xf numFmtId="3" fontId="27" fillId="0" borderId="28" xfId="0" applyNumberFormat="1" applyFont="1" applyFill="1" applyBorder="1" applyAlignment="1">
      <alignment horizontal="right" vertical="top" wrapText="1"/>
    </xf>
    <xf numFmtId="41" fontId="35" fillId="0" borderId="0" xfId="67" applyFont="1" applyBorder="1"/>
    <xf numFmtId="41" fontId="4" fillId="0" borderId="0" xfId="67" applyFont="1" applyBorder="1"/>
    <xf numFmtId="0" fontId="4" fillId="0" borderId="22" xfId="0" applyFont="1" applyFill="1" applyBorder="1" applyAlignment="1">
      <alignment horizontal="left" vertical="top" wrapText="1"/>
    </xf>
    <xf numFmtId="41" fontId="3" fillId="0" borderId="0" xfId="67" applyFont="1"/>
    <xf numFmtId="41" fontId="3" fillId="8" borderId="0" xfId="67" applyFont="1" applyFill="1"/>
    <xf numFmtId="170" fontId="25" fillId="3" borderId="22" xfId="0" applyNumberFormat="1" applyFont="1" applyFill="1" applyBorder="1" applyAlignment="1">
      <alignment horizontal="center" vertical="center" wrapText="1"/>
    </xf>
    <xf numFmtId="0" fontId="27" fillId="0" borderId="27" xfId="0" applyFont="1" applyBorder="1" applyAlignment="1">
      <alignment horizontal="left" vertical="center" wrapText="1"/>
    </xf>
    <xf numFmtId="0" fontId="22" fillId="0" borderId="0" xfId="0" applyFont="1"/>
    <xf numFmtId="0" fontId="25" fillId="3" borderId="22" xfId="0" applyFont="1" applyFill="1" applyBorder="1" applyAlignment="1">
      <alignment horizontal="center" vertical="center" wrapText="1"/>
    </xf>
    <xf numFmtId="170" fontId="22" fillId="0" borderId="0" xfId="0" applyNumberFormat="1" applyFont="1"/>
    <xf numFmtId="3" fontId="22" fillId="0" borderId="0" xfId="0" applyNumberFormat="1" applyFont="1"/>
    <xf numFmtId="4" fontId="22" fillId="0" borderId="0" xfId="0" applyNumberFormat="1" applyFont="1"/>
    <xf numFmtId="3" fontId="25" fillId="0" borderId="0" xfId="0" applyNumberFormat="1" applyFont="1" applyAlignment="1">
      <alignment horizontal="left"/>
    </xf>
    <xf numFmtId="0" fontId="22" fillId="0" borderId="22" xfId="0" applyFont="1" applyBorder="1"/>
    <xf numFmtId="0" fontId="30" fillId="0" borderId="22" xfId="0" applyFont="1" applyBorder="1"/>
    <xf numFmtId="170" fontId="22" fillId="0" borderId="22" xfId="0" applyNumberFormat="1" applyFont="1" applyBorder="1"/>
    <xf numFmtId="0" fontId="4" fillId="8" borderId="22" xfId="2" applyFont="1" applyFill="1" applyBorder="1" applyAlignment="1">
      <alignment horizontal="left" vertical="top" wrapText="1"/>
    </xf>
    <xf numFmtId="0" fontId="4" fillId="8" borderId="22" xfId="2" applyFont="1" applyFill="1" applyBorder="1" applyAlignment="1">
      <alignment horizontal="center" vertical="top" wrapText="1"/>
    </xf>
    <xf numFmtId="0" fontId="25" fillId="8" borderId="22" xfId="2" applyFont="1" applyFill="1" applyBorder="1" applyAlignment="1">
      <alignment horizontal="center" vertical="top" wrapText="1"/>
    </xf>
    <xf numFmtId="170" fontId="4" fillId="8" borderId="22" xfId="2" applyNumberFormat="1" applyFont="1" applyFill="1" applyBorder="1" applyAlignment="1">
      <alignment horizontal="center" vertical="top" wrapText="1"/>
    </xf>
    <xf numFmtId="3" fontId="27" fillId="0" borderId="27" xfId="0" applyNumberFormat="1" applyFont="1" applyFill="1" applyBorder="1" applyAlignment="1">
      <alignment horizontal="right" vertical="top" wrapText="1"/>
    </xf>
    <xf numFmtId="3" fontId="4" fillId="0" borderId="27" xfId="0" applyNumberFormat="1" applyFont="1" applyFill="1" applyBorder="1" applyAlignment="1">
      <alignment horizontal="right" vertical="top" wrapText="1"/>
    </xf>
    <xf numFmtId="3" fontId="4" fillId="8" borderId="3" xfId="0" applyNumberFormat="1" applyFont="1" applyFill="1" applyBorder="1"/>
    <xf numFmtId="3" fontId="4" fillId="3" borderId="3" xfId="0" applyNumberFormat="1" applyFont="1" applyFill="1" applyBorder="1"/>
    <xf numFmtId="3" fontId="4" fillId="0" borderId="3" xfId="0" applyNumberFormat="1" applyFont="1" applyBorder="1"/>
    <xf numFmtId="3" fontId="4" fillId="0" borderId="3" xfId="0" applyNumberFormat="1" applyFont="1" applyBorder="1" applyAlignment="1">
      <alignment horizontal="right"/>
    </xf>
    <xf numFmtId="3" fontId="4" fillId="0" borderId="3" xfId="0" quotePrefix="1" applyNumberFormat="1" applyFont="1" applyBorder="1" applyAlignment="1">
      <alignment horizontal="right"/>
    </xf>
    <xf numFmtId="0" fontId="23" fillId="3" borderId="22" xfId="0" applyFont="1" applyFill="1" applyBorder="1" applyAlignment="1">
      <alignment horizontal="center" vertical="center"/>
    </xf>
    <xf numFmtId="0" fontId="23" fillId="0" borderId="0" xfId="0" applyFont="1" applyBorder="1"/>
    <xf numFmtId="4" fontId="22" fillId="0" borderId="0" xfId="0" applyNumberFormat="1" applyFont="1" applyFill="1"/>
    <xf numFmtId="170" fontId="4" fillId="0" borderId="22" xfId="3" applyNumberFormat="1" applyFont="1" applyFill="1" applyBorder="1" applyAlignment="1">
      <alignment horizontal="right" vertical="top" wrapText="1"/>
    </xf>
    <xf numFmtId="169" fontId="22" fillId="0" borderId="0" xfId="0" applyNumberFormat="1" applyFont="1" applyFill="1"/>
    <xf numFmtId="41" fontId="22" fillId="0" borderId="0" xfId="67" applyFont="1" applyFill="1"/>
    <xf numFmtId="0" fontId="30" fillId="0" borderId="0" xfId="0" applyFont="1" applyAlignment="1">
      <alignment horizontal="center"/>
    </xf>
    <xf numFmtId="0" fontId="22" fillId="0" borderId="0" xfId="4" applyFont="1" applyAlignment="1">
      <alignment horizontal="center" vertical="top" wrapText="1"/>
    </xf>
    <xf numFmtId="0" fontId="10" fillId="0" borderId="22" xfId="0" applyFont="1" applyBorder="1" applyAlignment="1">
      <alignment horizontal="center" vertical="center" wrapText="1"/>
    </xf>
    <xf numFmtId="0" fontId="17" fillId="0" borderId="22" xfId="0" applyFont="1" applyBorder="1" applyAlignment="1">
      <alignment horizontal="center"/>
    </xf>
    <xf numFmtId="2" fontId="19" fillId="0" borderId="0" xfId="0" applyNumberFormat="1" applyFont="1" applyAlignment="1">
      <alignment horizontal="center" vertical="center" wrapText="1"/>
    </xf>
    <xf numFmtId="0" fontId="18" fillId="0" borderId="0" xfId="4" applyFont="1" applyAlignment="1">
      <alignment horizontal="center" vertical="top" wrapText="1"/>
    </xf>
    <xf numFmtId="2" fontId="23" fillId="0" borderId="0" xfId="0" applyNumberFormat="1" applyFont="1" applyAlignment="1">
      <alignment horizontal="center" vertical="center" wrapText="1"/>
    </xf>
    <xf numFmtId="0" fontId="2" fillId="9" borderId="22" xfId="0" applyFont="1" applyFill="1" applyBorder="1" applyAlignment="1">
      <alignment horizontal="center" vertical="center" wrapText="1"/>
    </xf>
    <xf numFmtId="0" fontId="6" fillId="9" borderId="22" xfId="0" applyFont="1" applyFill="1" applyBorder="1" applyAlignment="1">
      <alignment horizontal="center"/>
    </xf>
    <xf numFmtId="2" fontId="23" fillId="0" borderId="8" xfId="0" applyNumberFormat="1" applyFont="1" applyBorder="1" applyAlignment="1">
      <alignment horizontal="center" vertical="center" wrapText="1"/>
    </xf>
    <xf numFmtId="0" fontId="25" fillId="7" borderId="23" xfId="4" applyFont="1" applyFill="1" applyBorder="1" applyAlignment="1">
      <alignment horizontal="center" vertical="center" wrapText="1"/>
    </xf>
    <xf numFmtId="0" fontId="25" fillId="7" borderId="7" xfId="4" applyFont="1" applyFill="1" applyBorder="1" applyAlignment="1">
      <alignment horizontal="center" vertical="center" wrapText="1"/>
    </xf>
    <xf numFmtId="0" fontId="25" fillId="7" borderId="24" xfId="4" applyFont="1" applyFill="1" applyBorder="1" applyAlignment="1">
      <alignment horizontal="center" vertical="center" wrapText="1"/>
    </xf>
    <xf numFmtId="0" fontId="25" fillId="7" borderId="25" xfId="4" applyFont="1" applyFill="1" applyBorder="1" applyAlignment="1">
      <alignment horizontal="center" vertical="center" wrapText="1"/>
    </xf>
    <xf numFmtId="0" fontId="25" fillId="7" borderId="26" xfId="4" applyFont="1" applyFill="1" applyBorder="1" applyAlignment="1">
      <alignment horizontal="center" vertical="center" wrapText="1"/>
    </xf>
    <xf numFmtId="0" fontId="25" fillId="7" borderId="22" xfId="4" applyFont="1" applyFill="1" applyBorder="1" applyAlignment="1">
      <alignment horizontal="center" vertical="center" wrapText="1"/>
    </xf>
    <xf numFmtId="3" fontId="25" fillId="3" borderId="22" xfId="0" applyNumberFormat="1" applyFont="1" applyFill="1" applyBorder="1" applyAlignment="1">
      <alignment horizontal="center" vertical="center" wrapText="1"/>
    </xf>
    <xf numFmtId="0" fontId="25" fillId="3" borderId="22" xfId="2" applyFont="1" applyFill="1" applyBorder="1" applyAlignment="1">
      <alignment horizontal="center" vertical="top" wrapText="1"/>
    </xf>
    <xf numFmtId="2" fontId="25" fillId="3" borderId="2" xfId="0" applyNumberFormat="1" applyFont="1" applyFill="1" applyBorder="1" applyAlignment="1">
      <alignment horizontal="center" vertical="center" wrapText="1"/>
    </xf>
    <xf numFmtId="2" fontId="25" fillId="3" borderId="4" xfId="0" applyNumberFormat="1" applyFont="1" applyFill="1" applyBorder="1" applyAlignment="1">
      <alignment horizontal="center" vertical="center" wrapText="1"/>
    </xf>
    <xf numFmtId="2" fontId="25" fillId="3" borderId="22" xfId="0" applyNumberFormat="1" applyFont="1" applyFill="1" applyBorder="1" applyAlignment="1">
      <alignment horizontal="center" vertical="center" wrapText="1"/>
    </xf>
    <xf numFmtId="0" fontId="25" fillId="0" borderId="0" xfId="0" applyFont="1" applyAlignment="1">
      <alignment horizontal="left"/>
    </xf>
    <xf numFmtId="0" fontId="25" fillId="0" borderId="0" xfId="0" applyFont="1" applyFill="1" applyAlignment="1">
      <alignment horizontal="left"/>
    </xf>
    <xf numFmtId="0" fontId="25" fillId="8" borderId="0" xfId="0" applyFont="1" applyFill="1" applyAlignment="1">
      <alignment horizontal="left"/>
    </xf>
    <xf numFmtId="0" fontId="28" fillId="5" borderId="22" xfId="0" applyFont="1" applyFill="1" applyBorder="1" applyAlignment="1">
      <alignment horizontal="center" vertical="top" wrapText="1"/>
    </xf>
    <xf numFmtId="0" fontId="23" fillId="3" borderId="22" xfId="0" applyFont="1" applyFill="1" applyBorder="1" applyAlignment="1">
      <alignment horizontal="center"/>
    </xf>
    <xf numFmtId="170" fontId="25" fillId="3" borderId="1" xfId="0" applyNumberFormat="1" applyFont="1" applyFill="1" applyBorder="1" applyAlignment="1">
      <alignment horizontal="center" vertical="center" wrapText="1"/>
    </xf>
    <xf numFmtId="3" fontId="25" fillId="3" borderId="24" xfId="0" applyNumberFormat="1" applyFont="1" applyFill="1" applyBorder="1" applyAlignment="1">
      <alignment horizontal="center" vertical="center" wrapText="1"/>
    </xf>
    <xf numFmtId="3" fontId="25" fillId="3" borderId="25" xfId="0" applyNumberFormat="1" applyFont="1" applyFill="1" applyBorder="1" applyAlignment="1">
      <alignment horizontal="center" vertical="center" wrapText="1"/>
    </xf>
    <xf numFmtId="3" fontId="25" fillId="3" borderId="26" xfId="0" applyNumberFormat="1" applyFont="1" applyFill="1" applyBorder="1" applyAlignment="1">
      <alignment horizontal="center" vertical="center" wrapText="1"/>
    </xf>
    <xf numFmtId="0" fontId="23" fillId="0" borderId="0" xfId="0" applyFont="1" applyAlignment="1">
      <alignment horizontal="left" vertical="center" wrapText="1"/>
    </xf>
    <xf numFmtId="0" fontId="22" fillId="0" borderId="0" xfId="0" applyFont="1" applyAlignment="1">
      <alignment horizontal="justify" vertical="center" wrapText="1"/>
    </xf>
    <xf numFmtId="0" fontId="22" fillId="0" borderId="0" xfId="0" applyFont="1" applyAlignment="1">
      <alignment horizontal="left" wrapText="1"/>
    </xf>
    <xf numFmtId="0" fontId="25" fillId="3" borderId="22" xfId="0" applyFont="1" applyFill="1" applyBorder="1" applyAlignment="1">
      <alignment horizontal="center"/>
    </xf>
    <xf numFmtId="0" fontId="25" fillId="0" borderId="0" xfId="0" applyFont="1" applyFill="1" applyAlignment="1">
      <alignment horizontal="left" vertical="center"/>
    </xf>
    <xf numFmtId="0" fontId="25" fillId="3" borderId="24"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7" fillId="0" borderId="24" xfId="0" applyFont="1" applyBorder="1" applyAlignment="1">
      <alignment horizontal="left" vertical="center" wrapText="1"/>
    </xf>
    <xf numFmtId="0" fontId="27" fillId="0" borderId="26" xfId="0" applyFont="1" applyBorder="1" applyAlignment="1">
      <alignment horizontal="left" vertical="center" wrapText="1"/>
    </xf>
    <xf numFmtId="0" fontId="25" fillId="9" borderId="22" xfId="0" applyFont="1" applyFill="1" applyBorder="1" applyAlignment="1">
      <alignment horizontal="center"/>
    </xf>
    <xf numFmtId="0" fontId="23" fillId="9" borderId="22" xfId="0" applyFont="1" applyFill="1" applyBorder="1" applyAlignment="1">
      <alignment horizontal="center" vertical="center" wrapText="1"/>
    </xf>
    <xf numFmtId="0" fontId="19" fillId="0" borderId="0" xfId="0" applyFont="1" applyAlignment="1">
      <alignment horizontal="center" vertical="center" wrapText="1"/>
    </xf>
    <xf numFmtId="0" fontId="22" fillId="0" borderId="0" xfId="0" applyFont="1" applyAlignment="1">
      <alignment horizontal="left" vertical="center" wrapText="1"/>
    </xf>
    <xf numFmtId="0" fontId="4" fillId="0" borderId="0" xfId="0" applyFont="1" applyAlignment="1">
      <alignment horizontal="justify" vertical="center" wrapText="1"/>
    </xf>
    <xf numFmtId="0" fontId="25" fillId="0" borderId="0" xfId="0" applyFont="1" applyAlignment="1">
      <alignment horizontal="left" vertical="center" wrapText="1"/>
    </xf>
    <xf numFmtId="0" fontId="23" fillId="0" borderId="0" xfId="0" applyFont="1" applyAlignment="1">
      <alignment horizontal="left" wrapText="1"/>
    </xf>
    <xf numFmtId="0" fontId="23" fillId="3" borderId="22" xfId="0" applyFont="1" applyFill="1" applyBorder="1" applyAlignment="1">
      <alignment horizontal="center" vertical="center"/>
    </xf>
    <xf numFmtId="0" fontId="25" fillId="0" borderId="0" xfId="0" applyFont="1" applyBorder="1" applyAlignment="1">
      <alignment horizontal="center"/>
    </xf>
    <xf numFmtId="0" fontId="25" fillId="3" borderId="24" xfId="0" applyFont="1" applyFill="1" applyBorder="1" applyAlignment="1">
      <alignment horizontal="center"/>
    </xf>
    <xf numFmtId="0" fontId="25" fillId="3" borderId="26" xfId="0" applyFont="1" applyFill="1" applyBorder="1" applyAlignment="1">
      <alignment horizontal="center"/>
    </xf>
    <xf numFmtId="170" fontId="22" fillId="8" borderId="22" xfId="0" applyNumberFormat="1" applyFont="1" applyFill="1" applyBorder="1" applyAlignment="1">
      <alignment horizontal="center" vertical="center" wrapText="1"/>
    </xf>
    <xf numFmtId="170" fontId="25" fillId="3" borderId="22" xfId="0" applyNumberFormat="1" applyFont="1" applyFill="1" applyBorder="1" applyAlignment="1">
      <alignment horizontal="center" vertical="center" wrapText="1"/>
    </xf>
    <xf numFmtId="0" fontId="4" fillId="0" borderId="0" xfId="0" applyFont="1" applyAlignment="1">
      <alignment horizontal="justify"/>
    </xf>
  </cellXfs>
  <cellStyles count="451">
    <cellStyle name="Comma [0]" xfId="162" xr:uid="{00000000-0005-0000-0000-000000000000}"/>
    <cellStyle name="Comma 2" xfId="100" xr:uid="{00000000-0005-0000-0000-000072000000}"/>
    <cellStyle name="Comma 3" xfId="163" xr:uid="{00000000-0005-0000-0000-000001000000}"/>
    <cellStyle name="Comma 3 2" xfId="267" xr:uid="{00000000-0005-0000-0000-000037010000}"/>
    <cellStyle name="Comma_Comparativo 2004" xfId="101" xr:uid="{00000000-0005-0000-0000-000073000000}"/>
    <cellStyle name="Excel Built-in Comma" xfId="19" xr:uid="{00000000-0005-0000-0000-000000000000}"/>
    <cellStyle name="Excel Built-in Comma [0]" xfId="165" xr:uid="{00000000-0005-0000-0000-000003000000}"/>
    <cellStyle name="Excel Built-in Comma 2" xfId="164" xr:uid="{00000000-0005-0000-0000-000002000000}"/>
    <cellStyle name="Excel Built-in Normal" xfId="18" xr:uid="{00000000-0005-0000-0000-000001000000}"/>
    <cellStyle name="Excel Built-in Normal 2" xfId="268" xr:uid="{00000000-0005-0000-0000-000038010000}"/>
    <cellStyle name="Excel_BuiltIn_Comma 1" xfId="166" xr:uid="{00000000-0005-0000-0000-000004000000}"/>
    <cellStyle name="Heading" xfId="167" xr:uid="{00000000-0005-0000-0000-000006000000}"/>
    <cellStyle name="Heading 1" xfId="168" xr:uid="{00000000-0005-0000-0000-000007000000}"/>
    <cellStyle name="Heading1" xfId="169" xr:uid="{00000000-0005-0000-0000-000008000000}"/>
    <cellStyle name="Heading1 1" xfId="170" xr:uid="{00000000-0005-0000-0000-000009000000}"/>
    <cellStyle name="Heading1 2" xfId="171" xr:uid="{00000000-0005-0000-0000-00000A000000}"/>
    <cellStyle name="Hipervínculo" xfId="75" builtinId="8"/>
    <cellStyle name="Hipervínculo 2" xfId="22" xr:uid="{00000000-0005-0000-0000-000002000000}"/>
    <cellStyle name="Hipervínculo 3" xfId="269" xr:uid="{00000000-0005-0000-0000-000039010000}"/>
    <cellStyle name="Hyperlink 2" xfId="270" xr:uid="{00000000-0005-0000-0000-00003A010000}"/>
    <cellStyle name="Millares" xfId="1" builtinId="3"/>
    <cellStyle name="Millares [0]" xfId="67" builtinId="6"/>
    <cellStyle name="Millares [0] 10" xfId="297" xr:uid="{00000000-0005-0000-0000-00003F010000}"/>
    <cellStyle name="Millares [0] 2" xfId="23" xr:uid="{00000000-0005-0000-0000-000005000000}"/>
    <cellStyle name="Millares [0] 2 2" xfId="81" xr:uid="{00000000-0005-0000-0000-000005000000}"/>
    <cellStyle name="Millares [0] 2 2 2" xfId="139" xr:uid="{00000000-0005-0000-0000-000005000000}"/>
    <cellStyle name="Millares [0] 2 2 2 2" xfId="357" xr:uid="{00000000-0005-0000-0000-000005000000}"/>
    <cellStyle name="Millares [0] 2 2 3" xfId="305" xr:uid="{00000000-0005-0000-0000-000005000000}"/>
    <cellStyle name="Millares [0] 2 3" xfId="111" xr:uid="{00000000-0005-0000-0000-000005000000}"/>
    <cellStyle name="Millares [0] 2 3 2" xfId="329" xr:uid="{00000000-0005-0000-0000-000005000000}"/>
    <cellStyle name="Millares [0] 2 4" xfId="172" xr:uid="{00000000-0005-0000-0000-00000B000000}"/>
    <cellStyle name="Millares [0] 2 5" xfId="206" xr:uid="{00000000-0005-0000-0000-000005000000}"/>
    <cellStyle name="Millares [0] 2 5 2" xfId="391" xr:uid="{00000000-0005-0000-0000-000005000000}"/>
    <cellStyle name="Millares [0] 2 6" xfId="235" xr:uid="{00000000-0005-0000-0000-000005000000}"/>
    <cellStyle name="Millares [0] 2 6 2" xfId="420" xr:uid="{00000000-0005-0000-0000-000005000000}"/>
    <cellStyle name="Millares [0] 2 7" xfId="278" xr:uid="{00000000-0005-0000-0000-000005000000}"/>
    <cellStyle name="Millares [0] 3" xfId="70" xr:uid="{00000000-0005-0000-0000-000072000000}"/>
    <cellStyle name="Millares [0] 3 2" xfId="103" xr:uid="{00000000-0005-0000-0000-000075000000}"/>
    <cellStyle name="Millares [0] 3 3" xfId="132" xr:uid="{00000000-0005-0000-0000-000072000000}"/>
    <cellStyle name="Millares [0] 3 3 2" xfId="350" xr:uid="{00000000-0005-0000-0000-000072000000}"/>
    <cellStyle name="Millares [0] 3 4" xfId="298" xr:uid="{00000000-0005-0000-0000-000072000000}"/>
    <cellStyle name="Millares [0] 4" xfId="74" xr:uid="{00000000-0005-0000-0000-000074000000}"/>
    <cellStyle name="Millares [0] 4 2" xfId="133" xr:uid="{00000000-0005-0000-0000-000074000000}"/>
    <cellStyle name="Millares [0] 4 2 2" xfId="351" xr:uid="{00000000-0005-0000-0000-000074000000}"/>
    <cellStyle name="Millares [0] 4 3" xfId="299" xr:uid="{00000000-0005-0000-0000-000074000000}"/>
    <cellStyle name="Millares [0] 5" xfId="131" xr:uid="{00000000-0005-0000-0000-000098000000}"/>
    <cellStyle name="Millares [0] 5 2" xfId="349" xr:uid="{00000000-0005-0000-0000-000098000000}"/>
    <cellStyle name="Millares [0] 6" xfId="158" xr:uid="{00000000-0005-0000-0000-0000CB000000}"/>
    <cellStyle name="Millares [0] 6 2" xfId="376" xr:uid="{00000000-0005-0000-0000-0000CB000000}"/>
    <cellStyle name="Millares [0] 7" xfId="189" xr:uid="{00000000-0005-0000-0000-0000E6000000}"/>
    <cellStyle name="Millares [0] 7 2" xfId="380" xr:uid="{00000000-0005-0000-0000-0000E6000000}"/>
    <cellStyle name="Millares [0] 8" xfId="226" xr:uid="{00000000-0005-0000-0000-0000F6000000}"/>
    <cellStyle name="Millares [0] 8 2" xfId="411" xr:uid="{00000000-0005-0000-0000-0000F6000000}"/>
    <cellStyle name="Millares [0] 9" xfId="258" xr:uid="{00000000-0005-0000-0000-000013010000}"/>
    <cellStyle name="Millares [0] 9 2" xfId="443" xr:uid="{00000000-0005-0000-0000-000013010000}"/>
    <cellStyle name="Millares 10" xfId="5" xr:uid="{00000000-0005-0000-0000-000006000000}"/>
    <cellStyle name="Millares 10 2" xfId="24" xr:uid="{00000000-0005-0000-0000-000007000000}"/>
    <cellStyle name="Millares 10 2 2" xfId="82" xr:uid="{00000000-0005-0000-0000-000007000000}"/>
    <cellStyle name="Millares 10 2 2 2" xfId="140" xr:uid="{00000000-0005-0000-0000-000007000000}"/>
    <cellStyle name="Millares 10 2 2 2 2" xfId="358" xr:uid="{00000000-0005-0000-0000-000007000000}"/>
    <cellStyle name="Millares 10 2 2 3" xfId="306" xr:uid="{00000000-0005-0000-0000-000007000000}"/>
    <cellStyle name="Millares 10 2 3" xfId="112" xr:uid="{00000000-0005-0000-0000-000007000000}"/>
    <cellStyle name="Millares 10 2 3 2" xfId="330" xr:uid="{00000000-0005-0000-0000-000007000000}"/>
    <cellStyle name="Millares 10 2 4" xfId="207" xr:uid="{00000000-0005-0000-0000-000007000000}"/>
    <cellStyle name="Millares 10 2 4 2" xfId="392" xr:uid="{00000000-0005-0000-0000-000007000000}"/>
    <cellStyle name="Millares 10 2 5" xfId="236" xr:uid="{00000000-0005-0000-0000-000007000000}"/>
    <cellStyle name="Millares 10 2 5 2" xfId="421" xr:uid="{00000000-0005-0000-0000-000007000000}"/>
    <cellStyle name="Millares 10 2 6" xfId="279" xr:uid="{00000000-0005-0000-0000-000007000000}"/>
    <cellStyle name="Millares 10 3" xfId="78" xr:uid="{00000000-0005-0000-0000-000006000000}"/>
    <cellStyle name="Millares 10 3 2" xfId="136" xr:uid="{00000000-0005-0000-0000-000006000000}"/>
    <cellStyle name="Millares 10 3 2 2" xfId="354" xr:uid="{00000000-0005-0000-0000-000006000000}"/>
    <cellStyle name="Millares 10 3 3" xfId="302" xr:uid="{00000000-0005-0000-0000-000006000000}"/>
    <cellStyle name="Millares 10 4" xfId="108" xr:uid="{00000000-0005-0000-0000-000006000000}"/>
    <cellStyle name="Millares 10 4 2" xfId="326" xr:uid="{00000000-0005-0000-0000-000006000000}"/>
    <cellStyle name="Millares 10 5" xfId="202" xr:uid="{00000000-0005-0000-0000-000006000000}"/>
    <cellStyle name="Millares 10 5 2" xfId="387" xr:uid="{00000000-0005-0000-0000-000006000000}"/>
    <cellStyle name="Millares 10 6" xfId="231" xr:uid="{00000000-0005-0000-0000-000006000000}"/>
    <cellStyle name="Millares 10 6 2" xfId="416" xr:uid="{00000000-0005-0000-0000-000006000000}"/>
    <cellStyle name="Millares 10 7" xfId="275" xr:uid="{00000000-0005-0000-0000-000006000000}"/>
    <cellStyle name="Millares 11" xfId="25" xr:uid="{00000000-0005-0000-0000-000008000000}"/>
    <cellStyle name="Millares 11 2" xfId="83" xr:uid="{00000000-0005-0000-0000-000008000000}"/>
    <cellStyle name="Millares 11 2 2" xfId="141" xr:uid="{00000000-0005-0000-0000-000008000000}"/>
    <cellStyle name="Millares 11 2 2 2" xfId="359" xr:uid="{00000000-0005-0000-0000-000008000000}"/>
    <cellStyle name="Millares 11 2 3" xfId="307" xr:uid="{00000000-0005-0000-0000-000008000000}"/>
    <cellStyle name="Millares 11 3" xfId="113" xr:uid="{00000000-0005-0000-0000-000008000000}"/>
    <cellStyle name="Millares 11 3 2" xfId="331" xr:uid="{00000000-0005-0000-0000-000008000000}"/>
    <cellStyle name="Millares 11 4" xfId="208" xr:uid="{00000000-0005-0000-0000-000008000000}"/>
    <cellStyle name="Millares 11 4 2" xfId="393" xr:uid="{00000000-0005-0000-0000-000008000000}"/>
    <cellStyle name="Millares 11 5" xfId="237" xr:uid="{00000000-0005-0000-0000-000008000000}"/>
    <cellStyle name="Millares 11 5 2" xfId="422" xr:uid="{00000000-0005-0000-0000-000008000000}"/>
    <cellStyle name="Millares 11 6" xfId="280" xr:uid="{00000000-0005-0000-0000-000008000000}"/>
    <cellStyle name="Millares 12" xfId="26" xr:uid="{00000000-0005-0000-0000-000009000000}"/>
    <cellStyle name="Millares 12 2" xfId="84" xr:uid="{00000000-0005-0000-0000-000009000000}"/>
    <cellStyle name="Millares 12 2 2" xfId="142" xr:uid="{00000000-0005-0000-0000-000009000000}"/>
    <cellStyle name="Millares 12 2 2 2" xfId="360" xr:uid="{00000000-0005-0000-0000-000009000000}"/>
    <cellStyle name="Millares 12 2 3" xfId="308" xr:uid="{00000000-0005-0000-0000-000009000000}"/>
    <cellStyle name="Millares 12 3" xfId="114" xr:uid="{00000000-0005-0000-0000-000009000000}"/>
    <cellStyle name="Millares 12 3 2" xfId="332" xr:uid="{00000000-0005-0000-0000-000009000000}"/>
    <cellStyle name="Millares 12 4" xfId="209" xr:uid="{00000000-0005-0000-0000-000009000000}"/>
    <cellStyle name="Millares 12 4 2" xfId="394" xr:uid="{00000000-0005-0000-0000-000009000000}"/>
    <cellStyle name="Millares 12 5" xfId="238" xr:uid="{00000000-0005-0000-0000-000009000000}"/>
    <cellStyle name="Millares 12 5 2" xfId="423" xr:uid="{00000000-0005-0000-0000-000009000000}"/>
    <cellStyle name="Millares 12 6" xfId="281" xr:uid="{00000000-0005-0000-0000-000009000000}"/>
    <cellStyle name="Millares 13" xfId="27" xr:uid="{00000000-0005-0000-0000-00000A000000}"/>
    <cellStyle name="Millares 13 2" xfId="85" xr:uid="{00000000-0005-0000-0000-00000A000000}"/>
    <cellStyle name="Millares 13 2 2" xfId="143" xr:uid="{00000000-0005-0000-0000-00000A000000}"/>
    <cellStyle name="Millares 13 2 2 2" xfId="361" xr:uid="{00000000-0005-0000-0000-00000A000000}"/>
    <cellStyle name="Millares 13 2 3" xfId="309" xr:uid="{00000000-0005-0000-0000-00000A000000}"/>
    <cellStyle name="Millares 13 3" xfId="115" xr:uid="{00000000-0005-0000-0000-00000A000000}"/>
    <cellStyle name="Millares 13 3 2" xfId="333" xr:uid="{00000000-0005-0000-0000-00000A000000}"/>
    <cellStyle name="Millares 13 4" xfId="210" xr:uid="{00000000-0005-0000-0000-00000A000000}"/>
    <cellStyle name="Millares 13 4 2" xfId="395" xr:uid="{00000000-0005-0000-0000-00000A000000}"/>
    <cellStyle name="Millares 13 5" xfId="239" xr:uid="{00000000-0005-0000-0000-00000A000000}"/>
    <cellStyle name="Millares 13 5 2" xfId="424" xr:uid="{00000000-0005-0000-0000-00000A000000}"/>
    <cellStyle name="Millares 13 6" xfId="282" xr:uid="{00000000-0005-0000-0000-00000A000000}"/>
    <cellStyle name="Millares 14" xfId="28" xr:uid="{00000000-0005-0000-0000-00000B000000}"/>
    <cellStyle name="Millares 14 2" xfId="86" xr:uid="{00000000-0005-0000-0000-00000B000000}"/>
    <cellStyle name="Millares 14 2 2" xfId="144" xr:uid="{00000000-0005-0000-0000-00000B000000}"/>
    <cellStyle name="Millares 14 2 2 2" xfId="362" xr:uid="{00000000-0005-0000-0000-00000B000000}"/>
    <cellStyle name="Millares 14 2 3" xfId="310" xr:uid="{00000000-0005-0000-0000-00000B000000}"/>
    <cellStyle name="Millares 14 3" xfId="116" xr:uid="{00000000-0005-0000-0000-00000B000000}"/>
    <cellStyle name="Millares 14 3 2" xfId="334" xr:uid="{00000000-0005-0000-0000-00000B000000}"/>
    <cellStyle name="Millares 14 4" xfId="211" xr:uid="{00000000-0005-0000-0000-00000B000000}"/>
    <cellStyle name="Millares 14 4 2" xfId="396" xr:uid="{00000000-0005-0000-0000-00000B000000}"/>
    <cellStyle name="Millares 14 5" xfId="240" xr:uid="{00000000-0005-0000-0000-00000B000000}"/>
    <cellStyle name="Millares 14 5 2" xfId="425" xr:uid="{00000000-0005-0000-0000-00000B000000}"/>
    <cellStyle name="Millares 14 6" xfId="283" xr:uid="{00000000-0005-0000-0000-00000B000000}"/>
    <cellStyle name="Millares 15" xfId="29" xr:uid="{00000000-0005-0000-0000-00000C000000}"/>
    <cellStyle name="Millares 15 2" xfId="87" xr:uid="{00000000-0005-0000-0000-00000C000000}"/>
    <cellStyle name="Millares 15 2 2" xfId="145" xr:uid="{00000000-0005-0000-0000-00000C000000}"/>
    <cellStyle name="Millares 15 2 2 2" xfId="363" xr:uid="{00000000-0005-0000-0000-00000C000000}"/>
    <cellStyle name="Millares 15 2 3" xfId="311" xr:uid="{00000000-0005-0000-0000-00000C000000}"/>
    <cellStyle name="Millares 15 3" xfId="117" xr:uid="{00000000-0005-0000-0000-00000C000000}"/>
    <cellStyle name="Millares 15 3 2" xfId="335" xr:uid="{00000000-0005-0000-0000-00000C000000}"/>
    <cellStyle name="Millares 15 4" xfId="212" xr:uid="{00000000-0005-0000-0000-00000C000000}"/>
    <cellStyle name="Millares 15 4 2" xfId="397" xr:uid="{00000000-0005-0000-0000-00000C000000}"/>
    <cellStyle name="Millares 15 5" xfId="241" xr:uid="{00000000-0005-0000-0000-00000C000000}"/>
    <cellStyle name="Millares 15 5 2" xfId="426" xr:uid="{00000000-0005-0000-0000-00000C000000}"/>
    <cellStyle name="Millares 15 6" xfId="284" xr:uid="{00000000-0005-0000-0000-00000C000000}"/>
    <cellStyle name="Millares 16" xfId="30" xr:uid="{00000000-0005-0000-0000-00000D000000}"/>
    <cellStyle name="Millares 16 2" xfId="88" xr:uid="{00000000-0005-0000-0000-00000D000000}"/>
    <cellStyle name="Millares 16 2 2" xfId="146" xr:uid="{00000000-0005-0000-0000-00000D000000}"/>
    <cellStyle name="Millares 16 2 2 2" xfId="364" xr:uid="{00000000-0005-0000-0000-00000D000000}"/>
    <cellStyle name="Millares 16 2 3" xfId="312" xr:uid="{00000000-0005-0000-0000-00000D000000}"/>
    <cellStyle name="Millares 16 3" xfId="118" xr:uid="{00000000-0005-0000-0000-00000D000000}"/>
    <cellStyle name="Millares 16 3 2" xfId="336" xr:uid="{00000000-0005-0000-0000-00000D000000}"/>
    <cellStyle name="Millares 16 4" xfId="213" xr:uid="{00000000-0005-0000-0000-00000D000000}"/>
    <cellStyle name="Millares 16 4 2" xfId="398" xr:uid="{00000000-0005-0000-0000-00000D000000}"/>
    <cellStyle name="Millares 16 5" xfId="242" xr:uid="{00000000-0005-0000-0000-00000D000000}"/>
    <cellStyle name="Millares 16 5 2" xfId="427" xr:uid="{00000000-0005-0000-0000-00000D000000}"/>
    <cellStyle name="Millares 16 6" xfId="285" xr:uid="{00000000-0005-0000-0000-00000D000000}"/>
    <cellStyle name="Millares 17" xfId="31" xr:uid="{00000000-0005-0000-0000-00000E000000}"/>
    <cellStyle name="Millares 17 2" xfId="89" xr:uid="{00000000-0005-0000-0000-00000E000000}"/>
    <cellStyle name="Millares 17 2 2" xfId="147" xr:uid="{00000000-0005-0000-0000-00000E000000}"/>
    <cellStyle name="Millares 17 2 2 2" xfId="365" xr:uid="{00000000-0005-0000-0000-00000E000000}"/>
    <cellStyle name="Millares 17 2 3" xfId="313" xr:uid="{00000000-0005-0000-0000-00000E000000}"/>
    <cellStyle name="Millares 17 3" xfId="119" xr:uid="{00000000-0005-0000-0000-00000E000000}"/>
    <cellStyle name="Millares 17 3 2" xfId="337" xr:uid="{00000000-0005-0000-0000-00000E000000}"/>
    <cellStyle name="Millares 17 4" xfId="214" xr:uid="{00000000-0005-0000-0000-00000E000000}"/>
    <cellStyle name="Millares 17 4 2" xfId="399" xr:uid="{00000000-0005-0000-0000-00000E000000}"/>
    <cellStyle name="Millares 17 5" xfId="243" xr:uid="{00000000-0005-0000-0000-00000E000000}"/>
    <cellStyle name="Millares 17 5 2" xfId="428" xr:uid="{00000000-0005-0000-0000-00000E000000}"/>
    <cellStyle name="Millares 17 6" xfId="286" xr:uid="{00000000-0005-0000-0000-00000E000000}"/>
    <cellStyle name="Millares 18" xfId="32" xr:uid="{00000000-0005-0000-0000-00000F000000}"/>
    <cellStyle name="Millares 18 2" xfId="90" xr:uid="{00000000-0005-0000-0000-00000F000000}"/>
    <cellStyle name="Millares 18 2 2" xfId="148" xr:uid="{00000000-0005-0000-0000-00000F000000}"/>
    <cellStyle name="Millares 18 2 2 2" xfId="366" xr:uid="{00000000-0005-0000-0000-00000F000000}"/>
    <cellStyle name="Millares 18 2 3" xfId="314" xr:uid="{00000000-0005-0000-0000-00000F000000}"/>
    <cellStyle name="Millares 18 3" xfId="120" xr:uid="{00000000-0005-0000-0000-00000F000000}"/>
    <cellStyle name="Millares 18 3 2" xfId="338" xr:uid="{00000000-0005-0000-0000-00000F000000}"/>
    <cellStyle name="Millares 18 4" xfId="215" xr:uid="{00000000-0005-0000-0000-00000F000000}"/>
    <cellStyle name="Millares 18 4 2" xfId="400" xr:uid="{00000000-0005-0000-0000-00000F000000}"/>
    <cellStyle name="Millares 18 5" xfId="244" xr:uid="{00000000-0005-0000-0000-00000F000000}"/>
    <cellStyle name="Millares 18 5 2" xfId="429" xr:uid="{00000000-0005-0000-0000-00000F000000}"/>
    <cellStyle name="Millares 18 6" xfId="287" xr:uid="{00000000-0005-0000-0000-00000F000000}"/>
    <cellStyle name="Millares 19" xfId="33" xr:uid="{00000000-0005-0000-0000-000010000000}"/>
    <cellStyle name="Millares 19 2" xfId="91" xr:uid="{00000000-0005-0000-0000-000010000000}"/>
    <cellStyle name="Millares 19 2 2" xfId="149" xr:uid="{00000000-0005-0000-0000-000010000000}"/>
    <cellStyle name="Millares 19 2 2 2" xfId="367" xr:uid="{00000000-0005-0000-0000-000010000000}"/>
    <cellStyle name="Millares 19 2 3" xfId="315" xr:uid="{00000000-0005-0000-0000-000010000000}"/>
    <cellStyle name="Millares 19 3" xfId="121" xr:uid="{00000000-0005-0000-0000-000010000000}"/>
    <cellStyle name="Millares 19 3 2" xfId="339" xr:uid="{00000000-0005-0000-0000-000010000000}"/>
    <cellStyle name="Millares 19 4" xfId="216" xr:uid="{00000000-0005-0000-0000-000010000000}"/>
    <cellStyle name="Millares 19 4 2" xfId="401" xr:uid="{00000000-0005-0000-0000-000010000000}"/>
    <cellStyle name="Millares 19 5" xfId="245" xr:uid="{00000000-0005-0000-0000-000010000000}"/>
    <cellStyle name="Millares 19 5 2" xfId="430" xr:uid="{00000000-0005-0000-0000-000010000000}"/>
    <cellStyle name="Millares 19 6" xfId="288" xr:uid="{00000000-0005-0000-0000-000010000000}"/>
    <cellStyle name="Millares 2" xfId="3" xr:uid="{00000000-0005-0000-0000-000011000000}"/>
    <cellStyle name="Millares 2 10" xfId="230" xr:uid="{00000000-0005-0000-0000-000011000000}"/>
    <cellStyle name="Millares 2 10 2" xfId="415" xr:uid="{00000000-0005-0000-0000-000011000000}"/>
    <cellStyle name="Millares 2 11" xfId="274" xr:uid="{00000000-0005-0000-0000-000011000000}"/>
    <cellStyle name="Millares 2 2" xfId="20" xr:uid="{00000000-0005-0000-0000-000012000000}"/>
    <cellStyle name="Millares 2 2 2" xfId="80" xr:uid="{00000000-0005-0000-0000-000012000000}"/>
    <cellStyle name="Millares 2 2 2 2" xfId="138" xr:uid="{00000000-0005-0000-0000-000012000000}"/>
    <cellStyle name="Millares 2 2 2 2 2" xfId="356" xr:uid="{00000000-0005-0000-0000-000012000000}"/>
    <cellStyle name="Millares 2 2 2 3" xfId="193" xr:uid="{31296434-9896-486A-B568-23662348B2FB}"/>
    <cellStyle name="Millares 2 2 2 3 2" xfId="382" xr:uid="{31296434-9896-486A-B568-23662348B2FB}"/>
    <cellStyle name="Millares 2 2 2 4" xfId="304" xr:uid="{00000000-0005-0000-0000-000012000000}"/>
    <cellStyle name="Millares 2 2 3" xfId="110" xr:uid="{00000000-0005-0000-0000-000012000000}"/>
    <cellStyle name="Millares 2 2 3 2" xfId="328" xr:uid="{00000000-0005-0000-0000-000012000000}"/>
    <cellStyle name="Millares 2 2 4" xfId="160" xr:uid="{AE7BE31E-95D5-4B54-91EB-BB2B7DFA8B33}"/>
    <cellStyle name="Millares 2 2 4 2" xfId="378" xr:uid="{AE7BE31E-95D5-4B54-91EB-BB2B7DFA8B33}"/>
    <cellStyle name="Millares 2 2 5" xfId="184" xr:uid="{00000000-0005-0000-0000-00002C000000}"/>
    <cellStyle name="Millares 2 2 5 2" xfId="379" xr:uid="{00000000-0005-0000-0000-00002C000000}"/>
    <cellStyle name="Millares 2 2 6" xfId="205" xr:uid="{00000000-0005-0000-0000-000012000000}"/>
    <cellStyle name="Millares 2 2 6 2" xfId="390" xr:uid="{00000000-0005-0000-0000-000012000000}"/>
    <cellStyle name="Millares 2 2 7" xfId="234" xr:uid="{00000000-0005-0000-0000-000012000000}"/>
    <cellStyle name="Millares 2 2 7 2" xfId="419" xr:uid="{00000000-0005-0000-0000-000012000000}"/>
    <cellStyle name="Millares 2 2 8" xfId="277" xr:uid="{00000000-0005-0000-0000-000012000000}"/>
    <cellStyle name="Millares 2 3" xfId="65" xr:uid="{00000000-0005-0000-0000-000013000000}"/>
    <cellStyle name="Millares 2 3 2" xfId="99" xr:uid="{00000000-0005-0000-0000-000013000000}"/>
    <cellStyle name="Millares 2 3 2 2" xfId="157" xr:uid="{00000000-0005-0000-0000-000013000000}"/>
    <cellStyle name="Millares 2 3 2 2 2" xfId="375" xr:uid="{00000000-0005-0000-0000-000013000000}"/>
    <cellStyle name="Millares 2 3 2 3" xfId="323" xr:uid="{00000000-0005-0000-0000-000013000000}"/>
    <cellStyle name="Millares 2 3 3" xfId="130" xr:uid="{00000000-0005-0000-0000-000013000000}"/>
    <cellStyle name="Millares 2 3 3 2" xfId="348" xr:uid="{00000000-0005-0000-0000-000013000000}"/>
    <cellStyle name="Millares 2 3 4" xfId="192" xr:uid="{56344E24-1EAA-4E0E-AA3F-B79E8316DEE6}"/>
    <cellStyle name="Millares 2 3 4 2" xfId="381" xr:uid="{56344E24-1EAA-4E0E-AA3F-B79E8316DEE6}"/>
    <cellStyle name="Millares 2 3 5" xfId="225" xr:uid="{00000000-0005-0000-0000-000013000000}"/>
    <cellStyle name="Millares 2 3 5 2" xfId="410" xr:uid="{00000000-0005-0000-0000-000013000000}"/>
    <cellStyle name="Millares 2 3 6" xfId="257" xr:uid="{00000000-0005-0000-0000-000013000000}"/>
    <cellStyle name="Millares 2 3 6 2" xfId="442" xr:uid="{00000000-0005-0000-0000-000013000000}"/>
    <cellStyle name="Millares 2 3 7" xfId="296" xr:uid="{00000000-0005-0000-0000-000013000000}"/>
    <cellStyle name="Millares 2 4" xfId="73" xr:uid="{E428490C-D012-4CC2-9509-7FB1DF95992C}"/>
    <cellStyle name="Millares 2 5" xfId="77" xr:uid="{00000000-0005-0000-0000-000011000000}"/>
    <cellStyle name="Millares 2 5 2" xfId="135" xr:uid="{00000000-0005-0000-0000-000011000000}"/>
    <cellStyle name="Millares 2 5 2 2" xfId="353" xr:uid="{00000000-0005-0000-0000-000011000000}"/>
    <cellStyle name="Millares 2 5 3" xfId="301" xr:uid="{00000000-0005-0000-0000-000011000000}"/>
    <cellStyle name="Millares 2 6" xfId="107" xr:uid="{00000000-0005-0000-0000-000011000000}"/>
    <cellStyle name="Millares 2 6 2" xfId="325" xr:uid="{00000000-0005-0000-0000-000011000000}"/>
    <cellStyle name="Millares 2 7" xfId="159" xr:uid="{3F340669-2BB1-4358-A72C-756C569854ED}"/>
    <cellStyle name="Millares 2 7 2" xfId="377" xr:uid="{3F340669-2BB1-4358-A72C-756C569854ED}"/>
    <cellStyle name="Millares 2 8" xfId="173" xr:uid="{00000000-0005-0000-0000-00000C000000}"/>
    <cellStyle name="Millares 2 9" xfId="201" xr:uid="{00000000-0005-0000-0000-000011000000}"/>
    <cellStyle name="Millares 2 9 2" xfId="386" xr:uid="{00000000-0005-0000-0000-000011000000}"/>
    <cellStyle name="Millares 20" xfId="69" xr:uid="{84CA1892-5EA7-41BF-ACEE-11677BDD9B9C}"/>
    <cellStyle name="Millares 21" xfId="71" xr:uid="{00000000-0005-0000-0000-000073000000}"/>
    <cellStyle name="Millares 21 2" xfId="102" xr:uid="{00000000-0005-0000-0000-000074000000}"/>
    <cellStyle name="Millares 22" xfId="76" xr:uid="{00000000-0005-0000-0000-00007B000000}"/>
    <cellStyle name="Millares 22 2" xfId="134" xr:uid="{00000000-0005-0000-0000-00007B000000}"/>
    <cellStyle name="Millares 22 2 2" xfId="352" xr:uid="{00000000-0005-0000-0000-00007B000000}"/>
    <cellStyle name="Millares 22 3" xfId="300" xr:uid="{00000000-0005-0000-0000-00007B000000}"/>
    <cellStyle name="Millares 23" xfId="106" xr:uid="{00000000-0005-0000-0000-000097000000}"/>
    <cellStyle name="Millares 23 2" xfId="324" xr:uid="{00000000-0005-0000-0000-000097000000}"/>
    <cellStyle name="Millares 24" xfId="129" xr:uid="{00000000-0005-0000-0000-0000CA000000}"/>
    <cellStyle name="Millares 24 2" xfId="347" xr:uid="{00000000-0005-0000-0000-0000CA000000}"/>
    <cellStyle name="Millares 25" xfId="183" xr:uid="{00000000-0005-0000-0000-0000E5000000}"/>
    <cellStyle name="Millares 26" xfId="191" xr:uid="{00000000-0005-0000-0000-0000F4000000}"/>
    <cellStyle name="Millares 27" xfId="200" xr:uid="{00000000-0005-0000-0000-0000F5000000}"/>
    <cellStyle name="Millares 27 2" xfId="385" xr:uid="{00000000-0005-0000-0000-0000F5000000}"/>
    <cellStyle name="Millares 28" xfId="224" xr:uid="{00000000-0005-0000-0000-00000E010000}"/>
    <cellStyle name="Millares 28 2" xfId="409" xr:uid="{00000000-0005-0000-0000-00000E010000}"/>
    <cellStyle name="Millares 29" xfId="228" xr:uid="{00000000-0005-0000-0000-00000F010000}"/>
    <cellStyle name="Millares 29 2" xfId="413" xr:uid="{00000000-0005-0000-0000-00000F010000}"/>
    <cellStyle name="Millares 3" xfId="34" xr:uid="{00000000-0005-0000-0000-000014000000}"/>
    <cellStyle name="Millares 3 2" xfId="92" xr:uid="{00000000-0005-0000-0000-000014000000}"/>
    <cellStyle name="Millares 3 2 2" xfId="150" xr:uid="{00000000-0005-0000-0000-000014000000}"/>
    <cellStyle name="Millares 3 2 2 2" xfId="368" xr:uid="{00000000-0005-0000-0000-000014000000}"/>
    <cellStyle name="Millares 3 2 3" xfId="316" xr:uid="{00000000-0005-0000-0000-000014000000}"/>
    <cellStyle name="Millares 3 3" xfId="122" xr:uid="{00000000-0005-0000-0000-000014000000}"/>
    <cellStyle name="Millares 3 3 2" xfId="340" xr:uid="{00000000-0005-0000-0000-000014000000}"/>
    <cellStyle name="Millares 3 4" xfId="185" xr:uid="{00000000-0005-0000-0000-00002D000000}"/>
    <cellStyle name="Millares 3 5" xfId="217" xr:uid="{00000000-0005-0000-0000-000014000000}"/>
    <cellStyle name="Millares 3 5 2" xfId="402" xr:uid="{00000000-0005-0000-0000-000014000000}"/>
    <cellStyle name="Millares 3 6" xfId="246" xr:uid="{00000000-0005-0000-0000-000014000000}"/>
    <cellStyle name="Millares 3 6 2" xfId="431" xr:uid="{00000000-0005-0000-0000-000014000000}"/>
    <cellStyle name="Millares 3 7" xfId="289" xr:uid="{00000000-0005-0000-0000-000014000000}"/>
    <cellStyle name="Millares 30" xfId="204" xr:uid="{00000000-0005-0000-0000-000010010000}"/>
    <cellStyle name="Millares 30 2" xfId="389" xr:uid="{00000000-0005-0000-0000-000010010000}"/>
    <cellStyle name="Millares 31" xfId="227" xr:uid="{00000000-0005-0000-0000-000011010000}"/>
    <cellStyle name="Millares 31 2" xfId="412" xr:uid="{00000000-0005-0000-0000-000011010000}"/>
    <cellStyle name="Millares 32" xfId="229" xr:uid="{00000000-0005-0000-0000-000012010000}"/>
    <cellStyle name="Millares 32 2" xfId="414" xr:uid="{00000000-0005-0000-0000-000012010000}"/>
    <cellStyle name="Millares 33" xfId="256" xr:uid="{00000000-0005-0000-0000-00002B010000}"/>
    <cellStyle name="Millares 33 2" xfId="441" xr:uid="{00000000-0005-0000-0000-00002B010000}"/>
    <cellStyle name="Millares 34" xfId="262" xr:uid="{00000000-0005-0000-0000-00002C010000}"/>
    <cellStyle name="Millares 34 2" xfId="447" xr:uid="{00000000-0005-0000-0000-00002C010000}"/>
    <cellStyle name="Millares 35" xfId="255" xr:uid="{00000000-0005-0000-0000-00002D010000}"/>
    <cellStyle name="Millares 35 2" xfId="440" xr:uid="{00000000-0005-0000-0000-00002D010000}"/>
    <cellStyle name="Millares 36" xfId="260" xr:uid="{00000000-0005-0000-0000-00002E010000}"/>
    <cellStyle name="Millares 36 2" xfId="445" xr:uid="{00000000-0005-0000-0000-00002E010000}"/>
    <cellStyle name="Millares 37" xfId="253" xr:uid="{00000000-0005-0000-0000-00002F010000}"/>
    <cellStyle name="Millares 37 2" xfId="438" xr:uid="{00000000-0005-0000-0000-00002F010000}"/>
    <cellStyle name="Millares 38" xfId="233" xr:uid="{00000000-0005-0000-0000-000030010000}"/>
    <cellStyle name="Millares 38 2" xfId="418" xr:uid="{00000000-0005-0000-0000-000030010000}"/>
    <cellStyle name="Millares 39" xfId="263" xr:uid="{00000000-0005-0000-0000-000031010000}"/>
    <cellStyle name="Millares 39 2" xfId="448" xr:uid="{00000000-0005-0000-0000-000031010000}"/>
    <cellStyle name="Millares 4" xfId="35" xr:uid="{00000000-0005-0000-0000-000015000000}"/>
    <cellStyle name="Millares 4 2" xfId="93" xr:uid="{00000000-0005-0000-0000-000015000000}"/>
    <cellStyle name="Millares 4 2 2" xfId="151" xr:uid="{00000000-0005-0000-0000-000015000000}"/>
    <cellStyle name="Millares 4 2 2 2" xfId="369" xr:uid="{00000000-0005-0000-0000-000015000000}"/>
    <cellStyle name="Millares 4 2 3" xfId="317" xr:uid="{00000000-0005-0000-0000-000015000000}"/>
    <cellStyle name="Millares 4 3" xfId="123" xr:uid="{00000000-0005-0000-0000-000015000000}"/>
    <cellStyle name="Millares 4 3 2" xfId="341" xr:uid="{00000000-0005-0000-0000-000015000000}"/>
    <cellStyle name="Millares 4 4" xfId="198" xr:uid="{9B508403-B59D-410C-AF97-275F8CAF651E}"/>
    <cellStyle name="Millares 4 4 2" xfId="383" xr:uid="{9B508403-B59D-410C-AF97-275F8CAF651E}"/>
    <cellStyle name="Millares 4 5" xfId="218" xr:uid="{00000000-0005-0000-0000-000015000000}"/>
    <cellStyle name="Millares 4 5 2" xfId="403" xr:uid="{00000000-0005-0000-0000-000015000000}"/>
    <cellStyle name="Millares 4 6" xfId="247" xr:uid="{00000000-0005-0000-0000-000015000000}"/>
    <cellStyle name="Millares 4 6 2" xfId="432" xr:uid="{00000000-0005-0000-0000-000015000000}"/>
    <cellStyle name="Millares 4 7" xfId="290" xr:uid="{00000000-0005-0000-0000-000015000000}"/>
    <cellStyle name="Millares 40" xfId="254" xr:uid="{00000000-0005-0000-0000-000032010000}"/>
    <cellStyle name="Millares 40 2" xfId="439" xr:uid="{00000000-0005-0000-0000-000032010000}"/>
    <cellStyle name="Millares 41" xfId="261" xr:uid="{00000000-0005-0000-0000-000033010000}"/>
    <cellStyle name="Millares 41 2" xfId="446" xr:uid="{00000000-0005-0000-0000-000033010000}"/>
    <cellStyle name="Millares 42" xfId="265" xr:uid="{00000000-0005-0000-0000-000034010000}"/>
    <cellStyle name="Millares 42 2" xfId="450" xr:uid="{00000000-0005-0000-0000-000034010000}"/>
    <cellStyle name="Millares 43" xfId="264" xr:uid="{00000000-0005-0000-0000-000035010000}"/>
    <cellStyle name="Millares 43 2" xfId="449" xr:uid="{00000000-0005-0000-0000-000035010000}"/>
    <cellStyle name="Millares 44" xfId="259" xr:uid="{00000000-0005-0000-0000-000036010000}"/>
    <cellStyle name="Millares 44 2" xfId="444" xr:uid="{00000000-0005-0000-0000-000036010000}"/>
    <cellStyle name="Millares 45" xfId="271" xr:uid="{00000000-0005-0000-0000-00003B010000}"/>
    <cellStyle name="Millares 46" xfId="272" xr:uid="{00000000-0005-0000-0000-00003C010000}"/>
    <cellStyle name="Millares 47" xfId="266" xr:uid="{00000000-0005-0000-0000-00003D010000}"/>
    <cellStyle name="Millares 48" xfId="273" xr:uid="{00000000-0005-0000-0000-00003E010000}"/>
    <cellStyle name="Millares 5" xfId="36" xr:uid="{00000000-0005-0000-0000-000016000000}"/>
    <cellStyle name="Millares 5 2" xfId="94" xr:uid="{00000000-0005-0000-0000-000016000000}"/>
    <cellStyle name="Millares 5 2 2" xfId="152" xr:uid="{00000000-0005-0000-0000-000016000000}"/>
    <cellStyle name="Millares 5 2 2 2" xfId="370" xr:uid="{00000000-0005-0000-0000-000016000000}"/>
    <cellStyle name="Millares 5 2 3" xfId="318" xr:uid="{00000000-0005-0000-0000-000016000000}"/>
    <cellStyle name="Millares 5 3" xfId="124" xr:uid="{00000000-0005-0000-0000-000016000000}"/>
    <cellStyle name="Millares 5 3 2" xfId="342" xr:uid="{00000000-0005-0000-0000-000016000000}"/>
    <cellStyle name="Millares 5 4" xfId="199" xr:uid="{36A4E28A-E546-43AF-8031-4C9D60BFA452}"/>
    <cellStyle name="Millares 5 4 2" xfId="384" xr:uid="{36A4E28A-E546-43AF-8031-4C9D60BFA452}"/>
    <cellStyle name="Millares 5 5" xfId="219" xr:uid="{00000000-0005-0000-0000-000016000000}"/>
    <cellStyle name="Millares 5 5 2" xfId="404" xr:uid="{00000000-0005-0000-0000-000016000000}"/>
    <cellStyle name="Millares 5 6" xfId="248" xr:uid="{00000000-0005-0000-0000-000016000000}"/>
    <cellStyle name="Millares 5 6 2" xfId="433" xr:uid="{00000000-0005-0000-0000-000016000000}"/>
    <cellStyle name="Millares 5 7" xfId="291" xr:uid="{00000000-0005-0000-0000-000016000000}"/>
    <cellStyle name="Millares 6" xfId="6" xr:uid="{00000000-0005-0000-0000-000017000000}"/>
    <cellStyle name="Millares 6 2" xfId="37" xr:uid="{00000000-0005-0000-0000-000018000000}"/>
    <cellStyle name="Millares 6 2 2" xfId="95" xr:uid="{00000000-0005-0000-0000-000018000000}"/>
    <cellStyle name="Millares 6 2 2 2" xfId="153" xr:uid="{00000000-0005-0000-0000-000018000000}"/>
    <cellStyle name="Millares 6 2 2 2 2" xfId="371" xr:uid="{00000000-0005-0000-0000-000018000000}"/>
    <cellStyle name="Millares 6 2 2 3" xfId="319" xr:uid="{00000000-0005-0000-0000-000018000000}"/>
    <cellStyle name="Millares 6 2 3" xfId="125" xr:uid="{00000000-0005-0000-0000-000018000000}"/>
    <cellStyle name="Millares 6 2 3 2" xfId="343" xr:uid="{00000000-0005-0000-0000-000018000000}"/>
    <cellStyle name="Millares 6 2 4" xfId="220" xr:uid="{00000000-0005-0000-0000-000018000000}"/>
    <cellStyle name="Millares 6 2 4 2" xfId="405" xr:uid="{00000000-0005-0000-0000-000018000000}"/>
    <cellStyle name="Millares 6 2 5" xfId="249" xr:uid="{00000000-0005-0000-0000-000018000000}"/>
    <cellStyle name="Millares 6 2 5 2" xfId="434" xr:uid="{00000000-0005-0000-0000-000018000000}"/>
    <cellStyle name="Millares 6 2 6" xfId="292" xr:uid="{00000000-0005-0000-0000-000018000000}"/>
    <cellStyle name="Millares 6 3" xfId="79" xr:uid="{00000000-0005-0000-0000-000017000000}"/>
    <cellStyle name="Millares 6 3 2" xfId="137" xr:uid="{00000000-0005-0000-0000-000017000000}"/>
    <cellStyle name="Millares 6 3 2 2" xfId="355" xr:uid="{00000000-0005-0000-0000-000017000000}"/>
    <cellStyle name="Millares 6 3 3" xfId="303" xr:uid="{00000000-0005-0000-0000-000017000000}"/>
    <cellStyle name="Millares 6 4" xfId="109" xr:uid="{00000000-0005-0000-0000-000017000000}"/>
    <cellStyle name="Millares 6 4 2" xfId="327" xr:uid="{00000000-0005-0000-0000-000017000000}"/>
    <cellStyle name="Millares 6 5" xfId="203" xr:uid="{00000000-0005-0000-0000-000017000000}"/>
    <cellStyle name="Millares 6 5 2" xfId="388" xr:uid="{00000000-0005-0000-0000-000017000000}"/>
    <cellStyle name="Millares 6 6" xfId="232" xr:uid="{00000000-0005-0000-0000-000017000000}"/>
    <cellStyle name="Millares 6 6 2" xfId="417" xr:uid="{00000000-0005-0000-0000-000017000000}"/>
    <cellStyle name="Millares 6 7" xfId="276" xr:uid="{00000000-0005-0000-0000-000017000000}"/>
    <cellStyle name="Millares 7" xfId="38" xr:uid="{00000000-0005-0000-0000-000019000000}"/>
    <cellStyle name="Millares 7 2" xfId="96" xr:uid="{00000000-0005-0000-0000-000019000000}"/>
    <cellStyle name="Millares 7 2 2" xfId="154" xr:uid="{00000000-0005-0000-0000-000019000000}"/>
    <cellStyle name="Millares 7 2 2 2" xfId="372" xr:uid="{00000000-0005-0000-0000-000019000000}"/>
    <cellStyle name="Millares 7 2 3" xfId="320" xr:uid="{00000000-0005-0000-0000-000019000000}"/>
    <cellStyle name="Millares 7 3" xfId="126" xr:uid="{00000000-0005-0000-0000-000019000000}"/>
    <cellStyle name="Millares 7 3 2" xfId="344" xr:uid="{00000000-0005-0000-0000-000019000000}"/>
    <cellStyle name="Millares 7 4" xfId="221" xr:uid="{00000000-0005-0000-0000-000019000000}"/>
    <cellStyle name="Millares 7 4 2" xfId="406" xr:uid="{00000000-0005-0000-0000-000019000000}"/>
    <cellStyle name="Millares 7 5" xfId="250" xr:uid="{00000000-0005-0000-0000-000019000000}"/>
    <cellStyle name="Millares 7 5 2" xfId="435" xr:uid="{00000000-0005-0000-0000-000019000000}"/>
    <cellStyle name="Millares 7 6" xfId="293" xr:uid="{00000000-0005-0000-0000-000019000000}"/>
    <cellStyle name="Millares 8" xfId="39" xr:uid="{00000000-0005-0000-0000-00001A000000}"/>
    <cellStyle name="Millares 8 2" xfId="97" xr:uid="{00000000-0005-0000-0000-00001A000000}"/>
    <cellStyle name="Millares 8 2 2" xfId="155" xr:uid="{00000000-0005-0000-0000-00001A000000}"/>
    <cellStyle name="Millares 8 2 2 2" xfId="373" xr:uid="{00000000-0005-0000-0000-00001A000000}"/>
    <cellStyle name="Millares 8 2 3" xfId="321" xr:uid="{00000000-0005-0000-0000-00001A000000}"/>
    <cellStyle name="Millares 8 3" xfId="127" xr:uid="{00000000-0005-0000-0000-00001A000000}"/>
    <cellStyle name="Millares 8 3 2" xfId="345" xr:uid="{00000000-0005-0000-0000-00001A000000}"/>
    <cellStyle name="Millares 8 4" xfId="222" xr:uid="{00000000-0005-0000-0000-00001A000000}"/>
    <cellStyle name="Millares 8 4 2" xfId="407" xr:uid="{00000000-0005-0000-0000-00001A000000}"/>
    <cellStyle name="Millares 8 5" xfId="251" xr:uid="{00000000-0005-0000-0000-00001A000000}"/>
    <cellStyle name="Millares 8 5 2" xfId="436" xr:uid="{00000000-0005-0000-0000-00001A000000}"/>
    <cellStyle name="Millares 8 6" xfId="294" xr:uid="{00000000-0005-0000-0000-00001A000000}"/>
    <cellStyle name="Millares 9" xfId="40" xr:uid="{00000000-0005-0000-0000-00001B000000}"/>
    <cellStyle name="Millares 9 2" xfId="98" xr:uid="{00000000-0005-0000-0000-00001B000000}"/>
    <cellStyle name="Millares 9 2 2" xfId="156" xr:uid="{00000000-0005-0000-0000-00001B000000}"/>
    <cellStyle name="Millares 9 2 2 2" xfId="374" xr:uid="{00000000-0005-0000-0000-00001B000000}"/>
    <cellStyle name="Millares 9 2 3" xfId="322" xr:uid="{00000000-0005-0000-0000-00001B000000}"/>
    <cellStyle name="Millares 9 3" xfId="128" xr:uid="{00000000-0005-0000-0000-00001B000000}"/>
    <cellStyle name="Millares 9 3 2" xfId="346" xr:uid="{00000000-0005-0000-0000-00001B000000}"/>
    <cellStyle name="Millares 9 4" xfId="223" xr:uid="{00000000-0005-0000-0000-00001B000000}"/>
    <cellStyle name="Millares 9 4 2" xfId="408" xr:uid="{00000000-0005-0000-0000-00001B000000}"/>
    <cellStyle name="Millares 9 5" xfId="252" xr:uid="{00000000-0005-0000-0000-00001B000000}"/>
    <cellStyle name="Millares 9 5 2" xfId="437" xr:uid="{00000000-0005-0000-0000-00001B000000}"/>
    <cellStyle name="Millares 9 6" xfId="295" xr:uid="{00000000-0005-0000-0000-00001B000000}"/>
    <cellStyle name="Moneda [0] 2" xfId="42" xr:uid="{00000000-0005-0000-0000-00001C000000}"/>
    <cellStyle name="Moneda 2" xfId="41" xr:uid="{00000000-0005-0000-0000-00001D000000}"/>
    <cellStyle name="Moneda 3" xfId="62" xr:uid="{00000000-0005-0000-0000-00001E000000}"/>
    <cellStyle name="Normal" xfId="0" builtinId="0"/>
    <cellStyle name="Normal 10" xfId="7" xr:uid="{00000000-0005-0000-0000-000020000000}"/>
    <cellStyle name="Normal 10 2" xfId="43" xr:uid="{00000000-0005-0000-0000-000021000000}"/>
    <cellStyle name="Normal 11" xfId="8" xr:uid="{00000000-0005-0000-0000-000022000000}"/>
    <cellStyle name="Normal 11 2" xfId="44" xr:uid="{00000000-0005-0000-0000-000023000000}"/>
    <cellStyle name="Normal 11 3" xfId="104" xr:uid="{00000000-0005-0000-0000-000076000000}"/>
    <cellStyle name="Normal 11 4" xfId="174" xr:uid="{00000000-0005-0000-0000-00000E000000}"/>
    <cellStyle name="Normal 12" xfId="9" xr:uid="{00000000-0005-0000-0000-000024000000}"/>
    <cellStyle name="Normal 12 2" xfId="45" xr:uid="{00000000-0005-0000-0000-000025000000}"/>
    <cellStyle name="Normal 13" xfId="10" xr:uid="{00000000-0005-0000-0000-000026000000}"/>
    <cellStyle name="Normal 13 2" xfId="46" xr:uid="{00000000-0005-0000-0000-000027000000}"/>
    <cellStyle name="Normal 14" xfId="11" xr:uid="{00000000-0005-0000-0000-000028000000}"/>
    <cellStyle name="Normal 14 2" xfId="47" xr:uid="{00000000-0005-0000-0000-000029000000}"/>
    <cellStyle name="Normal 15" xfId="12" xr:uid="{00000000-0005-0000-0000-00002A000000}"/>
    <cellStyle name="Normal 15 2" xfId="48" xr:uid="{00000000-0005-0000-0000-00002B000000}"/>
    <cellStyle name="Normal 16" xfId="49" xr:uid="{00000000-0005-0000-0000-00002C000000}"/>
    <cellStyle name="Normal 17" xfId="13" xr:uid="{00000000-0005-0000-0000-00002D000000}"/>
    <cellStyle name="Normal 17 2" xfId="50" xr:uid="{00000000-0005-0000-0000-00002E000000}"/>
    <cellStyle name="Normal 18" xfId="51" xr:uid="{00000000-0005-0000-0000-00002F000000}"/>
    <cellStyle name="Normal 19" xfId="21" xr:uid="{00000000-0005-0000-0000-000030000000}"/>
    <cellStyle name="Normal 2" xfId="2" xr:uid="{00000000-0005-0000-0000-000031000000}"/>
    <cellStyle name="Normal 2 10" xfId="176" xr:uid="{00000000-0005-0000-0000-000010000000}"/>
    <cellStyle name="Normal 2 2" xfId="4" xr:uid="{00000000-0005-0000-0000-000032000000}"/>
    <cellStyle name="Normal 2 2 2" xfId="17" xr:uid="{00000000-0005-0000-0000-000033000000}"/>
    <cellStyle name="Normal 2 2 2 2" xfId="52" xr:uid="{00000000-0005-0000-0000-000034000000}"/>
    <cellStyle name="Normal 2 2 3" xfId="66" xr:uid="{00000000-0005-0000-0000-000035000000}"/>
    <cellStyle name="Normal 2 3" xfId="64" xr:uid="{00000000-0005-0000-0000-000036000000}"/>
    <cellStyle name="Normal 2 4" xfId="72" xr:uid="{99678F10-466D-489E-96B1-4B8BB0AFD0D5}"/>
    <cellStyle name="Normal 2 5" xfId="175" xr:uid="{00000000-0005-0000-0000-00000F000000}"/>
    <cellStyle name="Normal 20" xfId="63" xr:uid="{00000000-0005-0000-0000-000037000000}"/>
    <cellStyle name="Normal 21" xfId="68" xr:uid="{4DFC0050-B368-40A6-A853-A07F092FC44A}"/>
    <cellStyle name="Normal 22" xfId="161" xr:uid="{00000000-0005-0000-0000-0000DB000000}"/>
    <cellStyle name="Normal 3" xfId="53" xr:uid="{00000000-0005-0000-0000-000038000000}"/>
    <cellStyle name="Normal 3 2" xfId="187" xr:uid="{00000000-0005-0000-0000-000031000000}"/>
    <cellStyle name="Normal 3 2 2" xfId="195" xr:uid="{DE5F253C-4706-4622-9891-77317D7ABEE6}"/>
    <cellStyle name="Normal 3 3" xfId="194" xr:uid="{5CE79F21-8477-4B51-ACF6-5CA805EC66EC}"/>
    <cellStyle name="Normal 3 4" xfId="186" xr:uid="{00000000-0005-0000-0000-000030000000}"/>
    <cellStyle name="Normal 4" xfId="54" xr:uid="{00000000-0005-0000-0000-000039000000}"/>
    <cellStyle name="Normal 4 2" xfId="196" xr:uid="{C354E0DF-C3C5-4CA9-A531-F55855723B9B}"/>
    <cellStyle name="Normal 4 3" xfId="188" xr:uid="{00000000-0005-0000-0000-000032000000}"/>
    <cellStyle name="Normal 5" xfId="55" xr:uid="{00000000-0005-0000-0000-00003A000000}"/>
    <cellStyle name="Normal 6" xfId="14" xr:uid="{00000000-0005-0000-0000-00003B000000}"/>
    <cellStyle name="Normal 6 2" xfId="56" xr:uid="{00000000-0005-0000-0000-00003C000000}"/>
    <cellStyle name="Normal 6 3" xfId="197" xr:uid="{2F2850D3-057A-4630-A5DF-99DDC033FC2D}"/>
    <cellStyle name="Normal 7" xfId="57" xr:uid="{00000000-0005-0000-0000-00003D000000}"/>
    <cellStyle name="Normal 8" xfId="15" xr:uid="{00000000-0005-0000-0000-00003E000000}"/>
    <cellStyle name="Normal 8 2" xfId="58" xr:uid="{00000000-0005-0000-0000-00003F000000}"/>
    <cellStyle name="Normal 9" xfId="16" xr:uid="{00000000-0005-0000-0000-000040000000}"/>
    <cellStyle name="Normal 9 2" xfId="59" xr:uid="{00000000-0005-0000-0000-000041000000}"/>
    <cellStyle name="Notas 2" xfId="60" xr:uid="{00000000-0005-0000-0000-000042000000}"/>
    <cellStyle name="Percent 2" xfId="105" xr:uid="{00000000-0005-0000-0000-000078000000}"/>
    <cellStyle name="Porcentaje 2" xfId="61" xr:uid="{00000000-0005-0000-0000-000043000000}"/>
    <cellStyle name="Porcentaje 3" xfId="190" xr:uid="{00000000-0005-0000-0000-0000F5000000}"/>
    <cellStyle name="Result" xfId="177" xr:uid="{00000000-0005-0000-0000-000011000000}"/>
    <cellStyle name="Result 1" xfId="178" xr:uid="{00000000-0005-0000-0000-000012000000}"/>
    <cellStyle name="Result 2" xfId="179" xr:uid="{00000000-0005-0000-0000-000013000000}"/>
    <cellStyle name="Result2" xfId="180" xr:uid="{00000000-0005-0000-0000-000014000000}"/>
    <cellStyle name="Result2 1" xfId="181" xr:uid="{00000000-0005-0000-0000-000015000000}"/>
    <cellStyle name="Result2 2" xfId="182" xr:uid="{00000000-0005-0000-0000-00001600000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8.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8.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220980</xdr:colOff>
      <xdr:row>53</xdr:row>
      <xdr:rowOff>160020</xdr:rowOff>
    </xdr:from>
    <xdr:ext cx="7292340" cy="4175760"/>
    <xdr:pic>
      <xdr:nvPicPr>
        <xdr:cNvPr id="2" name="Imagen 1">
          <a:extLst>
            <a:ext uri="{FF2B5EF4-FFF2-40B4-BE49-F238E27FC236}">
              <a16:creationId xmlns:a16="http://schemas.microsoft.com/office/drawing/2014/main" id="{A9049E05-AD9B-4A9A-80CC-5C2C85106F7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460" y="9304020"/>
          <a:ext cx="7292340" cy="4175760"/>
        </a:xfrm>
        <a:prstGeom prst="rect">
          <a:avLst/>
        </a:prstGeom>
        <a:noFill/>
        <a:ln>
          <a:noFill/>
        </a:ln>
      </xdr:spPr>
    </xdr:pic>
    <xdr:clientData/>
  </xdr:oneCellAnchor>
  <xdr:oneCellAnchor>
    <xdr:from>
      <xdr:col>1</xdr:col>
      <xdr:colOff>213360</xdr:colOff>
      <xdr:row>82</xdr:row>
      <xdr:rowOff>144780</xdr:rowOff>
    </xdr:from>
    <xdr:ext cx="7292340" cy="4175760"/>
    <xdr:pic>
      <xdr:nvPicPr>
        <xdr:cNvPr id="4" name="Imagen 3">
          <a:extLst>
            <a:ext uri="{FF2B5EF4-FFF2-40B4-BE49-F238E27FC236}">
              <a16:creationId xmlns:a16="http://schemas.microsoft.com/office/drawing/2014/main" id="{D6ECBDA7-98DE-45A2-9D52-AD5DDC37735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 y="14043660"/>
          <a:ext cx="7292340" cy="4175760"/>
        </a:xfrm>
        <a:prstGeom prst="rect">
          <a:avLst/>
        </a:prstGeom>
        <a:noFill/>
        <a:ln>
          <a:noFill/>
        </a:ln>
      </xdr:spPr>
    </xdr:pic>
    <xdr:clientData/>
  </xdr:oneCellAnchor>
  <xdr:twoCellAnchor editAs="oneCell">
    <xdr:from>
      <xdr:col>1</xdr:col>
      <xdr:colOff>257175</xdr:colOff>
      <xdr:row>117</xdr:row>
      <xdr:rowOff>114300</xdr:rowOff>
    </xdr:from>
    <xdr:to>
      <xdr:col>3</xdr:col>
      <xdr:colOff>1704975</xdr:colOff>
      <xdr:row>165</xdr:row>
      <xdr:rowOff>85725</xdr:rowOff>
    </xdr:to>
    <xdr:pic>
      <xdr:nvPicPr>
        <xdr:cNvPr id="6" name="Imagen 5">
          <a:extLst>
            <a:ext uri="{FF2B5EF4-FFF2-40B4-BE49-F238E27FC236}">
              <a16:creationId xmlns:a16="http://schemas.microsoft.com/office/drawing/2014/main" id="{5C43A52B-1DA1-4974-ABB6-4CEEFA327B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0" y="20269200"/>
          <a:ext cx="4886325" cy="793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323850</xdr:colOff>
      <xdr:row>28</xdr:row>
      <xdr:rowOff>129051</xdr:rowOff>
    </xdr:from>
    <xdr:to>
      <xdr:col>3</xdr:col>
      <xdr:colOff>1666875</xdr:colOff>
      <xdr:row>43</xdr:row>
      <xdr:rowOff>40359</xdr:rowOff>
    </xdr:to>
    <xdr:pic>
      <xdr:nvPicPr>
        <xdr:cNvPr id="68" name="Imagen 67">
          <a:extLst>
            <a:ext uri="{FF2B5EF4-FFF2-40B4-BE49-F238E27FC236}">
              <a16:creationId xmlns:a16="http://schemas.microsoft.com/office/drawing/2014/main" id="{CA7D2340-DB01-4905-889C-545C2874E9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95375" y="4662951"/>
          <a:ext cx="4705350" cy="2340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314325</xdr:colOff>
      <xdr:row>32</xdr:row>
      <xdr:rowOff>57150</xdr:rowOff>
    </xdr:from>
    <xdr:to>
      <xdr:col>3</xdr:col>
      <xdr:colOff>1133475</xdr:colOff>
      <xdr:row>44</xdr:row>
      <xdr:rowOff>123825</xdr:rowOff>
    </xdr:to>
    <xdr:sp macro="" textlink="">
      <xdr:nvSpPr>
        <xdr:cNvPr id="13316" name="AutoShape 4">
          <a:extLst>
            <a:ext uri="{FF2B5EF4-FFF2-40B4-BE49-F238E27FC236}">
              <a16:creationId xmlns:a16="http://schemas.microsoft.com/office/drawing/2014/main" id="{CA7C5E38-6D18-4354-9A02-7A41ADCC5381}"/>
            </a:ext>
          </a:extLst>
        </xdr:cNvPr>
        <xdr:cNvSpPr>
          <a:spLocks noChangeAspect="1" noChangeArrowheads="1"/>
        </xdr:cNvSpPr>
      </xdr:nvSpPr>
      <xdr:spPr bwMode="auto">
        <a:xfrm>
          <a:off x="1085850" y="5238750"/>
          <a:ext cx="4181475" cy="2009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276225</xdr:colOff>
      <xdr:row>55</xdr:row>
      <xdr:rowOff>104775</xdr:rowOff>
    </xdr:from>
    <xdr:to>
      <xdr:col>5</xdr:col>
      <xdr:colOff>85725</xdr:colOff>
      <xdr:row>80</xdr:row>
      <xdr:rowOff>85725</xdr:rowOff>
    </xdr:to>
    <xdr:sp macro="" textlink="">
      <xdr:nvSpPr>
        <xdr:cNvPr id="3" name="AutoShape 4">
          <a:extLst>
            <a:ext uri="{FF2B5EF4-FFF2-40B4-BE49-F238E27FC236}">
              <a16:creationId xmlns:a16="http://schemas.microsoft.com/office/drawing/2014/main" id="{DFF8F1CE-CAED-4E9A-AA49-3EC99896ABBB}"/>
            </a:ext>
          </a:extLst>
        </xdr:cNvPr>
        <xdr:cNvSpPr>
          <a:spLocks noChangeAspect="1" noChangeArrowheads="1"/>
        </xdr:cNvSpPr>
      </xdr:nvSpPr>
      <xdr:spPr bwMode="auto">
        <a:xfrm>
          <a:off x="1047750" y="9010650"/>
          <a:ext cx="7048500" cy="4029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519</xdr:row>
      <xdr:rowOff>0</xdr:rowOff>
    </xdr:from>
    <xdr:to>
      <xdr:col>5</xdr:col>
      <xdr:colOff>304800</xdr:colOff>
      <xdr:row>520</xdr:row>
      <xdr:rowOff>110488</xdr:rowOff>
    </xdr:to>
    <xdr:sp macro="" textlink="">
      <xdr:nvSpPr>
        <xdr:cNvPr id="1030" name="AutoShape 6" descr="blob:https://web.whatsapp.com/90aab7f9-7c45-4ed5-861e-35110ccaf442">
          <a:extLst>
            <a:ext uri="{FF2B5EF4-FFF2-40B4-BE49-F238E27FC236}">
              <a16:creationId xmlns:a16="http://schemas.microsoft.com/office/drawing/2014/main" id="{714525D4-E1B6-4C3E-ABBC-6C35743D55F9}"/>
            </a:ext>
          </a:extLst>
        </xdr:cNvPr>
        <xdr:cNvSpPr>
          <a:spLocks noChangeAspect="1" noChangeArrowheads="1"/>
        </xdr:cNvSpPr>
      </xdr:nvSpPr>
      <xdr:spPr bwMode="auto">
        <a:xfrm>
          <a:off x="8290560" y="9290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laran/Downloads/AVALON_CBSA_Balance_a_Diciembre_de_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sheetName val="Estado de Resultados"/>
      <sheetName val="Flujo de Efectivo"/>
      <sheetName val="Variacion PN"/>
      <sheetName val="Notas"/>
    </sheetNames>
    <sheetDataSet>
      <sheetData sheetId="0">
        <row r="6">
          <cell r="E6">
            <v>29209612</v>
          </cell>
          <cell r="F6">
            <v>36585379</v>
          </cell>
        </row>
        <row r="11">
          <cell r="E11">
            <v>853165781</v>
          </cell>
          <cell r="F11">
            <v>790947061</v>
          </cell>
        </row>
        <row r="12">
          <cell r="E12">
            <v>29396891</v>
          </cell>
          <cell r="F12">
            <v>20514227</v>
          </cell>
        </row>
        <row r="15">
          <cell r="B15">
            <v>195717985</v>
          </cell>
          <cell r="C15">
            <v>114620494</v>
          </cell>
        </row>
      </sheetData>
      <sheetData sheetId="1">
        <row r="4">
          <cell r="B4">
            <v>13525418929</v>
          </cell>
        </row>
        <row r="28">
          <cell r="B28">
            <v>24138311</v>
          </cell>
        </row>
        <row r="33">
          <cell r="B33">
            <v>531156208</v>
          </cell>
        </row>
        <row r="38">
          <cell r="B38">
            <v>75767202</v>
          </cell>
        </row>
        <row r="42">
          <cell r="B42">
            <v>9663552201</v>
          </cell>
        </row>
        <row r="43">
          <cell r="B43">
            <v>853165781</v>
          </cell>
        </row>
      </sheetData>
      <sheetData sheetId="2"/>
      <sheetData sheetId="3"/>
      <sheetData sheetId="4">
        <row r="319">
          <cell r="C319">
            <v>837414411</v>
          </cell>
        </row>
        <row r="409">
          <cell r="C409">
            <v>917137640</v>
          </cell>
        </row>
        <row r="410">
          <cell r="C410">
            <v>1280332137</v>
          </cell>
        </row>
        <row r="412">
          <cell r="C412">
            <v>102017373</v>
          </cell>
        </row>
        <row r="413">
          <cell r="C413">
            <v>225648255</v>
          </cell>
        </row>
        <row r="414">
          <cell r="C414">
            <v>837414411</v>
          </cell>
        </row>
        <row r="415">
          <cell r="C415">
            <v>75278137</v>
          </cell>
        </row>
        <row r="420">
          <cell r="C420">
            <v>147720292</v>
          </cell>
        </row>
        <row r="421">
          <cell r="C421">
            <v>39525000</v>
          </cell>
        </row>
        <row r="422">
          <cell r="C422">
            <v>45200000</v>
          </cell>
        </row>
        <row r="433">
          <cell r="C433">
            <v>217500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valon.com.py/" TargetMode="External"/><Relationship Id="rId1" Type="http://schemas.openxmlformats.org/officeDocument/2006/relationships/hyperlink" Target="mailto:info@avalon.com.py"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F1CFC-AAB3-4043-B0FA-73D65430D3A1}">
  <dimension ref="A2:G173"/>
  <sheetViews>
    <sheetView showGridLines="0" topLeftCell="A144" workbookViewId="0">
      <selection activeCell="E157" sqref="E157"/>
    </sheetView>
  </sheetViews>
  <sheetFormatPr baseColWidth="10" defaultColWidth="11.5546875" defaultRowHeight="13.2" x14ac:dyDescent="0.25"/>
  <cols>
    <col min="1" max="1" width="11.5546875" style="84"/>
    <col min="2" max="2" width="47.109375" style="84" customWidth="1"/>
    <col min="3" max="3" width="3.33203125" style="84" customWidth="1"/>
    <col min="4" max="4" width="46.5546875" style="84" customWidth="1"/>
    <col min="5" max="16384" width="11.5546875" style="84"/>
  </cols>
  <sheetData>
    <row r="2" spans="2:5" x14ac:dyDescent="0.25">
      <c r="B2" s="515" t="s">
        <v>676</v>
      </c>
      <c r="C2" s="515"/>
      <c r="D2" s="515"/>
      <c r="E2" s="515"/>
    </row>
    <row r="4" spans="2:5" x14ac:dyDescent="0.25">
      <c r="B4" s="327" t="s">
        <v>581</v>
      </c>
    </row>
    <row r="6" spans="2:5" x14ac:dyDescent="0.25">
      <c r="B6" s="84" t="s">
        <v>582</v>
      </c>
      <c r="C6" s="84" t="s">
        <v>444</v>
      </c>
      <c r="D6" s="84" t="s">
        <v>457</v>
      </c>
    </row>
    <row r="7" spans="2:5" x14ac:dyDescent="0.25">
      <c r="B7" s="84" t="s">
        <v>583</v>
      </c>
      <c r="C7" s="84" t="s">
        <v>444</v>
      </c>
      <c r="D7" s="84" t="s">
        <v>456</v>
      </c>
    </row>
    <row r="8" spans="2:5" x14ac:dyDescent="0.25">
      <c r="B8" s="84" t="s">
        <v>584</v>
      </c>
      <c r="C8" s="84" t="s">
        <v>444</v>
      </c>
      <c r="D8" s="84" t="s">
        <v>455</v>
      </c>
    </row>
    <row r="9" spans="2:5" x14ac:dyDescent="0.25">
      <c r="B9" s="84" t="s">
        <v>585</v>
      </c>
      <c r="C9" s="84" t="s">
        <v>444</v>
      </c>
      <c r="D9" s="84" t="s">
        <v>450</v>
      </c>
    </row>
    <row r="10" spans="2:5" x14ac:dyDescent="0.25">
      <c r="B10" s="84" t="s">
        <v>586</v>
      </c>
      <c r="C10" s="84" t="s">
        <v>444</v>
      </c>
      <c r="D10" s="84" t="s">
        <v>454</v>
      </c>
    </row>
    <row r="11" spans="2:5" x14ac:dyDescent="0.25">
      <c r="B11" s="84" t="s">
        <v>587</v>
      </c>
      <c r="C11" s="84" t="s">
        <v>444</v>
      </c>
      <c r="D11" s="84" t="s">
        <v>453</v>
      </c>
    </row>
    <row r="12" spans="2:5" x14ac:dyDescent="0.25">
      <c r="B12" s="84" t="s">
        <v>588</v>
      </c>
      <c r="C12" s="84" t="s">
        <v>444</v>
      </c>
      <c r="D12" s="328" t="s">
        <v>452</v>
      </c>
    </row>
    <row r="13" spans="2:5" x14ac:dyDescent="0.25">
      <c r="B13" s="84" t="s">
        <v>589</v>
      </c>
      <c r="C13" s="84" t="s">
        <v>444</v>
      </c>
      <c r="D13" s="328" t="s">
        <v>451</v>
      </c>
    </row>
    <row r="14" spans="2:5" x14ac:dyDescent="0.25">
      <c r="B14" s="84" t="s">
        <v>590</v>
      </c>
      <c r="C14" s="84" t="s">
        <v>444</v>
      </c>
      <c r="D14" s="84" t="s">
        <v>450</v>
      </c>
    </row>
    <row r="16" spans="2:5" x14ac:dyDescent="0.25">
      <c r="B16" s="231" t="s">
        <v>591</v>
      </c>
    </row>
    <row r="18" spans="1:4" x14ac:dyDescent="0.25">
      <c r="B18" s="84" t="s">
        <v>592</v>
      </c>
      <c r="C18" s="84" t="s">
        <v>444</v>
      </c>
      <c r="D18" s="329">
        <v>39638</v>
      </c>
    </row>
    <row r="19" spans="1:4" x14ac:dyDescent="0.25">
      <c r="B19" s="84" t="s">
        <v>593</v>
      </c>
      <c r="C19" s="84" t="s">
        <v>444</v>
      </c>
      <c r="D19" s="98">
        <v>590</v>
      </c>
    </row>
    <row r="20" spans="1:4" x14ac:dyDescent="0.25">
      <c r="B20" s="84" t="s">
        <v>594</v>
      </c>
      <c r="C20" s="84" t="s">
        <v>444</v>
      </c>
      <c r="D20" s="98" t="s">
        <v>449</v>
      </c>
    </row>
    <row r="21" spans="1:4" x14ac:dyDescent="0.25">
      <c r="B21" s="84" t="s">
        <v>595</v>
      </c>
      <c r="C21" s="84" t="s">
        <v>444</v>
      </c>
      <c r="D21" s="329">
        <v>41204</v>
      </c>
    </row>
    <row r="22" spans="1:4" x14ac:dyDescent="0.25">
      <c r="B22" s="84" t="s">
        <v>448</v>
      </c>
      <c r="C22" s="84" t="s">
        <v>444</v>
      </c>
      <c r="D22" s="329">
        <v>41348</v>
      </c>
    </row>
    <row r="23" spans="1:4" x14ac:dyDescent="0.25">
      <c r="B23" s="84" t="s">
        <v>447</v>
      </c>
      <c r="C23" s="84" t="s">
        <v>444</v>
      </c>
      <c r="D23" s="329">
        <v>42292</v>
      </c>
    </row>
    <row r="24" spans="1:4" x14ac:dyDescent="0.25">
      <c r="B24" s="84" t="s">
        <v>596</v>
      </c>
      <c r="C24" s="84" t="s">
        <v>444</v>
      </c>
      <c r="D24" s="98">
        <v>245</v>
      </c>
    </row>
    <row r="25" spans="1:4" x14ac:dyDescent="0.25">
      <c r="A25" s="84" t="s">
        <v>446</v>
      </c>
      <c r="B25" s="84" t="s">
        <v>445</v>
      </c>
      <c r="C25" s="84" t="s">
        <v>444</v>
      </c>
      <c r="D25" s="98">
        <v>245</v>
      </c>
    </row>
    <row r="26" spans="1:4" x14ac:dyDescent="0.25">
      <c r="B26" s="84" t="s">
        <v>445</v>
      </c>
      <c r="C26" s="84" t="s">
        <v>444</v>
      </c>
      <c r="D26" s="98">
        <v>1</v>
      </c>
    </row>
    <row r="28" spans="1:4" x14ac:dyDescent="0.25">
      <c r="B28" s="231" t="s">
        <v>597</v>
      </c>
    </row>
    <row r="29" spans="1:4" x14ac:dyDescent="0.25">
      <c r="B29" s="231"/>
    </row>
    <row r="30" spans="1:4" x14ac:dyDescent="0.25">
      <c r="B30" s="231"/>
    </row>
    <row r="31" spans="1:4" x14ac:dyDescent="0.25">
      <c r="B31" s="231"/>
    </row>
    <row r="32" spans="1:4" x14ac:dyDescent="0.25">
      <c r="B32" s="231"/>
    </row>
    <row r="33" spans="2:2" x14ac:dyDescent="0.25">
      <c r="B33" s="231"/>
    </row>
    <row r="34" spans="2:2" x14ac:dyDescent="0.25">
      <c r="B34" s="231"/>
    </row>
    <row r="35" spans="2:2" x14ac:dyDescent="0.25">
      <c r="B35" s="231"/>
    </row>
    <row r="36" spans="2:2" x14ac:dyDescent="0.25">
      <c r="B36" s="231"/>
    </row>
    <row r="37" spans="2:2" x14ac:dyDescent="0.25">
      <c r="B37" s="231"/>
    </row>
    <row r="38" spans="2:2" x14ac:dyDescent="0.25">
      <c r="B38" s="231"/>
    </row>
    <row r="39" spans="2:2" x14ac:dyDescent="0.25">
      <c r="B39" s="231"/>
    </row>
    <row r="40" spans="2:2" x14ac:dyDescent="0.25">
      <c r="B40" s="231"/>
    </row>
    <row r="45" spans="2:2" x14ac:dyDescent="0.25">
      <c r="B45" s="231" t="s">
        <v>598</v>
      </c>
    </row>
    <row r="47" spans="2:2" x14ac:dyDescent="0.25">
      <c r="B47" s="84" t="s">
        <v>599</v>
      </c>
    </row>
    <row r="48" spans="2:2" x14ac:dyDescent="0.25">
      <c r="B48" s="84" t="s">
        <v>600</v>
      </c>
    </row>
    <row r="49" spans="2:2" x14ac:dyDescent="0.25">
      <c r="B49" s="84" t="s">
        <v>601</v>
      </c>
    </row>
    <row r="50" spans="2:2" x14ac:dyDescent="0.25">
      <c r="B50" s="84" t="s">
        <v>602</v>
      </c>
    </row>
    <row r="51" spans="2:2" x14ac:dyDescent="0.25">
      <c r="B51" s="84" t="s">
        <v>603</v>
      </c>
    </row>
    <row r="53" spans="2:2" x14ac:dyDescent="0.25">
      <c r="B53" s="330" t="s">
        <v>542</v>
      </c>
    </row>
    <row r="82" spans="2:2" x14ac:dyDescent="0.25">
      <c r="B82" s="330" t="s">
        <v>443</v>
      </c>
    </row>
    <row r="108" spans="2:4" ht="46.5" customHeight="1" x14ac:dyDescent="0.25">
      <c r="B108" s="231" t="s">
        <v>604</v>
      </c>
      <c r="C108" s="330"/>
    </row>
    <row r="110" spans="2:4" x14ac:dyDescent="0.25">
      <c r="B110" s="84" t="s">
        <v>605</v>
      </c>
      <c r="D110" s="245"/>
    </row>
    <row r="111" spans="2:4" x14ac:dyDescent="0.25">
      <c r="B111" s="84" t="s">
        <v>606</v>
      </c>
    </row>
    <row r="113" spans="2:2" x14ac:dyDescent="0.25">
      <c r="B113" s="231" t="s">
        <v>607</v>
      </c>
    </row>
    <row r="115" spans="2:2" x14ac:dyDescent="0.25">
      <c r="B115" s="84" t="s">
        <v>442</v>
      </c>
    </row>
    <row r="117" spans="2:2" x14ac:dyDescent="0.25">
      <c r="B117" s="231" t="s">
        <v>608</v>
      </c>
    </row>
    <row r="169" spans="4:7" x14ac:dyDescent="0.25">
      <c r="D169" s="516"/>
      <c r="E169" s="516"/>
      <c r="F169" s="516"/>
      <c r="G169" s="516"/>
    </row>
    <row r="170" spans="4:7" x14ac:dyDescent="0.25">
      <c r="D170" s="516"/>
      <c r="E170" s="516"/>
      <c r="F170" s="516"/>
      <c r="G170" s="516"/>
    </row>
    <row r="171" spans="4:7" x14ac:dyDescent="0.25">
      <c r="D171" s="516"/>
      <c r="E171" s="516"/>
      <c r="F171" s="516"/>
      <c r="G171" s="516"/>
    </row>
    <row r="172" spans="4:7" x14ac:dyDescent="0.25">
      <c r="D172" s="516"/>
      <c r="E172" s="516"/>
      <c r="F172" s="516"/>
      <c r="G172" s="516"/>
    </row>
    <row r="173" spans="4:7" x14ac:dyDescent="0.25">
      <c r="D173" s="516"/>
      <c r="E173" s="516"/>
      <c r="F173" s="516"/>
      <c r="G173" s="516"/>
    </row>
  </sheetData>
  <mergeCells count="2">
    <mergeCell ref="B2:E2"/>
    <mergeCell ref="D169:G173"/>
  </mergeCells>
  <hyperlinks>
    <hyperlink ref="D12" r:id="rId1" xr:uid="{9ED3B372-A5AF-41C4-BA5C-2BB799B7E00E}"/>
    <hyperlink ref="D13" r:id="rId2" xr:uid="{0E995443-A2C3-4228-B8F5-29DADD928CA5}"/>
  </hyperlinks>
  <pageMargins left="0.25" right="0.25" top="0.75" bottom="0.75" header="0.3" footer="0.3"/>
  <pageSetup scale="70"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F0B1-45EC-422B-8CC2-186FC8BDA07A}">
  <dimension ref="B2:I41"/>
  <sheetViews>
    <sheetView showGridLines="0" workbookViewId="0">
      <selection activeCell="I41" sqref="B2:I41"/>
    </sheetView>
  </sheetViews>
  <sheetFormatPr baseColWidth="10" defaultRowHeight="14.4" x14ac:dyDescent="0.3"/>
  <cols>
    <col min="2" max="2" width="25.33203125" style="9" customWidth="1"/>
    <col min="3" max="3" width="34.33203125" customWidth="1"/>
    <col min="4" max="4" width="12.44140625" style="14" hidden="1" customWidth="1"/>
    <col min="5" max="5" width="16.6640625" style="15" hidden="1" customWidth="1"/>
    <col min="6" max="6" width="14.33203125" style="14" hidden="1" customWidth="1"/>
    <col min="7" max="8" width="0" style="15" hidden="1" customWidth="1"/>
    <col min="9" max="9" width="11.5546875" style="14"/>
  </cols>
  <sheetData>
    <row r="2" spans="2:9" ht="18" x14ac:dyDescent="0.35">
      <c r="B2" s="518" t="s">
        <v>458</v>
      </c>
      <c r="C2" s="518"/>
      <c r="D2" s="518"/>
      <c r="E2" s="518"/>
      <c r="F2" s="518"/>
      <c r="G2" s="518"/>
      <c r="H2" s="518"/>
      <c r="I2" s="518"/>
    </row>
    <row r="3" spans="2:9" ht="43.95" customHeight="1" x14ac:dyDescent="0.3">
      <c r="B3" s="16" t="s">
        <v>539</v>
      </c>
      <c r="C3" s="16" t="s">
        <v>491</v>
      </c>
      <c r="D3" s="16" t="s">
        <v>492</v>
      </c>
      <c r="E3" s="17" t="s">
        <v>493</v>
      </c>
      <c r="F3" s="16" t="s">
        <v>528</v>
      </c>
      <c r="G3" s="17" t="s">
        <v>530</v>
      </c>
      <c r="H3" s="17" t="s">
        <v>494</v>
      </c>
      <c r="I3" s="16" t="s">
        <v>527</v>
      </c>
    </row>
    <row r="4" spans="2:9" x14ac:dyDescent="0.3">
      <c r="B4" s="517" t="s">
        <v>531</v>
      </c>
      <c r="C4" s="18" t="s">
        <v>459</v>
      </c>
      <c r="D4" s="19" t="s">
        <v>495</v>
      </c>
      <c r="E4" s="20">
        <v>21600</v>
      </c>
      <c r="F4" s="19" t="s">
        <v>529</v>
      </c>
      <c r="G4" s="20">
        <v>90784</v>
      </c>
      <c r="H4" s="20">
        <v>100000</v>
      </c>
      <c r="I4" s="21">
        <v>5.3999999999999999E-2</v>
      </c>
    </row>
    <row r="5" spans="2:9" x14ac:dyDescent="0.3">
      <c r="B5" s="517"/>
      <c r="C5" s="18" t="s">
        <v>460</v>
      </c>
      <c r="D5" s="19" t="s">
        <v>496</v>
      </c>
      <c r="E5" s="20">
        <v>1910</v>
      </c>
      <c r="F5" s="19" t="s">
        <v>529</v>
      </c>
      <c r="G5" s="20">
        <v>9254</v>
      </c>
      <c r="H5" s="20">
        <v>100000</v>
      </c>
      <c r="I5" s="21">
        <v>4.7999999999999996E-3</v>
      </c>
    </row>
    <row r="6" spans="2:9" x14ac:dyDescent="0.3">
      <c r="B6" s="517"/>
      <c r="C6" s="18" t="s">
        <v>461</v>
      </c>
      <c r="D6" s="19" t="s">
        <v>497</v>
      </c>
      <c r="E6" s="20">
        <v>1716</v>
      </c>
      <c r="F6" s="19" t="s">
        <v>529</v>
      </c>
      <c r="G6" s="20">
        <v>4084</v>
      </c>
      <c r="H6" s="20">
        <v>100000</v>
      </c>
      <c r="I6" s="21">
        <v>4.3E-3</v>
      </c>
    </row>
    <row r="7" spans="2:9" x14ac:dyDescent="0.3">
      <c r="B7" s="517"/>
      <c r="C7" s="18" t="s">
        <v>462</v>
      </c>
      <c r="D7" s="19" t="s">
        <v>498</v>
      </c>
      <c r="E7" s="20">
        <v>2384</v>
      </c>
      <c r="F7" s="19" t="s">
        <v>529</v>
      </c>
      <c r="G7" s="20">
        <v>4068</v>
      </c>
      <c r="H7" s="20">
        <v>100000</v>
      </c>
      <c r="I7" s="21">
        <v>6.0000000000000001E-3</v>
      </c>
    </row>
    <row r="8" spans="2:9" x14ac:dyDescent="0.3">
      <c r="B8" s="517"/>
      <c r="C8" s="18" t="s">
        <v>463</v>
      </c>
      <c r="D8" s="19" t="s">
        <v>499</v>
      </c>
      <c r="E8" s="20">
        <v>24323</v>
      </c>
      <c r="F8" s="19" t="s">
        <v>529</v>
      </c>
      <c r="G8" s="20">
        <v>102227</v>
      </c>
      <c r="H8" s="20">
        <v>100000</v>
      </c>
      <c r="I8" s="21">
        <v>6.08E-2</v>
      </c>
    </row>
    <row r="9" spans="2:9" x14ac:dyDescent="0.3">
      <c r="B9" s="517"/>
      <c r="C9" s="18" t="s">
        <v>464</v>
      </c>
      <c r="D9" s="19" t="s">
        <v>500</v>
      </c>
      <c r="E9" s="20">
        <v>421</v>
      </c>
      <c r="F9" s="19" t="s">
        <v>529</v>
      </c>
      <c r="G9" s="20">
        <v>1769</v>
      </c>
      <c r="H9" s="20">
        <v>100000</v>
      </c>
      <c r="I9" s="21">
        <v>1.1000000000000001E-3</v>
      </c>
    </row>
    <row r="10" spans="2:9" x14ac:dyDescent="0.3">
      <c r="B10" s="517"/>
      <c r="C10" s="18" t="s">
        <v>465</v>
      </c>
      <c r="D10" s="19" t="s">
        <v>501</v>
      </c>
      <c r="E10" s="20">
        <v>9509</v>
      </c>
      <c r="F10" s="19" t="s">
        <v>529</v>
      </c>
      <c r="G10" s="20">
        <v>41753</v>
      </c>
      <c r="H10" s="20">
        <v>100000</v>
      </c>
      <c r="I10" s="21">
        <v>2.3800000000000002E-2</v>
      </c>
    </row>
    <row r="11" spans="2:9" x14ac:dyDescent="0.3">
      <c r="B11" s="517"/>
      <c r="C11" s="18" t="s">
        <v>466</v>
      </c>
      <c r="D11" s="19" t="s">
        <v>502</v>
      </c>
      <c r="E11" s="20">
        <v>7126</v>
      </c>
      <c r="F11" s="19" t="s">
        <v>529</v>
      </c>
      <c r="G11" s="20">
        <v>30298</v>
      </c>
      <c r="H11" s="20">
        <v>100000</v>
      </c>
      <c r="I11" s="21">
        <v>1.78E-2</v>
      </c>
    </row>
    <row r="12" spans="2:9" x14ac:dyDescent="0.3">
      <c r="B12" s="517"/>
      <c r="C12" s="18" t="s">
        <v>467</v>
      </c>
      <c r="D12" s="19" t="s">
        <v>503</v>
      </c>
      <c r="E12" s="20">
        <v>3530</v>
      </c>
      <c r="F12" s="19" t="s">
        <v>529</v>
      </c>
      <c r="G12" s="20">
        <v>10950</v>
      </c>
      <c r="H12" s="20">
        <v>100000</v>
      </c>
      <c r="I12" s="21">
        <v>8.8000000000000005E-3</v>
      </c>
    </row>
    <row r="13" spans="2:9" x14ac:dyDescent="0.3">
      <c r="B13" s="517"/>
      <c r="C13" s="18" t="s">
        <v>468</v>
      </c>
      <c r="D13" s="19" t="s">
        <v>504</v>
      </c>
      <c r="E13" s="20">
        <v>450</v>
      </c>
      <c r="F13" s="19" t="s">
        <v>529</v>
      </c>
      <c r="G13" s="20">
        <v>450</v>
      </c>
      <c r="H13" s="20">
        <v>100000</v>
      </c>
      <c r="I13" s="21">
        <v>1.1000000000000001E-3</v>
      </c>
    </row>
    <row r="14" spans="2:9" x14ac:dyDescent="0.3">
      <c r="B14" s="517"/>
      <c r="C14" s="18" t="s">
        <v>469</v>
      </c>
      <c r="D14" s="19" t="s">
        <v>505</v>
      </c>
      <c r="E14" s="20">
        <v>15833</v>
      </c>
      <c r="F14" s="19" t="s">
        <v>529</v>
      </c>
      <c r="G14" s="20">
        <v>66549</v>
      </c>
      <c r="H14" s="20">
        <v>100000</v>
      </c>
      <c r="I14" s="21">
        <v>3.9600000000000003E-2</v>
      </c>
    </row>
    <row r="15" spans="2:9" x14ac:dyDescent="0.3">
      <c r="B15" s="517"/>
      <c r="C15" s="18" t="s">
        <v>470</v>
      </c>
      <c r="D15" s="19" t="s">
        <v>506</v>
      </c>
      <c r="E15" s="20">
        <v>3130</v>
      </c>
      <c r="F15" s="19" t="s">
        <v>529</v>
      </c>
      <c r="G15" s="20">
        <v>9014</v>
      </c>
      <c r="H15" s="20">
        <v>100000</v>
      </c>
      <c r="I15" s="21">
        <v>7.7999999999999996E-3</v>
      </c>
    </row>
    <row r="16" spans="2:9" x14ac:dyDescent="0.3">
      <c r="B16" s="517"/>
      <c r="C16" s="18" t="s">
        <v>471</v>
      </c>
      <c r="D16" s="19" t="s">
        <v>507</v>
      </c>
      <c r="E16" s="20">
        <v>3049</v>
      </c>
      <c r="F16" s="19" t="s">
        <v>529</v>
      </c>
      <c r="G16" s="20">
        <v>8089</v>
      </c>
      <c r="H16" s="20">
        <v>100000</v>
      </c>
      <c r="I16" s="21">
        <v>7.6E-3</v>
      </c>
    </row>
    <row r="17" spans="2:9" x14ac:dyDescent="0.3">
      <c r="B17" s="517"/>
      <c r="C17" s="18" t="s">
        <v>472</v>
      </c>
      <c r="D17" s="19" t="s">
        <v>508</v>
      </c>
      <c r="E17" s="20">
        <v>7300</v>
      </c>
      <c r="F17" s="19" t="s">
        <v>529</v>
      </c>
      <c r="G17" s="20">
        <v>30680</v>
      </c>
      <c r="H17" s="20">
        <v>100000</v>
      </c>
      <c r="I17" s="21">
        <v>1.83E-2</v>
      </c>
    </row>
    <row r="18" spans="2:9" x14ac:dyDescent="0.3">
      <c r="B18" s="517"/>
      <c r="C18" s="18" t="s">
        <v>473</v>
      </c>
      <c r="D18" s="19" t="s">
        <v>509</v>
      </c>
      <c r="E18" s="20">
        <v>1133</v>
      </c>
      <c r="F18" s="19" t="s">
        <v>529</v>
      </c>
      <c r="G18" s="20">
        <v>4973</v>
      </c>
      <c r="H18" s="20">
        <v>100000</v>
      </c>
      <c r="I18" s="21">
        <v>2.8E-3</v>
      </c>
    </row>
    <row r="19" spans="2:9" x14ac:dyDescent="0.3">
      <c r="B19" s="517"/>
      <c r="C19" s="18" t="s">
        <v>474</v>
      </c>
      <c r="D19" s="19" t="s">
        <v>510</v>
      </c>
      <c r="E19" s="20">
        <v>29012</v>
      </c>
      <c r="F19" s="19" t="s">
        <v>529</v>
      </c>
      <c r="G19" s="20">
        <v>121940</v>
      </c>
      <c r="H19" s="20">
        <v>100000</v>
      </c>
      <c r="I19" s="21">
        <v>7.2499999999999995E-2</v>
      </c>
    </row>
    <row r="20" spans="2:9" x14ac:dyDescent="0.3">
      <c r="B20" s="517"/>
      <c r="C20" s="18" t="s">
        <v>475</v>
      </c>
      <c r="D20" s="19" t="s">
        <v>511</v>
      </c>
      <c r="E20" s="20">
        <v>28188</v>
      </c>
      <c r="F20" s="19" t="s">
        <v>529</v>
      </c>
      <c r="G20" s="20">
        <v>123776</v>
      </c>
      <c r="H20" s="20">
        <v>100000</v>
      </c>
      <c r="I20" s="21">
        <v>7.0499999999999993E-2</v>
      </c>
    </row>
    <row r="21" spans="2:9" x14ac:dyDescent="0.3">
      <c r="B21" s="517"/>
      <c r="C21" s="18" t="s">
        <v>476</v>
      </c>
      <c r="D21" s="19" t="s">
        <v>512</v>
      </c>
      <c r="E21" s="20">
        <v>2946</v>
      </c>
      <c r="F21" s="19" t="s">
        <v>529</v>
      </c>
      <c r="G21" s="20">
        <v>7398</v>
      </c>
      <c r="H21" s="20">
        <v>100000</v>
      </c>
      <c r="I21" s="21">
        <v>7.4000000000000003E-3</v>
      </c>
    </row>
    <row r="22" spans="2:9" x14ac:dyDescent="0.3">
      <c r="B22" s="517"/>
      <c r="C22" s="18" t="s">
        <v>477</v>
      </c>
      <c r="D22" s="19" t="s">
        <v>513</v>
      </c>
      <c r="E22" s="20">
        <v>205012</v>
      </c>
      <c r="F22" s="19" t="s">
        <v>529</v>
      </c>
      <c r="G22" s="20">
        <v>876872</v>
      </c>
      <c r="H22" s="20">
        <v>100000</v>
      </c>
      <c r="I22" s="21">
        <v>0.51249999999999996</v>
      </c>
    </row>
    <row r="23" spans="2:9" x14ac:dyDescent="0.3">
      <c r="B23" s="517"/>
      <c r="C23" s="18" t="s">
        <v>478</v>
      </c>
      <c r="D23" s="19" t="s">
        <v>514</v>
      </c>
      <c r="E23" s="20">
        <v>8122</v>
      </c>
      <c r="F23" s="19" t="s">
        <v>529</v>
      </c>
      <c r="G23" s="20">
        <v>31086</v>
      </c>
      <c r="H23" s="20">
        <v>100000</v>
      </c>
      <c r="I23" s="21">
        <v>2.0299999999999999E-2</v>
      </c>
    </row>
    <row r="24" spans="2:9" x14ac:dyDescent="0.3">
      <c r="B24" s="517"/>
      <c r="C24" s="18" t="s">
        <v>479</v>
      </c>
      <c r="D24" s="19" t="s">
        <v>515</v>
      </c>
      <c r="E24" s="20">
        <v>5382</v>
      </c>
      <c r="F24" s="19" t="s">
        <v>529</v>
      </c>
      <c r="G24" s="20">
        <v>23634</v>
      </c>
      <c r="H24" s="20">
        <v>100000</v>
      </c>
      <c r="I24" s="21">
        <v>1.35E-2</v>
      </c>
    </row>
    <row r="25" spans="2:9" x14ac:dyDescent="0.3">
      <c r="B25" s="517"/>
      <c r="C25" s="18" t="s">
        <v>480</v>
      </c>
      <c r="D25" s="19" t="s">
        <v>516</v>
      </c>
      <c r="E25" s="20">
        <v>2500</v>
      </c>
      <c r="F25" s="19" t="s">
        <v>529</v>
      </c>
      <c r="G25" s="20">
        <v>2500</v>
      </c>
      <c r="H25" s="20">
        <v>100000</v>
      </c>
      <c r="I25" s="21">
        <v>6.3E-3</v>
      </c>
    </row>
    <row r="26" spans="2:9" x14ac:dyDescent="0.3">
      <c r="B26" s="517"/>
      <c r="C26" s="18" t="s">
        <v>481</v>
      </c>
      <c r="D26" s="19" t="s">
        <v>517</v>
      </c>
      <c r="E26" s="20">
        <v>2600</v>
      </c>
      <c r="F26" s="19" t="s">
        <v>529</v>
      </c>
      <c r="G26" s="20">
        <v>2600</v>
      </c>
      <c r="H26" s="20">
        <v>100000</v>
      </c>
      <c r="I26" s="21">
        <v>6.4999999999999997E-3</v>
      </c>
    </row>
    <row r="27" spans="2:9" x14ac:dyDescent="0.3">
      <c r="B27" s="517"/>
      <c r="C27" s="18" t="s">
        <v>482</v>
      </c>
      <c r="D27" s="19" t="s">
        <v>518</v>
      </c>
      <c r="E27" s="20">
        <v>3572</v>
      </c>
      <c r="F27" s="19" t="s">
        <v>529</v>
      </c>
      <c r="G27" s="20">
        <v>6536</v>
      </c>
      <c r="H27" s="20">
        <v>100000</v>
      </c>
      <c r="I27" s="21">
        <v>8.8999999999999999E-3</v>
      </c>
    </row>
    <row r="28" spans="2:9" x14ac:dyDescent="0.3">
      <c r="B28" s="517"/>
      <c r="C28" s="18" t="s">
        <v>483</v>
      </c>
      <c r="D28" s="19" t="s">
        <v>519</v>
      </c>
      <c r="E28" s="20">
        <v>2850</v>
      </c>
      <c r="F28" s="19" t="s">
        <v>529</v>
      </c>
      <c r="G28" s="20">
        <v>3850</v>
      </c>
      <c r="H28" s="20">
        <v>100000</v>
      </c>
      <c r="I28" s="21">
        <v>7.1000000000000004E-3</v>
      </c>
    </row>
    <row r="29" spans="2:9" x14ac:dyDescent="0.3">
      <c r="B29" s="517"/>
      <c r="C29" s="18" t="s">
        <v>484</v>
      </c>
      <c r="D29" s="19" t="s">
        <v>520</v>
      </c>
      <c r="E29" s="20">
        <v>4197</v>
      </c>
      <c r="F29" s="19" t="s">
        <v>529</v>
      </c>
      <c r="G29" s="20">
        <v>20985</v>
      </c>
      <c r="H29" s="20">
        <v>100000</v>
      </c>
      <c r="I29" s="21">
        <v>1.0500000000000001E-2</v>
      </c>
    </row>
    <row r="30" spans="2:9" x14ac:dyDescent="0.3">
      <c r="B30" s="517"/>
      <c r="C30" s="18" t="s">
        <v>485</v>
      </c>
      <c r="D30" s="19" t="s">
        <v>521</v>
      </c>
      <c r="E30" s="20">
        <v>300</v>
      </c>
      <c r="F30" s="19" t="s">
        <v>529</v>
      </c>
      <c r="G30" s="20">
        <v>1500</v>
      </c>
      <c r="H30" s="20">
        <v>100000</v>
      </c>
      <c r="I30" s="21">
        <v>6.9999999999999999E-4</v>
      </c>
    </row>
    <row r="31" spans="2:9" x14ac:dyDescent="0.3">
      <c r="B31" s="517"/>
      <c r="C31" s="18" t="s">
        <v>486</v>
      </c>
      <c r="D31" s="19" t="s">
        <v>522</v>
      </c>
      <c r="E31" s="20">
        <v>1250</v>
      </c>
      <c r="F31" s="19" t="s">
        <v>529</v>
      </c>
      <c r="G31" s="20">
        <v>1726</v>
      </c>
      <c r="H31" s="20">
        <v>100000</v>
      </c>
      <c r="I31" s="21">
        <v>3.0999999999999999E-3</v>
      </c>
    </row>
    <row r="32" spans="2:9" x14ac:dyDescent="0.3">
      <c r="B32" s="517"/>
      <c r="C32" s="18" t="s">
        <v>487</v>
      </c>
      <c r="D32" s="19" t="s">
        <v>523</v>
      </c>
      <c r="E32" s="20">
        <v>300</v>
      </c>
      <c r="F32" s="19" t="s">
        <v>529</v>
      </c>
      <c r="G32" s="20">
        <v>300</v>
      </c>
      <c r="H32" s="20">
        <v>100000</v>
      </c>
      <c r="I32" s="21">
        <v>6.9999999999999999E-4</v>
      </c>
    </row>
    <row r="33" spans="2:9" x14ac:dyDescent="0.3">
      <c r="B33" s="517"/>
      <c r="C33" s="18" t="s">
        <v>488</v>
      </c>
      <c r="D33" s="19" t="s">
        <v>524</v>
      </c>
      <c r="E33" s="20">
        <v>300</v>
      </c>
      <c r="F33" s="19" t="s">
        <v>529</v>
      </c>
      <c r="G33" s="20">
        <v>300</v>
      </c>
      <c r="H33" s="20">
        <v>100000</v>
      </c>
      <c r="I33" s="21">
        <v>6.9999999999999999E-4</v>
      </c>
    </row>
    <row r="34" spans="2:9" x14ac:dyDescent="0.3">
      <c r="B34" s="517"/>
      <c r="C34" s="18" t="s">
        <v>489</v>
      </c>
      <c r="D34" s="19" t="s">
        <v>525</v>
      </c>
      <c r="E34" s="20">
        <v>50</v>
      </c>
      <c r="F34" s="19" t="s">
        <v>529</v>
      </c>
      <c r="G34" s="20">
        <v>50</v>
      </c>
      <c r="H34" s="20">
        <v>100000</v>
      </c>
      <c r="I34" s="21">
        <v>1E-4</v>
      </c>
    </row>
    <row r="35" spans="2:9" x14ac:dyDescent="0.3">
      <c r="B35" s="517"/>
      <c r="C35" s="18" t="s">
        <v>490</v>
      </c>
      <c r="D35" s="19" t="s">
        <v>526</v>
      </c>
      <c r="E35" s="20">
        <v>5</v>
      </c>
      <c r="F35" s="19" t="s">
        <v>529</v>
      </c>
      <c r="G35" s="20">
        <v>5</v>
      </c>
      <c r="H35" s="20">
        <v>100000</v>
      </c>
      <c r="I35" s="21">
        <v>1E-4</v>
      </c>
    </row>
    <row r="36" spans="2:9" s="9" customFormat="1" x14ac:dyDescent="0.3"/>
    <row r="37" spans="2:9" ht="36" x14ac:dyDescent="0.3">
      <c r="B37" s="16" t="s">
        <v>539</v>
      </c>
      <c r="C37" s="16" t="s">
        <v>491</v>
      </c>
      <c r="D37" s="16" t="s">
        <v>492</v>
      </c>
      <c r="E37" s="17" t="s">
        <v>493</v>
      </c>
      <c r="F37" s="16" t="s">
        <v>528</v>
      </c>
      <c r="G37" s="17" t="s">
        <v>530</v>
      </c>
      <c r="H37" s="17" t="s">
        <v>494</v>
      </c>
      <c r="I37" s="16" t="s">
        <v>527</v>
      </c>
    </row>
    <row r="38" spans="2:9" x14ac:dyDescent="0.3">
      <c r="B38" s="517" t="s">
        <v>477</v>
      </c>
      <c r="C38" s="18" t="s">
        <v>532</v>
      </c>
      <c r="D38" s="19" t="s">
        <v>536</v>
      </c>
      <c r="E38" s="20">
        <v>21471</v>
      </c>
      <c r="F38" s="19" t="s">
        <v>529</v>
      </c>
      <c r="G38" s="20">
        <v>21471</v>
      </c>
      <c r="H38" s="20">
        <v>500000</v>
      </c>
      <c r="I38" s="21">
        <v>0.7157</v>
      </c>
    </row>
    <row r="39" spans="2:9" x14ac:dyDescent="0.3">
      <c r="B39" s="517"/>
      <c r="C39" s="18" t="s">
        <v>533</v>
      </c>
      <c r="D39" s="19">
        <v>1753023</v>
      </c>
      <c r="E39" s="20">
        <v>7359</v>
      </c>
      <c r="F39" s="19" t="s">
        <v>529</v>
      </c>
      <c r="G39" s="20">
        <v>7359</v>
      </c>
      <c r="H39" s="20">
        <v>500000</v>
      </c>
      <c r="I39" s="21">
        <v>0.24529999999999999</v>
      </c>
    </row>
    <row r="40" spans="2:9" x14ac:dyDescent="0.3">
      <c r="B40" s="517"/>
      <c r="C40" s="18" t="s">
        <v>534</v>
      </c>
      <c r="D40" s="19" t="s">
        <v>537</v>
      </c>
      <c r="E40" s="20">
        <v>585</v>
      </c>
      <c r="F40" s="19" t="s">
        <v>529</v>
      </c>
      <c r="G40" s="20">
        <v>585</v>
      </c>
      <c r="H40" s="20">
        <v>500000</v>
      </c>
      <c r="I40" s="21">
        <v>1.95E-2</v>
      </c>
    </row>
    <row r="41" spans="2:9" x14ac:dyDescent="0.3">
      <c r="B41" s="517"/>
      <c r="C41" s="18" t="s">
        <v>535</v>
      </c>
      <c r="D41" s="19" t="s">
        <v>538</v>
      </c>
      <c r="E41" s="20">
        <v>585</v>
      </c>
      <c r="F41" s="19" t="s">
        <v>529</v>
      </c>
      <c r="G41" s="20">
        <v>585</v>
      </c>
      <c r="H41" s="20">
        <v>500000</v>
      </c>
      <c r="I41" s="21">
        <v>1.95E-2</v>
      </c>
    </row>
  </sheetData>
  <mergeCells count="3">
    <mergeCell ref="B4:B35"/>
    <mergeCell ref="B2:I2"/>
    <mergeCell ref="B38:B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56"/>
  <sheetViews>
    <sheetView showGridLines="0" topLeftCell="A10" zoomScale="85" zoomScaleNormal="85" workbookViewId="0">
      <selection activeCell="D14" sqref="D14"/>
    </sheetView>
  </sheetViews>
  <sheetFormatPr baseColWidth="10" defaultColWidth="11.5546875" defaultRowHeight="13.2" x14ac:dyDescent="0.25"/>
  <cols>
    <col min="1" max="1" width="7.5546875" style="84" customWidth="1"/>
    <col min="2" max="2" width="43.88671875" style="84" customWidth="1"/>
    <col min="3" max="3" width="6.5546875" style="355" customWidth="1"/>
    <col min="4" max="5" width="18" style="84" customWidth="1"/>
    <col min="6" max="6" width="39.44140625" style="84" customWidth="1"/>
    <col min="7" max="7" width="6.6640625" style="355" customWidth="1"/>
    <col min="8" max="9" width="18" style="84" customWidth="1"/>
    <col min="10" max="10" width="2.44140625" style="84" customWidth="1"/>
    <col min="11" max="11" width="14.88671875" style="84" bestFit="1" customWidth="1"/>
    <col min="12" max="13" width="14.5546875" style="84" bestFit="1" customWidth="1"/>
    <col min="14" max="16384" width="11.5546875" style="84"/>
  </cols>
  <sheetData>
    <row r="2" spans="2:13" ht="53.25" customHeight="1" x14ac:dyDescent="0.25">
      <c r="B2" s="519" t="s">
        <v>698</v>
      </c>
      <c r="C2" s="519"/>
      <c r="D2" s="519"/>
      <c r="E2" s="519"/>
      <c r="F2" s="519"/>
      <c r="G2" s="519"/>
      <c r="H2" s="519"/>
      <c r="I2" s="519"/>
      <c r="J2" s="389"/>
      <c r="K2" s="389"/>
      <c r="L2" s="389"/>
    </row>
    <row r="3" spans="2:13" ht="6.75" customHeight="1" x14ac:dyDescent="0.25"/>
    <row r="4" spans="2:13" ht="32.25" customHeight="1" x14ac:dyDescent="0.25">
      <c r="B4" s="348" t="s">
        <v>0</v>
      </c>
      <c r="C4" s="42" t="s">
        <v>610</v>
      </c>
      <c r="D4" s="332">
        <v>44469</v>
      </c>
      <c r="E4" s="332">
        <v>44196</v>
      </c>
      <c r="F4" s="331" t="s">
        <v>8</v>
      </c>
      <c r="G4" s="42" t="s">
        <v>610</v>
      </c>
      <c r="H4" s="332">
        <v>44469</v>
      </c>
      <c r="I4" s="332">
        <v>44196</v>
      </c>
    </row>
    <row r="5" spans="2:13" ht="15" customHeight="1" x14ac:dyDescent="0.25">
      <c r="B5" s="349" t="s">
        <v>1</v>
      </c>
      <c r="C5" s="354"/>
      <c r="D5" s="448"/>
      <c r="E5" s="334"/>
      <c r="F5" s="349" t="s">
        <v>237</v>
      </c>
      <c r="G5" s="360"/>
      <c r="H5" s="334"/>
      <c r="I5" s="334"/>
    </row>
    <row r="6" spans="2:13" ht="15" customHeight="1" x14ac:dyDescent="0.25">
      <c r="B6" s="349" t="s">
        <v>123</v>
      </c>
      <c r="C6" s="354"/>
      <c r="D6" s="443">
        <f>+D7+D8</f>
        <v>1049326485</v>
      </c>
      <c r="E6" s="335">
        <f>+E7+E8</f>
        <v>26582098471</v>
      </c>
      <c r="F6" s="349" t="s">
        <v>417</v>
      </c>
      <c r="G6" s="354"/>
      <c r="H6" s="443">
        <f>SUM(H7:H9)</f>
        <v>22168725866</v>
      </c>
      <c r="I6" s="443">
        <f>SUM(I7:I9)</f>
        <v>99366550</v>
      </c>
      <c r="K6" s="134"/>
    </row>
    <row r="7" spans="2:13" ht="15" customHeight="1" x14ac:dyDescent="0.25">
      <c r="B7" s="350" t="s">
        <v>619</v>
      </c>
      <c r="C7" s="354" t="s">
        <v>707</v>
      </c>
      <c r="D7" s="427">
        <f>+Notas!E86</f>
        <v>2000000</v>
      </c>
      <c r="E7" s="337">
        <f>+Notas!F86</f>
        <v>1504759</v>
      </c>
      <c r="F7" s="352" t="s">
        <v>668</v>
      </c>
      <c r="G7" s="357" t="s">
        <v>636</v>
      </c>
      <c r="H7" s="427">
        <f>+Notas!C312</f>
        <v>265061299</v>
      </c>
      <c r="I7" s="337">
        <f>+Notas!C313</f>
        <v>77189006</v>
      </c>
    </row>
    <row r="8" spans="2:13" ht="15" customHeight="1" x14ac:dyDescent="0.25">
      <c r="B8" s="351" t="s">
        <v>109</v>
      </c>
      <c r="C8" s="356" t="s">
        <v>708</v>
      </c>
      <c r="D8" s="454">
        <f>+Notas!E133</f>
        <v>1047326485</v>
      </c>
      <c r="E8" s="340">
        <f>+Notas!F133</f>
        <v>26580593712</v>
      </c>
      <c r="F8" s="350" t="s">
        <v>669</v>
      </c>
      <c r="G8" s="354" t="s">
        <v>637</v>
      </c>
      <c r="H8" s="427">
        <f>+Notas!C320</f>
        <v>1735971</v>
      </c>
      <c r="I8" s="337">
        <f>+Notas!C321</f>
        <v>22177544</v>
      </c>
      <c r="K8" s="103"/>
      <c r="L8" s="134"/>
      <c r="M8" s="134"/>
    </row>
    <row r="9" spans="2:13" ht="15" customHeight="1" x14ac:dyDescent="0.25">
      <c r="B9" s="350"/>
      <c r="C9" s="354"/>
      <c r="D9" s="432"/>
      <c r="E9" s="337"/>
      <c r="F9" s="84" t="s">
        <v>420</v>
      </c>
      <c r="G9" s="354"/>
      <c r="H9" s="504">
        <v>21901928596</v>
      </c>
      <c r="I9" s="337">
        <v>0</v>
      </c>
      <c r="M9" s="134"/>
    </row>
    <row r="10" spans="2:13" ht="15" customHeight="1" x14ac:dyDescent="0.25">
      <c r="B10" s="349" t="s">
        <v>618</v>
      </c>
      <c r="C10" s="354" t="s">
        <v>630</v>
      </c>
      <c r="D10" s="443">
        <f>+D11+D12+D13+D14</f>
        <v>90104397080.063995</v>
      </c>
      <c r="E10" s="443">
        <f>+E11+E12+E13+E14</f>
        <v>36594319763</v>
      </c>
      <c r="F10" s="334"/>
      <c r="G10" s="354"/>
      <c r="H10" s="334"/>
      <c r="I10" s="334"/>
      <c r="M10" s="134"/>
    </row>
    <row r="11" spans="2:13" ht="15" customHeight="1" x14ac:dyDescent="0.25">
      <c r="B11" s="352" t="s">
        <v>4</v>
      </c>
      <c r="C11" s="357"/>
      <c r="D11" s="427">
        <f>+Notas!G151+Notas!G152+Notas!G153+Notas!G154+Notas!G155+Notas!G156</f>
        <v>42584515931</v>
      </c>
      <c r="E11" s="337">
        <v>11297923377</v>
      </c>
      <c r="F11" s="349" t="s">
        <v>661</v>
      </c>
      <c r="G11" s="354"/>
      <c r="H11" s="443">
        <f>+SUM(H12:H13)</f>
        <v>15019768169</v>
      </c>
      <c r="I11" s="443">
        <f>+SUM(I12:I13)</f>
        <v>14829822905</v>
      </c>
    </row>
    <row r="12" spans="2:13" ht="15" customHeight="1" x14ac:dyDescent="0.25">
      <c r="B12" s="352" t="s">
        <v>3</v>
      </c>
      <c r="C12" s="357"/>
      <c r="D12" s="427">
        <f>+Notas!G143+Notas!G144+Notas!G145+Notas!G146+Notas!G147+Notas!G148+Notas!G149+Notas!G150+Notas!G159</f>
        <v>22610572951.063999</v>
      </c>
      <c r="E12" s="337">
        <v>25432717646</v>
      </c>
      <c r="F12" s="352" t="s">
        <v>670</v>
      </c>
      <c r="G12" s="357" t="s">
        <v>638</v>
      </c>
      <c r="H12" s="427">
        <v>0</v>
      </c>
      <c r="I12" s="337">
        <f>+Notas!C300</f>
        <v>11281326341</v>
      </c>
    </row>
    <row r="13" spans="2:13" ht="15" customHeight="1" x14ac:dyDescent="0.25">
      <c r="B13" s="334" t="s">
        <v>720</v>
      </c>
      <c r="C13" s="357"/>
      <c r="D13" s="427">
        <f>+Notas!G167</f>
        <v>24922271690</v>
      </c>
      <c r="E13" s="334">
        <v>0</v>
      </c>
      <c r="F13" s="84" t="s">
        <v>671</v>
      </c>
      <c r="G13" s="357" t="s">
        <v>638</v>
      </c>
      <c r="H13" s="427">
        <f>+Notas!C299</f>
        <v>15019768169</v>
      </c>
      <c r="I13" s="337">
        <v>3548496564</v>
      </c>
    </row>
    <row r="14" spans="2:13" ht="15" customHeight="1" x14ac:dyDescent="0.25">
      <c r="B14" s="352" t="s">
        <v>617</v>
      </c>
      <c r="C14" s="357" t="s">
        <v>631</v>
      </c>
      <c r="D14" s="427">
        <v>-12963492</v>
      </c>
      <c r="E14" s="337">
        <v>-136321260</v>
      </c>
      <c r="G14" s="354"/>
      <c r="H14" s="427"/>
      <c r="I14" s="337"/>
    </row>
    <row r="15" spans="2:13" ht="15" customHeight="1" x14ac:dyDescent="0.25">
      <c r="B15" s="350"/>
      <c r="C15" s="354"/>
      <c r="D15" s="432"/>
      <c r="E15" s="337"/>
      <c r="F15" s="510" t="s">
        <v>419</v>
      </c>
      <c r="G15" s="354"/>
      <c r="H15" s="443">
        <f>+H16+H17+H18+H19</f>
        <v>738016004</v>
      </c>
      <c r="I15" s="336">
        <v>85794744</v>
      </c>
      <c r="K15" s="134"/>
    </row>
    <row r="16" spans="2:13" ht="15" customHeight="1" x14ac:dyDescent="0.25">
      <c r="B16" s="349" t="s">
        <v>312</v>
      </c>
      <c r="C16" s="354"/>
      <c r="D16" s="443">
        <f>+D17</f>
        <v>1346738429</v>
      </c>
      <c r="E16" s="335">
        <f>+E17</f>
        <v>225298613</v>
      </c>
      <c r="F16" s="352" t="s">
        <v>238</v>
      </c>
      <c r="G16" s="357"/>
      <c r="H16" s="427">
        <f>+'Estado de Resultados'!D44</f>
        <v>573539528</v>
      </c>
      <c r="I16" s="337">
        <v>0</v>
      </c>
    </row>
    <row r="17" spans="2:13" ht="15" customHeight="1" x14ac:dyDescent="0.25">
      <c r="B17" s="342" t="s">
        <v>616</v>
      </c>
      <c r="C17" s="358" t="s">
        <v>706</v>
      </c>
      <c r="D17" s="427">
        <f>+Notas!C213</f>
        <v>1346738429</v>
      </c>
      <c r="E17" s="337">
        <f>+Notas!C214</f>
        <v>225298613</v>
      </c>
      <c r="F17" s="352" t="s">
        <v>249</v>
      </c>
      <c r="G17" s="357"/>
      <c r="H17" s="427">
        <v>89416053</v>
      </c>
      <c r="I17" s="341">
        <v>73605105</v>
      </c>
    </row>
    <row r="18" spans="2:13" ht="15" customHeight="1" x14ac:dyDescent="0.25">
      <c r="B18" s="350"/>
      <c r="C18" s="354"/>
      <c r="D18" s="432"/>
      <c r="E18" s="337"/>
      <c r="F18" s="84" t="s">
        <v>421</v>
      </c>
      <c r="G18" s="354"/>
      <c r="H18" s="427">
        <f>75060422+1</f>
        <v>75060423</v>
      </c>
      <c r="I18" s="337">
        <v>12189639</v>
      </c>
      <c r="K18" s="134"/>
    </row>
    <row r="19" spans="2:13" ht="15" customHeight="1" x14ac:dyDescent="0.25">
      <c r="B19" s="349" t="s">
        <v>314</v>
      </c>
      <c r="C19" s="354"/>
      <c r="D19" s="440">
        <f>+D20</f>
        <v>3879678306</v>
      </c>
      <c r="E19" s="336">
        <f>+E20</f>
        <v>2533626779</v>
      </c>
      <c r="F19" s="350"/>
      <c r="G19" s="354"/>
      <c r="H19" s="427"/>
      <c r="I19" s="337"/>
      <c r="K19" s="134"/>
    </row>
    <row r="20" spans="2:13" ht="15" customHeight="1" x14ac:dyDescent="0.25">
      <c r="B20" s="352" t="s">
        <v>615</v>
      </c>
      <c r="C20" s="357" t="s">
        <v>632</v>
      </c>
      <c r="D20" s="427">
        <f>+Notas!C291</f>
        <v>3879678306</v>
      </c>
      <c r="E20" s="337">
        <f>+Notas!D291</f>
        <v>2533626779</v>
      </c>
      <c r="F20" s="349" t="s">
        <v>418</v>
      </c>
      <c r="G20" s="354"/>
      <c r="H20" s="443">
        <f>+H21</f>
        <v>1667395570</v>
      </c>
      <c r="I20" s="336">
        <v>1057035818</v>
      </c>
    </row>
    <row r="21" spans="2:13" ht="15" customHeight="1" x14ac:dyDescent="0.25">
      <c r="B21" s="350"/>
      <c r="C21" s="354"/>
      <c r="D21" s="432"/>
      <c r="E21" s="337"/>
      <c r="F21" s="350" t="s">
        <v>672</v>
      </c>
      <c r="G21" s="354" t="s">
        <v>639</v>
      </c>
      <c r="H21" s="427">
        <f>+Notas!C351</f>
        <v>1667395570</v>
      </c>
      <c r="I21" s="337">
        <f>+Notas!C352</f>
        <v>1057035818</v>
      </c>
      <c r="K21" s="134"/>
      <c r="L21" s="134"/>
    </row>
    <row r="22" spans="2:13" ht="15" customHeight="1" x14ac:dyDescent="0.25">
      <c r="B22" s="349" t="s">
        <v>5</v>
      </c>
      <c r="C22" s="354"/>
      <c r="D22" s="336">
        <f>+D19+D16+D10+D6</f>
        <v>96380140300.063995</v>
      </c>
      <c r="E22" s="336">
        <f>+E19+E16+E10+E6</f>
        <v>65935343626</v>
      </c>
      <c r="F22" s="349" t="s">
        <v>239</v>
      </c>
      <c r="G22" s="354"/>
      <c r="H22" s="443">
        <f>+H6+H11+H15+H20</f>
        <v>39593905609</v>
      </c>
      <c r="I22" s="336">
        <v>16072020017</v>
      </c>
    </row>
    <row r="23" spans="2:13" ht="15" customHeight="1" x14ac:dyDescent="0.25">
      <c r="B23" s="350"/>
      <c r="C23" s="354"/>
      <c r="D23" s="337"/>
      <c r="E23" s="337"/>
      <c r="F23" s="352"/>
      <c r="G23" s="357"/>
      <c r="H23" s="446"/>
      <c r="I23" s="334"/>
      <c r="K23" s="134"/>
    </row>
    <row r="24" spans="2:13" ht="15" customHeight="1" x14ac:dyDescent="0.25">
      <c r="B24" s="349" t="s">
        <v>6</v>
      </c>
      <c r="C24" s="354"/>
      <c r="D24" s="337"/>
      <c r="E24" s="337"/>
      <c r="F24" s="349" t="s">
        <v>240</v>
      </c>
      <c r="G24" s="354"/>
      <c r="H24" s="440">
        <f>+H22</f>
        <v>39593905609</v>
      </c>
      <c r="I24" s="336">
        <v>16072020017</v>
      </c>
      <c r="K24" s="137"/>
      <c r="L24" s="137"/>
      <c r="M24" s="134"/>
    </row>
    <row r="25" spans="2:13" ht="15" customHeight="1" x14ac:dyDescent="0.25">
      <c r="B25" s="349" t="s">
        <v>144</v>
      </c>
      <c r="C25" s="354"/>
      <c r="D25" s="440">
        <f>+D27</f>
        <v>900000000</v>
      </c>
      <c r="E25" s="336">
        <v>851000000</v>
      </c>
      <c r="F25" s="350"/>
      <c r="G25" s="354"/>
      <c r="H25" s="448"/>
      <c r="I25" s="334"/>
      <c r="K25" s="127"/>
      <c r="L25" s="137"/>
    </row>
    <row r="26" spans="2:13" ht="15" customHeight="1" x14ac:dyDescent="0.25">
      <c r="B26" s="350"/>
      <c r="C26" s="354"/>
      <c r="D26" s="432"/>
      <c r="E26" s="337"/>
      <c r="F26" s="349" t="s">
        <v>673</v>
      </c>
      <c r="G26" s="354" t="s">
        <v>640</v>
      </c>
      <c r="H26" s="427">
        <v>58794940775</v>
      </c>
      <c r="I26" s="337">
        <v>52009425866.709686</v>
      </c>
      <c r="K26" s="127"/>
      <c r="L26" s="127"/>
    </row>
    <row r="27" spans="2:13" ht="15" customHeight="1" x14ac:dyDescent="0.25">
      <c r="B27" s="352" t="s">
        <v>654</v>
      </c>
      <c r="C27" s="357" t="s">
        <v>630</v>
      </c>
      <c r="D27" s="427">
        <f>+Notas!D199</f>
        <v>900000000</v>
      </c>
      <c r="E27" s="337">
        <f>+Notas!E200</f>
        <v>851000000</v>
      </c>
      <c r="F27" s="349" t="s">
        <v>241</v>
      </c>
      <c r="G27" s="354"/>
      <c r="H27" s="440">
        <f>+H26</f>
        <v>58794940775</v>
      </c>
      <c r="I27" s="336">
        <v>52009425866.709686</v>
      </c>
      <c r="K27" s="127"/>
      <c r="L27" s="127"/>
    </row>
    <row r="28" spans="2:13" ht="15" customHeight="1" x14ac:dyDescent="0.25">
      <c r="B28" s="352" t="s">
        <v>609</v>
      </c>
      <c r="C28" s="357"/>
      <c r="D28" s="432">
        <v>0</v>
      </c>
      <c r="E28" s="337">
        <v>0</v>
      </c>
      <c r="F28" s="349"/>
      <c r="G28" s="354"/>
      <c r="H28" s="432"/>
      <c r="I28" s="337"/>
    </row>
    <row r="29" spans="2:13" ht="15" customHeight="1" x14ac:dyDescent="0.25">
      <c r="B29" s="350"/>
      <c r="C29" s="354"/>
      <c r="D29" s="432"/>
      <c r="E29" s="337"/>
      <c r="F29" s="349"/>
      <c r="G29" s="354"/>
      <c r="H29" s="337"/>
      <c r="I29" s="337"/>
      <c r="K29" s="134"/>
      <c r="L29" s="134"/>
    </row>
    <row r="30" spans="2:13" ht="15" customHeight="1" x14ac:dyDescent="0.25">
      <c r="B30" s="349" t="s">
        <v>313</v>
      </c>
      <c r="C30" s="354"/>
      <c r="D30" s="336">
        <f>+D31+D32</f>
        <v>955162378</v>
      </c>
      <c r="E30" s="336">
        <f>+E31+E32</f>
        <v>1204369108</v>
      </c>
      <c r="F30" s="349"/>
      <c r="G30" s="354"/>
      <c r="H30" s="337"/>
      <c r="I30" s="337"/>
      <c r="L30" s="134"/>
    </row>
    <row r="31" spans="2:13" ht="15" customHeight="1" x14ac:dyDescent="0.25">
      <c r="B31" s="350" t="s">
        <v>614</v>
      </c>
      <c r="C31" s="354" t="s">
        <v>633</v>
      </c>
      <c r="D31" s="427">
        <f>+Notas!G245</f>
        <v>1558179341</v>
      </c>
      <c r="E31" s="337">
        <f>+Notas!G246</f>
        <v>1546783651</v>
      </c>
      <c r="F31" s="349"/>
      <c r="G31" s="354"/>
      <c r="H31" s="337"/>
      <c r="I31" s="337"/>
      <c r="L31" s="134"/>
    </row>
    <row r="32" spans="2:13" ht="15" customHeight="1" x14ac:dyDescent="0.25">
      <c r="B32" s="350" t="s">
        <v>613</v>
      </c>
      <c r="C32" s="354" t="s">
        <v>633</v>
      </c>
      <c r="D32" s="427">
        <f>-Notas!G254</f>
        <v>-603016963</v>
      </c>
      <c r="E32" s="337">
        <f>-Notas!G255</f>
        <v>-342414543</v>
      </c>
      <c r="F32" s="349"/>
      <c r="G32" s="354"/>
      <c r="H32" s="337"/>
      <c r="I32" s="337"/>
      <c r="L32" s="134"/>
    </row>
    <row r="33" spans="2:13" ht="15" customHeight="1" x14ac:dyDescent="0.25">
      <c r="B33" s="350"/>
      <c r="C33" s="354"/>
      <c r="D33" s="337"/>
      <c r="E33" s="337"/>
      <c r="F33" s="350"/>
      <c r="G33" s="354"/>
      <c r="H33" s="337"/>
      <c r="I33" s="337"/>
      <c r="J33" s="134"/>
    </row>
    <row r="34" spans="2:13" ht="15" customHeight="1" x14ac:dyDescent="0.25">
      <c r="B34" s="349" t="s">
        <v>332</v>
      </c>
      <c r="C34" s="354"/>
      <c r="D34" s="336">
        <f>+D35+D36</f>
        <v>153543706</v>
      </c>
      <c r="E34" s="336">
        <f>+E35+E36</f>
        <v>90733150</v>
      </c>
      <c r="F34" s="350"/>
      <c r="G34" s="354"/>
      <c r="H34" s="337"/>
      <c r="I34" s="337"/>
      <c r="J34" s="134"/>
      <c r="K34" s="134"/>
    </row>
    <row r="35" spans="2:13" ht="15" customHeight="1" x14ac:dyDescent="0.25">
      <c r="B35" s="350" t="s">
        <v>611</v>
      </c>
      <c r="C35" s="354" t="s">
        <v>634</v>
      </c>
      <c r="D35" s="427">
        <f>+Notas!F271</f>
        <v>122470711</v>
      </c>
      <c r="E35" s="337">
        <f>+Notas!C271</f>
        <v>59660155</v>
      </c>
      <c r="F35" s="350"/>
      <c r="G35" s="354"/>
      <c r="H35" s="337"/>
      <c r="I35" s="337"/>
      <c r="J35" s="134"/>
      <c r="K35" s="134"/>
    </row>
    <row r="36" spans="2:13" ht="15" customHeight="1" x14ac:dyDescent="0.25">
      <c r="B36" s="350" t="s">
        <v>612</v>
      </c>
      <c r="C36" s="354" t="s">
        <v>635</v>
      </c>
      <c r="D36" s="427">
        <f>+Notas!F263</f>
        <v>31072995</v>
      </c>
      <c r="E36" s="337">
        <v>31072995</v>
      </c>
      <c r="F36" s="350"/>
      <c r="G36" s="354"/>
      <c r="H36" s="337"/>
      <c r="I36" s="337"/>
      <c r="J36" s="134"/>
    </row>
    <row r="37" spans="2:13" s="489" customFormat="1" ht="15" customHeight="1" x14ac:dyDescent="0.25">
      <c r="B37" s="349" t="s">
        <v>7</v>
      </c>
      <c r="C37" s="354"/>
      <c r="D37" s="336">
        <f>+D34+D30+D25</f>
        <v>2008706084</v>
      </c>
      <c r="E37" s="336">
        <f>+E34+E30+E25</f>
        <v>2146102258</v>
      </c>
      <c r="F37" s="350"/>
      <c r="G37" s="354"/>
      <c r="H37" s="337"/>
      <c r="I37" s="337"/>
      <c r="J37" s="492"/>
    </row>
    <row r="38" spans="2:13" ht="15" customHeight="1" x14ac:dyDescent="0.25">
      <c r="B38" s="349"/>
      <c r="C38" s="354"/>
      <c r="D38" s="336"/>
      <c r="E38" s="336"/>
      <c r="F38" s="349"/>
      <c r="G38" s="361"/>
      <c r="H38" s="337"/>
      <c r="I38" s="337"/>
      <c r="L38" s="134"/>
    </row>
    <row r="39" spans="2:13" x14ac:dyDescent="0.25">
      <c r="B39" s="353" t="s">
        <v>66</v>
      </c>
      <c r="C39" s="45"/>
      <c r="D39" s="344">
        <f>+D37+D22</f>
        <v>98388846384.063995</v>
      </c>
      <c r="E39" s="344">
        <f>+E37+E22</f>
        <v>68081445884</v>
      </c>
      <c r="F39" s="79" t="s">
        <v>10</v>
      </c>
      <c r="G39" s="45"/>
      <c r="H39" s="344">
        <f>+H27+H24</f>
        <v>98388846384</v>
      </c>
      <c r="I39" s="344">
        <f>+I22+I27</f>
        <v>68081445883.709686</v>
      </c>
      <c r="K39" s="134"/>
      <c r="L39" s="134"/>
      <c r="M39" s="134"/>
    </row>
    <row r="40" spans="2:13" x14ac:dyDescent="0.25">
      <c r="B40" s="84" t="s">
        <v>674</v>
      </c>
      <c r="E40" s="97"/>
      <c r="H40" s="134"/>
      <c r="I40" s="134"/>
      <c r="L40" s="134"/>
    </row>
    <row r="41" spans="2:13" x14ac:dyDescent="0.25">
      <c r="D41" s="97"/>
      <c r="E41" s="97"/>
      <c r="F41" s="134"/>
      <c r="H41" s="134"/>
      <c r="I41" s="134"/>
      <c r="K41" s="134"/>
      <c r="L41" s="134"/>
    </row>
    <row r="42" spans="2:13" x14ac:dyDescent="0.25">
      <c r="B42" s="97"/>
      <c r="C42" s="345"/>
      <c r="D42" s="97"/>
      <c r="E42" s="97"/>
      <c r="F42" s="97"/>
      <c r="G42" s="345"/>
      <c r="H42" s="97"/>
      <c r="I42" s="97"/>
    </row>
    <row r="43" spans="2:13" x14ac:dyDescent="0.25">
      <c r="B43" s="97"/>
      <c r="C43" s="345"/>
      <c r="D43" s="97"/>
      <c r="E43" s="97"/>
      <c r="F43" s="97"/>
      <c r="G43" s="345"/>
      <c r="H43" s="97"/>
      <c r="I43" s="97"/>
    </row>
    <row r="44" spans="2:13" s="97" customFormat="1" x14ac:dyDescent="0.25">
      <c r="B44" s="345"/>
      <c r="C44" s="345"/>
      <c r="F44" s="345"/>
      <c r="G44" s="345"/>
    </row>
    <row r="45" spans="2:13" s="97" customFormat="1" x14ac:dyDescent="0.25">
      <c r="B45" s="347"/>
      <c r="C45" s="345"/>
      <c r="F45" s="347"/>
      <c r="G45" s="345"/>
    </row>
    <row r="46" spans="2:13" s="97" customFormat="1" x14ac:dyDescent="0.25">
      <c r="C46" s="345"/>
      <c r="G46" s="345"/>
    </row>
    <row r="47" spans="2:13" s="97" customFormat="1" x14ac:dyDescent="0.25">
      <c r="C47" s="345"/>
      <c r="G47" s="345"/>
    </row>
    <row r="48" spans="2:13" s="97" customFormat="1" x14ac:dyDescent="0.25">
      <c r="C48" s="345"/>
      <c r="G48" s="345"/>
    </row>
    <row r="49" spans="2:9" s="97" customFormat="1" x14ac:dyDescent="0.25">
      <c r="C49" s="345"/>
      <c r="G49" s="345"/>
    </row>
    <row r="50" spans="2:9" s="97" customFormat="1" x14ac:dyDescent="0.25">
      <c r="C50" s="345"/>
      <c r="G50" s="345"/>
    </row>
    <row r="51" spans="2:9" s="97" customFormat="1" x14ac:dyDescent="0.25">
      <c r="C51" s="345"/>
      <c r="G51" s="345"/>
    </row>
    <row r="52" spans="2:9" s="97" customFormat="1" x14ac:dyDescent="0.25">
      <c r="B52" s="516"/>
      <c r="C52" s="516"/>
      <c r="D52" s="516"/>
      <c r="E52" s="516"/>
      <c r="F52" s="516"/>
      <c r="G52" s="362"/>
    </row>
    <row r="53" spans="2:9" s="97" customFormat="1" x14ac:dyDescent="0.25">
      <c r="B53" s="516"/>
      <c r="C53" s="516"/>
      <c r="D53" s="516"/>
      <c r="E53" s="516"/>
      <c r="F53" s="516"/>
      <c r="G53" s="362"/>
    </row>
    <row r="54" spans="2:9" s="97" customFormat="1" x14ac:dyDescent="0.25">
      <c r="B54" s="516"/>
      <c r="C54" s="516"/>
      <c r="D54" s="516"/>
      <c r="E54" s="516"/>
      <c r="F54" s="516"/>
      <c r="G54" s="362"/>
      <c r="H54" s="84"/>
      <c r="I54" s="84"/>
    </row>
    <row r="55" spans="2:9" s="97" customFormat="1" x14ac:dyDescent="0.25">
      <c r="B55" s="516"/>
      <c r="C55" s="516"/>
      <c r="D55" s="516"/>
      <c r="E55" s="516"/>
      <c r="F55" s="516"/>
      <c r="G55" s="362"/>
      <c r="H55" s="84"/>
      <c r="I55" s="84"/>
    </row>
    <row r="56" spans="2:9" x14ac:dyDescent="0.25">
      <c r="B56" s="516"/>
      <c r="C56" s="516"/>
      <c r="D56" s="516"/>
      <c r="E56" s="516"/>
      <c r="F56" s="516"/>
      <c r="G56" s="362"/>
    </row>
  </sheetData>
  <mergeCells count="2">
    <mergeCell ref="B2:I2"/>
    <mergeCell ref="B52:F56"/>
  </mergeCells>
  <pageMargins left="0.24" right="0.25" top="0.43307086614173229" bottom="0.47244094488188981" header="0.31496062992125984" footer="0.31496062992125984"/>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65"/>
  <sheetViews>
    <sheetView showGridLines="0" topLeftCell="A25" zoomScale="85" zoomScaleNormal="85" workbookViewId="0">
      <selection activeCell="D10" sqref="D10"/>
    </sheetView>
  </sheetViews>
  <sheetFormatPr baseColWidth="10" defaultRowHeight="14.4" x14ac:dyDescent="0.3"/>
  <cols>
    <col min="1" max="1" width="11.5546875" style="23"/>
    <col min="2" max="2" width="61.6640625" style="4" customWidth="1"/>
    <col min="3" max="3" width="9.6640625" style="363" customWidth="1"/>
    <col min="4" max="4" width="20.33203125" style="4" customWidth="1"/>
    <col min="5" max="5" width="20.33203125" style="404" customWidth="1"/>
    <col min="6" max="6" width="15.109375" style="3" bestFit="1" customWidth="1"/>
    <col min="7" max="7" width="15.88671875" style="3" bestFit="1" customWidth="1"/>
    <col min="8" max="8" width="14.6640625" style="3" bestFit="1" customWidth="1"/>
    <col min="9" max="9" width="13.6640625" bestFit="1" customWidth="1"/>
    <col min="10" max="10" width="14.6640625" bestFit="1" customWidth="1"/>
    <col min="11" max="11" width="13.6640625" bestFit="1" customWidth="1"/>
  </cols>
  <sheetData>
    <row r="2" spans="2:8" ht="61.5" customHeight="1" x14ac:dyDescent="0.3">
      <c r="B2" s="519" t="s">
        <v>697</v>
      </c>
      <c r="C2" s="519"/>
      <c r="D2" s="519"/>
      <c r="E2" s="519"/>
    </row>
    <row r="3" spans="2:8" ht="18" customHeight="1" x14ac:dyDescent="0.3">
      <c r="B3" s="28" t="s">
        <v>91</v>
      </c>
      <c r="C3" s="26" t="s">
        <v>610</v>
      </c>
      <c r="D3" s="471">
        <v>44469</v>
      </c>
      <c r="E3" s="471">
        <v>44104</v>
      </c>
    </row>
    <row r="4" spans="2:8" s="1" customFormat="1" ht="15" customHeight="1" x14ac:dyDescent="0.3">
      <c r="B4" s="359" t="s">
        <v>11</v>
      </c>
      <c r="C4" s="360"/>
      <c r="D4" s="366">
        <f>+D8+D9+D10</f>
        <v>20150356633</v>
      </c>
      <c r="E4" s="366">
        <f>+E8+E9+E10</f>
        <v>8426801343</v>
      </c>
      <c r="F4" s="346"/>
      <c r="G4" s="346"/>
      <c r="H4" s="346"/>
    </row>
    <row r="5" spans="2:8" s="1" customFormat="1" ht="15" customHeight="1" x14ac:dyDescent="0.3">
      <c r="B5" s="367" t="s">
        <v>320</v>
      </c>
      <c r="C5" s="368"/>
      <c r="D5" s="336"/>
      <c r="E5" s="440"/>
      <c r="F5" s="346"/>
      <c r="G5" s="346"/>
      <c r="H5" s="346"/>
    </row>
    <row r="6" spans="2:8" s="1" customFormat="1" ht="15" customHeight="1" x14ac:dyDescent="0.3">
      <c r="B6" s="367" t="s">
        <v>319</v>
      </c>
      <c r="C6" s="368"/>
      <c r="D6" s="369"/>
      <c r="E6" s="441"/>
      <c r="F6" s="346"/>
      <c r="G6" s="346"/>
      <c r="H6" s="346"/>
    </row>
    <row r="7" spans="2:8" s="1" customFormat="1" ht="15" customHeight="1" x14ac:dyDescent="0.3">
      <c r="B7" s="367" t="s">
        <v>321</v>
      </c>
      <c r="C7" s="368"/>
      <c r="D7" s="369"/>
      <c r="E7" s="441"/>
      <c r="F7" s="346"/>
      <c r="G7" s="346"/>
      <c r="H7" s="346"/>
    </row>
    <row r="8" spans="2:8" s="1" customFormat="1" ht="15" customHeight="1" x14ac:dyDescent="0.3">
      <c r="B8" s="370" t="s">
        <v>629</v>
      </c>
      <c r="C8" s="371" t="s">
        <v>728</v>
      </c>
      <c r="D8" s="427">
        <f>+Notas!C398</f>
        <v>900628713</v>
      </c>
      <c r="E8" s="427">
        <f>+Notas!D398</f>
        <v>1737237898</v>
      </c>
      <c r="F8" s="346"/>
      <c r="G8" s="346"/>
      <c r="H8" s="346"/>
    </row>
    <row r="9" spans="2:8" s="1" customFormat="1" ht="15" customHeight="1" x14ac:dyDescent="0.3">
      <c r="B9" s="370" t="s">
        <v>628</v>
      </c>
      <c r="C9" s="371" t="s">
        <v>729</v>
      </c>
      <c r="D9" s="424">
        <f>+Notas!C408</f>
        <v>19232930823</v>
      </c>
      <c r="E9" s="424">
        <f>+Notas!D408</f>
        <v>6689563445</v>
      </c>
      <c r="F9" s="346"/>
      <c r="G9" s="346"/>
      <c r="H9" s="346"/>
    </row>
    <row r="10" spans="2:8" s="1" customFormat="1" ht="15" customHeight="1" x14ac:dyDescent="0.3">
      <c r="B10" s="370" t="s">
        <v>666</v>
      </c>
      <c r="C10" s="371" t="s">
        <v>667</v>
      </c>
      <c r="D10" s="424">
        <f>+Notas!E369</f>
        <v>16797097</v>
      </c>
      <c r="E10" s="424">
        <v>0</v>
      </c>
      <c r="F10" s="346"/>
      <c r="G10" s="346"/>
      <c r="H10" s="346"/>
    </row>
    <row r="11" spans="2:8" s="1" customFormat="1" ht="15" customHeight="1" x14ac:dyDescent="0.3">
      <c r="B11" s="372" t="s">
        <v>12</v>
      </c>
      <c r="C11" s="358"/>
      <c r="D11" s="441">
        <f>+D12+D13</f>
        <v>654640508</v>
      </c>
      <c r="E11" s="441">
        <f>+E12+E13</f>
        <v>162023927</v>
      </c>
      <c r="F11" s="346"/>
      <c r="G11" s="346"/>
      <c r="H11" s="346"/>
    </row>
    <row r="12" spans="2:8" s="1" customFormat="1" ht="15" customHeight="1" x14ac:dyDescent="0.3">
      <c r="B12" s="342" t="s">
        <v>322</v>
      </c>
      <c r="C12" s="358"/>
      <c r="D12" s="424">
        <v>481753312</v>
      </c>
      <c r="E12" s="427">
        <v>111164833</v>
      </c>
      <c r="F12" s="346"/>
      <c r="G12" s="346"/>
      <c r="H12" s="346"/>
    </row>
    <row r="13" spans="2:8" s="1" customFormat="1" ht="15" customHeight="1" x14ac:dyDescent="0.3">
      <c r="B13" s="342" t="s">
        <v>627</v>
      </c>
      <c r="C13" s="358" t="s">
        <v>700</v>
      </c>
      <c r="D13" s="424">
        <f>+Notas!C429</f>
        <v>172887196</v>
      </c>
      <c r="E13" s="424">
        <f>+Notas!D429</f>
        <v>50859094</v>
      </c>
      <c r="F13" s="346"/>
      <c r="G13" s="346"/>
      <c r="H13" s="346"/>
    </row>
    <row r="14" spans="2:8" s="1" customFormat="1" ht="15" customHeight="1" x14ac:dyDescent="0.3">
      <c r="B14" s="372" t="s">
        <v>13</v>
      </c>
      <c r="C14" s="358"/>
      <c r="D14" s="441">
        <f>+D4-D11</f>
        <v>19495716125</v>
      </c>
      <c r="E14" s="441">
        <f>+E4-E11</f>
        <v>8264777416</v>
      </c>
      <c r="F14" s="346"/>
      <c r="G14" s="346"/>
      <c r="H14" s="346"/>
    </row>
    <row r="15" spans="2:8" s="1" customFormat="1" ht="15" customHeight="1" x14ac:dyDescent="0.3">
      <c r="B15" s="372" t="s">
        <v>317</v>
      </c>
      <c r="C15" s="358"/>
      <c r="D15" s="441">
        <f>+D16+D17</f>
        <v>405445030</v>
      </c>
      <c r="E15" s="441">
        <f>+E16+E17</f>
        <v>43255545</v>
      </c>
      <c r="F15" s="346"/>
      <c r="G15" s="346"/>
      <c r="H15" s="346"/>
    </row>
    <row r="16" spans="2:8" s="1" customFormat="1" ht="15" customHeight="1" x14ac:dyDescent="0.3">
      <c r="B16" s="342" t="s">
        <v>14</v>
      </c>
      <c r="C16" s="358"/>
      <c r="D16" s="424">
        <v>64696932</v>
      </c>
      <c r="E16" s="424">
        <v>5120000</v>
      </c>
      <c r="F16" s="346"/>
      <c r="G16" s="346"/>
      <c r="H16" s="346"/>
    </row>
    <row r="17" spans="2:11" s="1" customFormat="1" ht="15" customHeight="1" x14ac:dyDescent="0.3">
      <c r="B17" s="342" t="s">
        <v>626</v>
      </c>
      <c r="C17" s="358" t="s">
        <v>641</v>
      </c>
      <c r="D17" s="424">
        <f>+Notas!C438</f>
        <v>340748098</v>
      </c>
      <c r="E17" s="424">
        <f>+Notas!D438</f>
        <v>38135545</v>
      </c>
      <c r="F17" s="346"/>
      <c r="G17" s="346"/>
      <c r="H17" s="346"/>
      <c r="I17" s="13"/>
      <c r="K17" s="13"/>
    </row>
    <row r="18" spans="2:11" s="1" customFormat="1" ht="15" customHeight="1" x14ac:dyDescent="0.3">
      <c r="B18" s="372" t="s">
        <v>316</v>
      </c>
      <c r="C18" s="358"/>
      <c r="D18" s="441">
        <f>+D19+D20+D21+D22+D23+D25+D26+D24</f>
        <v>7163679186</v>
      </c>
      <c r="E18" s="441">
        <f>+E19+E20+E21+E22+E23+E25+E26+E24</f>
        <v>3998467753</v>
      </c>
      <c r="F18" s="346"/>
      <c r="G18" s="346"/>
      <c r="H18" s="346"/>
      <c r="I18" s="13"/>
    </row>
    <row r="19" spans="2:11" s="1" customFormat="1" ht="15" customHeight="1" x14ac:dyDescent="0.3">
      <c r="B19" s="342" t="s">
        <v>318</v>
      </c>
      <c r="C19" s="358"/>
      <c r="D19" s="427">
        <v>286140843</v>
      </c>
      <c r="E19" s="427">
        <v>68318523</v>
      </c>
      <c r="F19" s="346"/>
      <c r="G19" s="346"/>
      <c r="H19" s="346"/>
      <c r="I19" s="13"/>
      <c r="K19" s="13"/>
    </row>
    <row r="20" spans="2:11" s="1" customFormat="1" ht="15" customHeight="1" x14ac:dyDescent="0.3">
      <c r="B20" s="373" t="s">
        <v>15</v>
      </c>
      <c r="C20" s="374"/>
      <c r="D20" s="427">
        <v>652392</v>
      </c>
      <c r="E20" s="427">
        <v>1827382</v>
      </c>
      <c r="F20" s="346"/>
      <c r="G20" s="346"/>
      <c r="H20" s="346"/>
      <c r="I20" s="13"/>
    </row>
    <row r="21" spans="2:11" s="1" customFormat="1" ht="15" customHeight="1" x14ac:dyDescent="0.3">
      <c r="B21" s="342" t="s">
        <v>16</v>
      </c>
      <c r="C21" s="358"/>
      <c r="D21" s="427">
        <v>226695520</v>
      </c>
      <c r="E21" s="427">
        <v>203877105</v>
      </c>
      <c r="F21" s="346"/>
      <c r="G21" s="346"/>
      <c r="H21" s="346"/>
      <c r="I21" s="13"/>
      <c r="K21" s="13"/>
    </row>
    <row r="22" spans="2:11" s="1" customFormat="1" ht="15" customHeight="1" x14ac:dyDescent="0.3">
      <c r="B22" s="342" t="s">
        <v>17</v>
      </c>
      <c r="C22" s="358"/>
      <c r="D22" s="427">
        <v>137312993</v>
      </c>
      <c r="E22" s="427">
        <v>54011043</v>
      </c>
      <c r="F22" s="346"/>
      <c r="G22" s="346"/>
      <c r="H22" s="346"/>
    </row>
    <row r="23" spans="2:11" s="1" customFormat="1" ht="15" customHeight="1" x14ac:dyDescent="0.3">
      <c r="B23" s="342" t="s">
        <v>18</v>
      </c>
      <c r="C23" s="358"/>
      <c r="D23" s="427">
        <v>12027404</v>
      </c>
      <c r="E23" s="427">
        <v>10052653</v>
      </c>
      <c r="F23" s="346"/>
      <c r="G23" s="346"/>
      <c r="H23" s="346"/>
    </row>
    <row r="24" spans="2:11" s="1" customFormat="1" ht="15" customHeight="1" x14ac:dyDescent="0.3">
      <c r="B24" s="342" t="s">
        <v>19</v>
      </c>
      <c r="C24" s="358"/>
      <c r="D24" s="427">
        <v>0</v>
      </c>
      <c r="E24" s="427">
        <v>0</v>
      </c>
      <c r="F24" s="365"/>
      <c r="G24" s="346"/>
      <c r="H24" s="346"/>
    </row>
    <row r="25" spans="2:11" s="1" customFormat="1" ht="15" customHeight="1" x14ac:dyDescent="0.3">
      <c r="B25" s="342" t="s">
        <v>20</v>
      </c>
      <c r="C25" s="358"/>
      <c r="D25" s="427">
        <v>363670469</v>
      </c>
      <c r="E25" s="427">
        <v>326911379</v>
      </c>
      <c r="F25" s="346"/>
      <c r="G25" s="346"/>
      <c r="H25" s="346"/>
    </row>
    <row r="26" spans="2:11" s="1" customFormat="1" ht="15" customHeight="1" x14ac:dyDescent="0.3">
      <c r="B26" s="342" t="s">
        <v>625</v>
      </c>
      <c r="C26" s="358" t="s">
        <v>701</v>
      </c>
      <c r="D26" s="424">
        <f>+Notas!C478</f>
        <v>6137179565</v>
      </c>
      <c r="E26" s="424">
        <f>+Notas!D478</f>
        <v>3333469668</v>
      </c>
      <c r="F26" s="346"/>
      <c r="G26" s="346"/>
      <c r="H26" s="346"/>
    </row>
    <row r="27" spans="2:11" s="1" customFormat="1" ht="15" customHeight="1" x14ac:dyDescent="0.3">
      <c r="B27" s="372" t="s">
        <v>21</v>
      </c>
      <c r="C27" s="358"/>
      <c r="D27" s="443">
        <f>+D14-D15-D18</f>
        <v>11926591909</v>
      </c>
      <c r="E27" s="443">
        <f>+E14-E15-E18</f>
        <v>4223054118</v>
      </c>
      <c r="F27" s="346"/>
      <c r="G27" s="346"/>
      <c r="H27" s="346"/>
    </row>
    <row r="28" spans="2:11" s="1" customFormat="1" ht="15" customHeight="1" x14ac:dyDescent="0.3">
      <c r="B28" s="372" t="s">
        <v>22</v>
      </c>
      <c r="C28" s="358"/>
      <c r="D28" s="443">
        <f>+D29-D30</f>
        <v>-321580972</v>
      </c>
      <c r="E28" s="443">
        <f>+E29-E30</f>
        <v>-20005387</v>
      </c>
      <c r="F28" s="346"/>
      <c r="G28" s="346"/>
      <c r="H28" s="346"/>
    </row>
    <row r="29" spans="2:11" s="1" customFormat="1" ht="15" customHeight="1" x14ac:dyDescent="0.3">
      <c r="B29" s="342" t="s">
        <v>624</v>
      </c>
      <c r="C29" s="358" t="s">
        <v>642</v>
      </c>
      <c r="D29" s="427">
        <f>+Notas!C486</f>
        <v>336201</v>
      </c>
      <c r="E29" s="427">
        <f>+Notas!D486</f>
        <v>1590348</v>
      </c>
      <c r="F29" s="346"/>
      <c r="G29" s="346"/>
      <c r="H29" s="346"/>
    </row>
    <row r="30" spans="2:11" s="1" customFormat="1" ht="15" customHeight="1" x14ac:dyDescent="0.3">
      <c r="B30" s="342" t="s">
        <v>623</v>
      </c>
      <c r="C30" s="358" t="s">
        <v>642</v>
      </c>
      <c r="D30" s="427">
        <f>+Notas!C488</f>
        <v>321917173</v>
      </c>
      <c r="E30" s="427">
        <f>+Notas!D488</f>
        <v>21595735</v>
      </c>
      <c r="F30" s="346"/>
      <c r="G30" s="346"/>
      <c r="H30" s="346"/>
    </row>
    <row r="31" spans="2:11" s="1" customFormat="1" ht="15" customHeight="1" x14ac:dyDescent="0.3">
      <c r="B31" s="372" t="s">
        <v>23</v>
      </c>
      <c r="C31" s="358"/>
      <c r="D31" s="427"/>
      <c r="E31" s="401"/>
      <c r="F31" s="346"/>
      <c r="G31" s="346"/>
      <c r="H31" s="346"/>
    </row>
    <row r="32" spans="2:11" s="1" customFormat="1" ht="15" customHeight="1" x14ac:dyDescent="0.3">
      <c r="B32" s="372" t="s">
        <v>24</v>
      </c>
      <c r="C32" s="358"/>
      <c r="D32" s="443">
        <f>+D33+D34</f>
        <v>1855269769</v>
      </c>
      <c r="E32" s="443">
        <f>+E33+E34</f>
        <v>1736904668</v>
      </c>
      <c r="F32" s="346"/>
      <c r="G32" s="346"/>
      <c r="H32" s="346"/>
    </row>
    <row r="33" spans="2:11" s="1" customFormat="1" ht="15" customHeight="1" x14ac:dyDescent="0.3">
      <c r="B33" s="342" t="s">
        <v>622</v>
      </c>
      <c r="C33" s="358" t="s">
        <v>702</v>
      </c>
      <c r="D33" s="427">
        <f>+Notas!C499</f>
        <v>1791006313</v>
      </c>
      <c r="E33" s="427">
        <f>+Notas!D499</f>
        <v>1132358482</v>
      </c>
      <c r="F33" s="346"/>
      <c r="G33" s="346"/>
      <c r="H33" s="346"/>
    </row>
    <row r="34" spans="2:11" s="1" customFormat="1" ht="15" customHeight="1" x14ac:dyDescent="0.3">
      <c r="B34" s="342" t="s">
        <v>25</v>
      </c>
      <c r="C34" s="358"/>
      <c r="D34" s="339">
        <v>64263456</v>
      </c>
      <c r="E34" s="427">
        <v>604546186</v>
      </c>
      <c r="F34" s="346"/>
      <c r="G34" s="346"/>
      <c r="H34" s="346"/>
    </row>
    <row r="35" spans="2:11" s="1" customFormat="1" ht="15" customHeight="1" x14ac:dyDescent="0.3">
      <c r="B35" s="372" t="s">
        <v>26</v>
      </c>
      <c r="C35" s="358"/>
      <c r="D35" s="335">
        <f>+D36+D37</f>
        <v>-348026930</v>
      </c>
      <c r="E35" s="443">
        <f>+E36+E37</f>
        <v>-780117231</v>
      </c>
      <c r="F35" s="346"/>
      <c r="G35" s="346"/>
      <c r="H35" s="346"/>
    </row>
    <row r="36" spans="2:11" s="1" customFormat="1" ht="15" customHeight="1" x14ac:dyDescent="0.3">
      <c r="B36" s="342" t="s">
        <v>621</v>
      </c>
      <c r="C36" s="358" t="s">
        <v>703</v>
      </c>
      <c r="D36" s="339">
        <f>-Notas!C507</f>
        <v>-348026930</v>
      </c>
      <c r="E36" s="427">
        <f>-Notas!D507</f>
        <v>-780117231</v>
      </c>
      <c r="F36" s="346"/>
      <c r="G36" s="346"/>
      <c r="H36" s="346"/>
    </row>
    <row r="37" spans="2:11" s="1" customFormat="1" ht="15" customHeight="1" x14ac:dyDescent="0.3">
      <c r="B37" s="342" t="s">
        <v>25</v>
      </c>
      <c r="C37" s="358"/>
      <c r="D37" s="335">
        <v>0</v>
      </c>
      <c r="E37" s="427">
        <v>0</v>
      </c>
      <c r="F37" s="365"/>
      <c r="G37" s="346"/>
      <c r="H37" s="346"/>
    </row>
    <row r="38" spans="2:11" s="1" customFormat="1" ht="15" customHeight="1" x14ac:dyDescent="0.3">
      <c r="B38" s="372" t="s">
        <v>27</v>
      </c>
      <c r="C38" s="358"/>
      <c r="D38" s="335">
        <f>D39</f>
        <v>0</v>
      </c>
      <c r="E38" s="443">
        <v>0</v>
      </c>
      <c r="F38" s="346"/>
      <c r="G38" s="346"/>
      <c r="H38" s="346"/>
    </row>
    <row r="39" spans="2:11" s="1" customFormat="1" ht="15" customHeight="1" x14ac:dyDescent="0.3">
      <c r="B39" s="342" t="s">
        <v>620</v>
      </c>
      <c r="C39" s="358" t="s">
        <v>643</v>
      </c>
      <c r="D39" s="339">
        <v>0</v>
      </c>
      <c r="E39" s="427">
        <v>0</v>
      </c>
      <c r="F39" s="346"/>
      <c r="G39" s="346"/>
      <c r="H39" s="346"/>
    </row>
    <row r="40" spans="2:11" s="1" customFormat="1" ht="15" customHeight="1" x14ac:dyDescent="0.3">
      <c r="B40" s="372" t="s">
        <v>28</v>
      </c>
      <c r="C40" s="358"/>
      <c r="D40" s="335">
        <v>0</v>
      </c>
      <c r="E40" s="443">
        <v>0</v>
      </c>
      <c r="F40" s="346"/>
      <c r="G40" s="346"/>
      <c r="H40" s="346"/>
    </row>
    <row r="41" spans="2:11" s="1" customFormat="1" ht="15" customHeight="1" x14ac:dyDescent="0.3">
      <c r="B41" s="342" t="s">
        <v>29</v>
      </c>
      <c r="C41" s="358"/>
      <c r="D41" s="339">
        <v>0</v>
      </c>
      <c r="E41" s="427">
        <v>0</v>
      </c>
      <c r="F41" s="346"/>
      <c r="G41" s="346"/>
      <c r="H41" s="346"/>
    </row>
    <row r="42" spans="2:11" s="1" customFormat="1" ht="15" customHeight="1" x14ac:dyDescent="0.3">
      <c r="B42" s="342" t="s">
        <v>30</v>
      </c>
      <c r="C42" s="358"/>
      <c r="D42" s="339">
        <v>0</v>
      </c>
      <c r="E42" s="427">
        <v>0</v>
      </c>
      <c r="F42" s="346"/>
      <c r="G42" s="346"/>
      <c r="H42" s="346"/>
    </row>
    <row r="43" spans="2:11" s="1" customFormat="1" ht="15" customHeight="1" x14ac:dyDescent="0.3">
      <c r="B43" s="372" t="s">
        <v>31</v>
      </c>
      <c r="C43" s="358"/>
      <c r="D43" s="335">
        <f>+D27+D28+D32+D35+D38</f>
        <v>13112253776</v>
      </c>
      <c r="E43" s="443">
        <f>+E27+E28+E32+E35+E38</f>
        <v>5159836168</v>
      </c>
      <c r="F43" s="346"/>
      <c r="G43" s="346"/>
      <c r="H43" s="346"/>
    </row>
    <row r="44" spans="2:11" s="1" customFormat="1" ht="15" customHeight="1" x14ac:dyDescent="0.3">
      <c r="B44" s="372" t="s">
        <v>32</v>
      </c>
      <c r="C44" s="358"/>
      <c r="D44" s="427">
        <v>573539528</v>
      </c>
      <c r="E44" s="427">
        <v>270789858</v>
      </c>
      <c r="F44" s="346"/>
      <c r="G44" s="346"/>
      <c r="H44" s="346"/>
    </row>
    <row r="45" spans="2:11" s="1" customFormat="1" ht="15" customHeight="1" x14ac:dyDescent="0.3">
      <c r="B45" s="375" t="s">
        <v>33</v>
      </c>
      <c r="C45" s="364"/>
      <c r="D45" s="376">
        <f>+D43-D44</f>
        <v>12538714248</v>
      </c>
      <c r="E45" s="433">
        <f>+E43-E44</f>
        <v>4889046310</v>
      </c>
      <c r="F45" s="346"/>
      <c r="G45" s="346"/>
      <c r="H45" s="346"/>
    </row>
    <row r="46" spans="2:11" s="1" customFormat="1" ht="15" customHeight="1" x14ac:dyDescent="0.3">
      <c r="B46" s="84" t="s">
        <v>674</v>
      </c>
      <c r="C46" s="355"/>
      <c r="D46" s="134"/>
      <c r="E46" s="147"/>
      <c r="F46" s="346"/>
      <c r="G46" s="346"/>
      <c r="H46" s="346"/>
    </row>
    <row r="47" spans="2:11" x14ac:dyDescent="0.3">
      <c r="D47" s="27"/>
      <c r="E47" s="402"/>
    </row>
    <row r="48" spans="2:11" x14ac:dyDescent="0.3">
      <c r="B48" s="29"/>
      <c r="D48" s="27"/>
      <c r="E48" s="403"/>
      <c r="J48" s="24"/>
      <c r="K48" s="24"/>
    </row>
    <row r="49" spans="2:11" x14ac:dyDescent="0.3">
      <c r="B49" s="29"/>
      <c r="D49" s="27"/>
      <c r="E49" s="403"/>
      <c r="K49" s="24"/>
    </row>
    <row r="50" spans="2:11" x14ac:dyDescent="0.3">
      <c r="D50" s="27"/>
      <c r="E50" s="403"/>
    </row>
    <row r="51" spans="2:11" x14ac:dyDescent="0.3">
      <c r="E51" s="402"/>
    </row>
    <row r="53" spans="2:11" x14ac:dyDescent="0.3">
      <c r="D53" s="27"/>
    </row>
    <row r="61" spans="2:11" x14ac:dyDescent="0.3">
      <c r="E61" s="520"/>
      <c r="F61" s="520"/>
      <c r="G61" s="520"/>
      <c r="H61" s="520"/>
    </row>
    <row r="62" spans="2:11" x14ac:dyDescent="0.3">
      <c r="E62" s="520"/>
      <c r="F62" s="520"/>
      <c r="G62" s="520"/>
      <c r="H62" s="520"/>
    </row>
    <row r="63" spans="2:11" x14ac:dyDescent="0.3">
      <c r="E63" s="520"/>
      <c r="F63" s="520"/>
      <c r="G63" s="520"/>
      <c r="H63" s="520"/>
    </row>
    <row r="64" spans="2:11" x14ac:dyDescent="0.3">
      <c r="E64" s="520"/>
      <c r="F64" s="520"/>
      <c r="G64" s="520"/>
      <c r="H64" s="520"/>
    </row>
    <row r="65" spans="5:8" x14ac:dyDescent="0.3">
      <c r="E65" s="520"/>
      <c r="F65" s="520"/>
      <c r="G65" s="520"/>
      <c r="H65" s="520"/>
    </row>
  </sheetData>
  <mergeCells count="2">
    <mergeCell ref="B2:E2"/>
    <mergeCell ref="E61:H65"/>
  </mergeCells>
  <pageMargins left="0.9" right="0.70866141732283472" top="0.56999999999999995" bottom="0.74803149606299213" header="0.31496062992125984" footer="0.31496062992125984"/>
  <pageSetup paperSize="9" scale="7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47AC-4956-486F-912E-4F7F669B57A4}">
  <sheetPr>
    <pageSetUpPr fitToPage="1"/>
  </sheetPr>
  <dimension ref="A2:L53"/>
  <sheetViews>
    <sheetView showGridLines="0" topLeftCell="A19" zoomScale="85" zoomScaleNormal="85" workbookViewId="0">
      <selection activeCell="C31" sqref="C31"/>
    </sheetView>
  </sheetViews>
  <sheetFormatPr baseColWidth="10" defaultColWidth="11.5546875" defaultRowHeight="13.8" x14ac:dyDescent="0.3"/>
  <cols>
    <col min="1" max="1" width="90.88671875" style="84" customWidth="1"/>
    <col min="2" max="2" width="19.33203125" style="84" customWidth="1"/>
    <col min="3" max="3" width="19.6640625" style="100" customWidth="1"/>
    <col min="4" max="4" width="11.5546875" style="1"/>
    <col min="5" max="5" width="2.44140625" style="1" customWidth="1"/>
    <col min="6" max="6" width="11.5546875" style="1"/>
    <col min="7" max="7" width="27.33203125" style="1" hidden="1" customWidth="1"/>
    <col min="8" max="8" width="23.88671875" style="377" hidden="1" customWidth="1"/>
    <col min="9" max="10" width="13.5546875" style="1" hidden="1" customWidth="1"/>
    <col min="11" max="11" width="0" style="1" hidden="1" customWidth="1"/>
    <col min="12" max="16384" width="11.5546875" style="1"/>
  </cols>
  <sheetData>
    <row r="2" spans="1:9" ht="59.25" customHeight="1" x14ac:dyDescent="0.3">
      <c r="A2" s="521" t="s">
        <v>709</v>
      </c>
      <c r="B2" s="521"/>
      <c r="C2" s="521"/>
    </row>
    <row r="4" spans="1:9" ht="18" customHeight="1" x14ac:dyDescent="0.3">
      <c r="A4" s="380"/>
      <c r="B4" s="381">
        <v>44469</v>
      </c>
      <c r="C4" s="422">
        <v>44104</v>
      </c>
      <c r="G4" s="1" t="s">
        <v>356</v>
      </c>
      <c r="H4" s="377">
        <f>+'[1]Balance General'!C15</f>
        <v>114620494</v>
      </c>
    </row>
    <row r="5" spans="1:9" ht="15" customHeight="1" x14ac:dyDescent="0.3">
      <c r="A5" s="354" t="s">
        <v>34</v>
      </c>
      <c r="B5" s="334"/>
      <c r="C5" s="448"/>
      <c r="G5" s="1" t="s">
        <v>357</v>
      </c>
      <c r="H5" s="377">
        <f>+'[1]Estado de Resultados'!B4</f>
        <v>13525418929</v>
      </c>
    </row>
    <row r="6" spans="1:9" ht="15" customHeight="1" x14ac:dyDescent="0.3">
      <c r="A6" s="370" t="s">
        <v>35</v>
      </c>
      <c r="B6" s="424">
        <v>21019984019</v>
      </c>
      <c r="C6" s="506">
        <v>11010088612</v>
      </c>
    </row>
    <row r="7" spans="1:9" ht="15" customHeight="1" x14ac:dyDescent="0.3">
      <c r="A7" s="334" t="s">
        <v>36</v>
      </c>
      <c r="B7" s="450">
        <v>-4196186736</v>
      </c>
      <c r="C7" s="507">
        <v>-3198691114</v>
      </c>
    </row>
    <row r="8" spans="1:9" ht="15" customHeight="1" x14ac:dyDescent="0.3">
      <c r="A8" s="334" t="s">
        <v>37</v>
      </c>
      <c r="B8" s="444">
        <v>-2849960825</v>
      </c>
      <c r="C8" s="508">
        <v>-1809099161</v>
      </c>
    </row>
    <row r="9" spans="1:9" ht="15" customHeight="1" x14ac:dyDescent="0.3">
      <c r="A9" s="382" t="s">
        <v>38</v>
      </c>
      <c r="B9" s="430">
        <f>SUM(B6:B8)</f>
        <v>13973836458</v>
      </c>
      <c r="C9" s="430">
        <f>SUM(C6:C8)</f>
        <v>6002298337</v>
      </c>
      <c r="G9" s="1" t="s">
        <v>358</v>
      </c>
      <c r="H9" s="377">
        <f>+'[1]Balance General'!B15</f>
        <v>195717985</v>
      </c>
    </row>
    <row r="10" spans="1:9" ht="15" customHeight="1" x14ac:dyDescent="0.3">
      <c r="A10" s="333" t="s">
        <v>39</v>
      </c>
      <c r="B10" s="432"/>
      <c r="C10" s="432"/>
      <c r="H10" s="377">
        <f>+H4+H5-H9</f>
        <v>13444321438</v>
      </c>
    </row>
    <row r="11" spans="1:9" ht="15" customHeight="1" x14ac:dyDescent="0.3">
      <c r="A11" s="334" t="s">
        <v>40</v>
      </c>
      <c r="B11" s="432">
        <v>0</v>
      </c>
      <c r="C11" s="432">
        <v>0</v>
      </c>
    </row>
    <row r="12" spans="1:9" ht="15" customHeight="1" x14ac:dyDescent="0.3">
      <c r="A12" s="333" t="s">
        <v>41</v>
      </c>
      <c r="B12" s="432"/>
      <c r="C12" s="432"/>
    </row>
    <row r="13" spans="1:9" ht="15" customHeight="1" x14ac:dyDescent="0.3">
      <c r="A13" s="338" t="s">
        <v>42</v>
      </c>
      <c r="B13" s="424">
        <v>0</v>
      </c>
      <c r="C13" s="432">
        <v>0</v>
      </c>
    </row>
    <row r="14" spans="1:9" ht="15" customHeight="1" x14ac:dyDescent="0.3">
      <c r="A14" s="333" t="s">
        <v>43</v>
      </c>
      <c r="B14" s="447">
        <f>SUM(B9:B13)</f>
        <v>13973836458</v>
      </c>
      <c r="C14" s="447">
        <f>+C9</f>
        <v>6002298337</v>
      </c>
      <c r="G14" s="522" t="s">
        <v>91</v>
      </c>
      <c r="H14" s="523" t="s">
        <v>177</v>
      </c>
      <c r="I14" s="523"/>
    </row>
    <row r="15" spans="1:9" ht="15" customHeight="1" x14ac:dyDescent="0.3">
      <c r="A15" s="334" t="s">
        <v>44</v>
      </c>
      <c r="B15" s="424">
        <v>-419819895</v>
      </c>
      <c r="C15" s="506">
        <v>-549064480</v>
      </c>
      <c r="G15" s="522"/>
      <c r="H15" s="7">
        <v>43830</v>
      </c>
      <c r="I15" s="7">
        <v>43465</v>
      </c>
    </row>
    <row r="16" spans="1:9" ht="15" customHeight="1" x14ac:dyDescent="0.3">
      <c r="A16" s="383" t="s">
        <v>45</v>
      </c>
      <c r="B16" s="423">
        <f>+B14+B15</f>
        <v>13554016563</v>
      </c>
      <c r="C16" s="423">
        <f>+C14+C15</f>
        <v>5453233857</v>
      </c>
      <c r="G16" s="6" t="s">
        <v>183</v>
      </c>
      <c r="H16" s="2"/>
      <c r="I16" s="2"/>
    </row>
    <row r="17" spans="1:12" ht="15" customHeight="1" x14ac:dyDescent="0.3">
      <c r="A17" s="354" t="s">
        <v>51</v>
      </c>
      <c r="B17" s="432"/>
      <c r="C17" s="432"/>
      <c r="G17" s="6" t="s">
        <v>258</v>
      </c>
      <c r="H17" s="2">
        <v>22071042</v>
      </c>
      <c r="I17" s="2"/>
    </row>
    <row r="18" spans="1:12" ht="15" customHeight="1" x14ac:dyDescent="0.3">
      <c r="A18" s="334" t="s">
        <v>46</v>
      </c>
      <c r="B18" s="504">
        <v>-895275050</v>
      </c>
      <c r="C18" s="506">
        <v>-2255440000</v>
      </c>
      <c r="G18" s="6" t="s">
        <v>247</v>
      </c>
      <c r="H18" s="2">
        <f>790947060+9999</f>
        <v>790957059</v>
      </c>
      <c r="I18" s="2">
        <v>572469818</v>
      </c>
      <c r="J18" s="13">
        <f>+H18+H17-I18</f>
        <v>240558283</v>
      </c>
    </row>
    <row r="19" spans="1:12" ht="15" customHeight="1" x14ac:dyDescent="0.3">
      <c r="A19" s="334" t="s">
        <v>47</v>
      </c>
      <c r="B19" s="504">
        <v>164380524</v>
      </c>
      <c r="C19" s="506">
        <v>-47263035987</v>
      </c>
      <c r="G19" s="6" t="s">
        <v>291</v>
      </c>
      <c r="H19" s="2">
        <f>9999+94536607</f>
        <v>94546606</v>
      </c>
      <c r="I19" s="2">
        <v>49183455</v>
      </c>
      <c r="J19" s="13">
        <f>+I19-H19</f>
        <v>-45363151</v>
      </c>
      <c r="L19" s="485"/>
    </row>
    <row r="20" spans="1:12" ht="15" customHeight="1" x14ac:dyDescent="0.3">
      <c r="A20" s="334" t="s">
        <v>48</v>
      </c>
      <c r="B20" s="504">
        <v>-324852933</v>
      </c>
      <c r="C20" s="506">
        <v>-376372503</v>
      </c>
      <c r="G20" s="6" t="s">
        <v>259</v>
      </c>
      <c r="H20" s="2"/>
      <c r="I20" s="2">
        <v>5222547</v>
      </c>
      <c r="L20" s="485"/>
    </row>
    <row r="21" spans="1:12" s="343" customFormat="1" ht="15" customHeight="1" x14ac:dyDescent="0.3">
      <c r="A21" s="334" t="s">
        <v>439</v>
      </c>
      <c r="B21" s="504">
        <v>-5800000000</v>
      </c>
      <c r="C21" s="506">
        <v>-4200000000</v>
      </c>
      <c r="G21" s="11" t="s">
        <v>272</v>
      </c>
      <c r="H21" s="12"/>
      <c r="I21" s="12">
        <v>0</v>
      </c>
      <c r="L21" s="486"/>
    </row>
    <row r="22" spans="1:12" ht="15" customHeight="1" x14ac:dyDescent="0.3">
      <c r="A22" s="383" t="s">
        <v>49</v>
      </c>
      <c r="B22" s="423">
        <f>+B19+B20+B21+B18</f>
        <v>-6855747459</v>
      </c>
      <c r="C22" s="423">
        <f>+C19+C20+C21+C18</f>
        <v>-54094848490</v>
      </c>
      <c r="G22" s="22" t="s">
        <v>92</v>
      </c>
      <c r="H22" s="25">
        <f>SUM(H16:H21)</f>
        <v>907574707</v>
      </c>
      <c r="I22" s="25">
        <f>SUM(I17:I21)</f>
        <v>626875820</v>
      </c>
      <c r="L22" s="485"/>
    </row>
    <row r="23" spans="1:12" ht="15" customHeight="1" x14ac:dyDescent="0.3">
      <c r="A23" s="354" t="s">
        <v>50</v>
      </c>
      <c r="B23" s="432"/>
      <c r="C23" s="432"/>
      <c r="L23" s="485"/>
    </row>
    <row r="24" spans="1:12" ht="15" customHeight="1" x14ac:dyDescent="0.3">
      <c r="A24" s="334" t="s">
        <v>52</v>
      </c>
      <c r="B24" s="504">
        <v>-6174856404</v>
      </c>
      <c r="C24" s="504">
        <v>42673253049</v>
      </c>
      <c r="L24" s="485"/>
    </row>
    <row r="25" spans="1:12" ht="15" customHeight="1" x14ac:dyDescent="0.3">
      <c r="A25" s="334" t="s">
        <v>53</v>
      </c>
      <c r="B25" s="504">
        <v>-348026930</v>
      </c>
      <c r="C25" s="504">
        <v>-177092805</v>
      </c>
      <c r="L25" s="485"/>
    </row>
    <row r="26" spans="1:12" ht="15" customHeight="1" x14ac:dyDescent="0.3">
      <c r="A26" s="383" t="s">
        <v>54</v>
      </c>
      <c r="B26" s="423">
        <f>+B24+B25</f>
        <v>-6522883334</v>
      </c>
      <c r="C26" s="423">
        <f>+C24+C25</f>
        <v>42496160244</v>
      </c>
      <c r="L26" s="485"/>
    </row>
    <row r="27" spans="1:12" s="343" customFormat="1" ht="15" customHeight="1" x14ac:dyDescent="0.3">
      <c r="A27" s="383" t="s">
        <v>256</v>
      </c>
      <c r="B27" s="505">
        <v>64263456</v>
      </c>
      <c r="C27" s="425">
        <v>604546219</v>
      </c>
      <c r="D27" s="378"/>
      <c r="H27" s="379"/>
      <c r="L27" s="486"/>
    </row>
    <row r="28" spans="1:12" ht="15" customHeight="1" x14ac:dyDescent="0.3">
      <c r="A28" s="383" t="s">
        <v>55</v>
      </c>
      <c r="B28" s="384">
        <f>+B16+B22+B26+B27</f>
        <v>239649226</v>
      </c>
      <c r="C28" s="423">
        <f>+C16+C22+C26+C27</f>
        <v>-5540908170</v>
      </c>
      <c r="L28" s="485"/>
    </row>
    <row r="29" spans="1:12" ht="15" customHeight="1" x14ac:dyDescent="0.3">
      <c r="A29" s="383" t="s">
        <v>56</v>
      </c>
      <c r="B29" s="384">
        <f>+C30</f>
        <v>809677259</v>
      </c>
      <c r="C29" s="423">
        <v>6350585429</v>
      </c>
      <c r="G29" s="1" t="s">
        <v>359</v>
      </c>
      <c r="H29" s="377">
        <f>-'[1]Balance General'!F6</f>
        <v>-36585379</v>
      </c>
      <c r="L29" s="485"/>
    </row>
    <row r="30" spans="1:12" ht="15" customHeight="1" x14ac:dyDescent="0.3">
      <c r="A30" s="385" t="s">
        <v>57</v>
      </c>
      <c r="B30" s="386">
        <f>+B28+B29</f>
        <v>1049326485</v>
      </c>
      <c r="C30" s="434">
        <f>+C28+C29</f>
        <v>809677259</v>
      </c>
      <c r="G30" s="1" t="s">
        <v>360</v>
      </c>
      <c r="H30" s="377">
        <f>(('[1]Estado de Resultados'!B4+'[1]Estado de Resultados'!B33+'[1]Estado de Resultados'!B38+'[1]Estado de Resultados'!B28)-'[1]Estado de Resultados'!B42)*-1</f>
        <v>-4492928449</v>
      </c>
      <c r="L30" s="485"/>
    </row>
    <row r="31" spans="1:12" ht="15" customHeight="1" x14ac:dyDescent="0.3">
      <c r="A31" s="84" t="s">
        <v>674</v>
      </c>
      <c r="G31" s="1" t="s">
        <v>361</v>
      </c>
      <c r="H31" s="377">
        <f>+'[1]Balance General'!E6</f>
        <v>29209612</v>
      </c>
      <c r="L31" s="485"/>
    </row>
    <row r="32" spans="1:12" ht="24.75" customHeight="1" x14ac:dyDescent="0.3">
      <c r="B32" s="134"/>
      <c r="H32" s="377">
        <f>SUM(H29:H31)</f>
        <v>-4500304216</v>
      </c>
      <c r="L32" s="485"/>
    </row>
    <row r="33" spans="1:12" x14ac:dyDescent="0.3">
      <c r="B33" s="134"/>
      <c r="L33" s="485"/>
    </row>
    <row r="34" spans="1:12" x14ac:dyDescent="0.3">
      <c r="G34" s="1" t="s">
        <v>368</v>
      </c>
      <c r="H34" s="377">
        <v>-690101369</v>
      </c>
      <c r="L34" s="485"/>
    </row>
    <row r="35" spans="1:12" x14ac:dyDescent="0.3">
      <c r="G35" s="1" t="s">
        <v>362</v>
      </c>
      <c r="H35" s="377">
        <f>-'[1]Balance General'!F12</f>
        <v>-20514227</v>
      </c>
      <c r="L35" s="485"/>
    </row>
    <row r="36" spans="1:12" x14ac:dyDescent="0.3">
      <c r="G36" s="1" t="s">
        <v>363</v>
      </c>
      <c r="H36" s="377">
        <f>-[1]Notas!C410-[1]Notas!C412-[1]Notas!C413-[1]Notas!C414-[1]Notas!C415-[1]Notas!C409----[1]Notas!C420-[1]Notas!C421-[1]Notas!C422-[1]Notas!C433</f>
        <v>-3375050161</v>
      </c>
      <c r="L36" s="485"/>
    </row>
    <row r="37" spans="1:12" x14ac:dyDescent="0.3">
      <c r="G37" s="1" t="s">
        <v>364</v>
      </c>
      <c r="H37" s="377">
        <f>+'[1]Balance General'!E12+[1]Notas!C319</f>
        <v>866811302</v>
      </c>
      <c r="L37" s="485"/>
    </row>
    <row r="38" spans="1:12" x14ac:dyDescent="0.3">
      <c r="H38" s="377">
        <f>SUM(H34:H37)</f>
        <v>-3218854455</v>
      </c>
      <c r="L38" s="485"/>
    </row>
    <row r="39" spans="1:12" x14ac:dyDescent="0.3">
      <c r="L39" s="485"/>
    </row>
    <row r="40" spans="1:12" x14ac:dyDescent="0.3">
      <c r="G40" s="1" t="s">
        <v>365</v>
      </c>
      <c r="H40" s="377">
        <f>-'[1]Balance General'!F11</f>
        <v>-790947061</v>
      </c>
      <c r="L40" s="485"/>
    </row>
    <row r="41" spans="1:12" x14ac:dyDescent="0.3">
      <c r="G41" s="1" t="s">
        <v>366</v>
      </c>
      <c r="H41" s="377">
        <f>-'[1]Estado de Resultados'!B43</f>
        <v>-853165781</v>
      </c>
      <c r="L41" s="485"/>
    </row>
    <row r="42" spans="1:12" x14ac:dyDescent="0.3">
      <c r="G42" s="1" t="s">
        <v>367</v>
      </c>
      <c r="H42" s="377">
        <f>+'[1]Balance General'!E11</f>
        <v>853165781</v>
      </c>
      <c r="L42" s="485"/>
    </row>
    <row r="43" spans="1:12" x14ac:dyDescent="0.3">
      <c r="H43" s="377">
        <f>SUM(H40:H42)</f>
        <v>-790947061</v>
      </c>
      <c r="L43" s="485"/>
    </row>
    <row r="44" spans="1:12" x14ac:dyDescent="0.3">
      <c r="L44" s="485"/>
    </row>
    <row r="45" spans="1:12" x14ac:dyDescent="0.3">
      <c r="A45" s="516"/>
      <c r="B45" s="516"/>
      <c r="C45" s="516"/>
      <c r="D45" s="516"/>
      <c r="L45" s="485"/>
    </row>
    <row r="46" spans="1:12" x14ac:dyDescent="0.3">
      <c r="A46" s="516"/>
      <c r="B46" s="516"/>
      <c r="C46" s="516"/>
      <c r="D46" s="516"/>
      <c r="G46" s="1" t="s">
        <v>369</v>
      </c>
      <c r="H46" s="377">
        <v>-29281846</v>
      </c>
      <c r="L46" s="485"/>
    </row>
    <row r="47" spans="1:12" x14ac:dyDescent="0.3">
      <c r="A47" s="516"/>
      <c r="B47" s="516"/>
      <c r="C47" s="516"/>
      <c r="D47" s="516"/>
      <c r="G47" s="1" t="s">
        <v>370</v>
      </c>
      <c r="H47" s="377">
        <v>102193461</v>
      </c>
      <c r="L47" s="485"/>
    </row>
    <row r="48" spans="1:12" x14ac:dyDescent="0.3">
      <c r="A48" s="516"/>
      <c r="B48" s="516"/>
      <c r="C48" s="516"/>
      <c r="D48" s="516"/>
      <c r="H48" s="377">
        <f>SUM(H46:H47)</f>
        <v>72911615</v>
      </c>
      <c r="L48" s="485"/>
    </row>
    <row r="49" spans="1:12" x14ac:dyDescent="0.3">
      <c r="A49" s="516"/>
      <c r="B49" s="516"/>
      <c r="C49" s="516"/>
      <c r="D49" s="516"/>
      <c r="L49" s="485"/>
    </row>
    <row r="52" spans="1:12" x14ac:dyDescent="0.3">
      <c r="G52" s="10" t="s">
        <v>372</v>
      </c>
      <c r="H52" s="377">
        <v>0</v>
      </c>
    </row>
    <row r="53" spans="1:12" x14ac:dyDescent="0.3">
      <c r="G53" s="10" t="s">
        <v>371</v>
      </c>
      <c r="H53" s="5">
        <f>790564860+781039</f>
        <v>791345899</v>
      </c>
    </row>
  </sheetData>
  <mergeCells count="4">
    <mergeCell ref="A2:C2"/>
    <mergeCell ref="G14:G15"/>
    <mergeCell ref="H14:I14"/>
    <mergeCell ref="A45:D49"/>
  </mergeCells>
  <pageMargins left="0.34" right="0.25" top="0.74803149606299213" bottom="0.74803149606299213" header="0.31496062992125984" footer="0.31496062992125984"/>
  <pageSetup paperSize="9" scale="9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P33"/>
  <sheetViews>
    <sheetView showGridLines="0" zoomScale="85" zoomScaleNormal="85" workbookViewId="0">
      <selection activeCell="B5" sqref="B5:N6"/>
    </sheetView>
  </sheetViews>
  <sheetFormatPr baseColWidth="10" defaultColWidth="11.33203125" defaultRowHeight="13.2" x14ac:dyDescent="0.25"/>
  <cols>
    <col min="1" max="1" width="2.6640625" style="84" customWidth="1"/>
    <col min="2" max="2" width="36.33203125" style="84" customWidth="1"/>
    <col min="3" max="3" width="12.6640625" style="84" customWidth="1"/>
    <col min="4" max="4" width="14.44140625" style="84" customWidth="1"/>
    <col min="5" max="5" width="12.6640625" style="84" customWidth="1"/>
    <col min="6" max="7" width="14.6640625" style="84" customWidth="1"/>
    <col min="8" max="8" width="16.109375" style="84" customWidth="1"/>
    <col min="9" max="9" width="14.33203125" style="84" customWidth="1"/>
    <col min="10" max="10" width="12.6640625" style="84" customWidth="1"/>
    <col min="11" max="11" width="16.44140625" style="84" bestFit="1" customWidth="1"/>
    <col min="12" max="12" width="14" style="84" customWidth="1"/>
    <col min="13" max="13" width="14.88671875" style="84" bestFit="1" customWidth="1"/>
    <col min="14" max="14" width="15.6640625" style="84" customWidth="1"/>
    <col min="15" max="15" width="2.6640625" style="84" customWidth="1"/>
    <col min="16" max="16" width="14.44140625" style="84" bestFit="1" customWidth="1"/>
    <col min="17" max="16384" width="11.33203125" style="84"/>
  </cols>
  <sheetData>
    <row r="2" spans="2:16" ht="18.75" customHeight="1" x14ac:dyDescent="0.25">
      <c r="B2" s="521" t="s">
        <v>244</v>
      </c>
      <c r="C2" s="521"/>
      <c r="D2" s="521"/>
      <c r="E2" s="521"/>
      <c r="F2" s="521"/>
      <c r="G2" s="521"/>
      <c r="H2" s="521"/>
      <c r="I2" s="521"/>
      <c r="J2" s="521"/>
      <c r="K2" s="521"/>
      <c r="L2" s="521"/>
      <c r="M2" s="521"/>
      <c r="N2" s="521"/>
    </row>
    <row r="3" spans="2:16" ht="21.75" customHeight="1" x14ac:dyDescent="0.25">
      <c r="B3" s="521" t="s">
        <v>713</v>
      </c>
      <c r="C3" s="521"/>
      <c r="D3" s="521"/>
      <c r="E3" s="521"/>
      <c r="F3" s="521"/>
      <c r="G3" s="521"/>
      <c r="H3" s="521"/>
      <c r="I3" s="521"/>
      <c r="J3" s="521"/>
      <c r="K3" s="521"/>
      <c r="L3" s="521"/>
      <c r="M3" s="521"/>
      <c r="N3" s="521"/>
    </row>
    <row r="4" spans="2:16" ht="21.75" customHeight="1" x14ac:dyDescent="0.25">
      <c r="B4" s="524" t="s">
        <v>644</v>
      </c>
      <c r="C4" s="524"/>
      <c r="D4" s="524"/>
      <c r="E4" s="524"/>
      <c r="F4" s="524"/>
      <c r="G4" s="524"/>
      <c r="H4" s="524"/>
      <c r="I4" s="524"/>
      <c r="J4" s="524"/>
      <c r="K4" s="524"/>
      <c r="L4" s="524"/>
      <c r="M4" s="524"/>
      <c r="N4" s="524"/>
    </row>
    <row r="5" spans="2:16" ht="18" customHeight="1" x14ac:dyDescent="0.25">
      <c r="B5" s="525" t="s">
        <v>58</v>
      </c>
      <c r="C5" s="527" t="s">
        <v>59</v>
      </c>
      <c r="D5" s="528"/>
      <c r="E5" s="528"/>
      <c r="F5" s="529"/>
      <c r="G5" s="527" t="s">
        <v>62</v>
      </c>
      <c r="H5" s="528"/>
      <c r="I5" s="528"/>
      <c r="J5" s="529"/>
      <c r="K5" s="530" t="s">
        <v>242</v>
      </c>
      <c r="L5" s="530"/>
      <c r="M5" s="530" t="s">
        <v>9</v>
      </c>
      <c r="N5" s="530"/>
    </row>
    <row r="6" spans="2:16" ht="26.4" x14ac:dyDescent="0.25">
      <c r="B6" s="526"/>
      <c r="C6" s="453" t="s">
        <v>253</v>
      </c>
      <c r="D6" s="453" t="s">
        <v>60</v>
      </c>
      <c r="E6" s="453" t="s">
        <v>323</v>
      </c>
      <c r="F6" s="453" t="s">
        <v>61</v>
      </c>
      <c r="G6" s="453" t="s">
        <v>63</v>
      </c>
      <c r="H6" s="453" t="s">
        <v>64</v>
      </c>
      <c r="I6" s="453" t="s">
        <v>324</v>
      </c>
      <c r="J6" s="453" t="s">
        <v>325</v>
      </c>
      <c r="K6" s="453" t="s">
        <v>243</v>
      </c>
      <c r="L6" s="453" t="s">
        <v>65</v>
      </c>
      <c r="M6" s="470">
        <v>44469</v>
      </c>
      <c r="N6" s="470">
        <v>44104</v>
      </c>
    </row>
    <row r="7" spans="2:16" ht="15" customHeight="1" x14ac:dyDescent="0.25">
      <c r="B7" s="393" t="s">
        <v>437</v>
      </c>
      <c r="C7" s="395">
        <v>0</v>
      </c>
      <c r="D7" s="396">
        <v>0</v>
      </c>
      <c r="E7" s="396">
        <v>100000</v>
      </c>
      <c r="F7" s="396">
        <v>22000000000</v>
      </c>
      <c r="G7" s="396">
        <v>1483785494</v>
      </c>
      <c r="H7" s="396">
        <v>16370053054</v>
      </c>
      <c r="I7" s="396">
        <v>35747498</v>
      </c>
      <c r="J7" s="396">
        <v>30347973</v>
      </c>
      <c r="K7" s="396">
        <v>0</v>
      </c>
      <c r="L7" s="396">
        <v>4889046310</v>
      </c>
      <c r="M7" s="397">
        <v>44809080329</v>
      </c>
      <c r="N7" s="398">
        <v>41921419952</v>
      </c>
      <c r="P7" s="97"/>
    </row>
    <row r="8" spans="2:16" ht="15" customHeight="1" x14ac:dyDescent="0.25">
      <c r="B8" s="394" t="s">
        <v>436</v>
      </c>
      <c r="C8" s="395">
        <v>0</v>
      </c>
      <c r="D8" s="396">
        <v>0</v>
      </c>
      <c r="E8" s="396">
        <v>0</v>
      </c>
      <c r="F8" s="396">
        <v>0</v>
      </c>
      <c r="G8" s="396">
        <v>0</v>
      </c>
      <c r="H8" s="396">
        <v>0</v>
      </c>
      <c r="I8" s="396">
        <v>632646292</v>
      </c>
      <c r="J8" s="396">
        <v>0</v>
      </c>
      <c r="K8" s="396">
        <v>0</v>
      </c>
      <c r="L8" s="396">
        <v>6620024309</v>
      </c>
      <c r="M8" s="397">
        <v>7252670601</v>
      </c>
      <c r="N8" s="398">
        <v>0</v>
      </c>
    </row>
    <row r="9" spans="2:16" ht="15" customHeight="1" x14ac:dyDescent="0.25">
      <c r="B9" s="394" t="s">
        <v>209</v>
      </c>
      <c r="C9" s="395">
        <v>0</v>
      </c>
      <c r="D9" s="396">
        <v>0</v>
      </c>
      <c r="E9" s="396">
        <v>0</v>
      </c>
      <c r="F9" s="396">
        <v>0</v>
      </c>
      <c r="G9" s="396">
        <v>575453531</v>
      </c>
      <c r="H9" s="396">
        <v>0</v>
      </c>
      <c r="I9" s="396">
        <v>0</v>
      </c>
      <c r="J9" s="396">
        <v>0</v>
      </c>
      <c r="K9" s="396">
        <v>0</v>
      </c>
      <c r="L9" s="396">
        <v>-575453531</v>
      </c>
      <c r="M9" s="397">
        <v>0</v>
      </c>
      <c r="N9" s="397">
        <v>0</v>
      </c>
    </row>
    <row r="10" spans="2:16" ht="15" customHeight="1" x14ac:dyDescent="0.25">
      <c r="B10" s="394" t="s">
        <v>210</v>
      </c>
      <c r="C10" s="395">
        <v>0</v>
      </c>
      <c r="D10" s="396">
        <v>0</v>
      </c>
      <c r="E10" s="396">
        <v>0</v>
      </c>
      <c r="F10" s="396">
        <v>0</v>
      </c>
      <c r="G10" s="396">
        <v>0</v>
      </c>
      <c r="H10" s="396">
        <v>0</v>
      </c>
      <c r="I10" s="396">
        <v>0</v>
      </c>
      <c r="J10" s="396">
        <v>0</v>
      </c>
      <c r="K10" s="396">
        <v>0</v>
      </c>
      <c r="L10" s="396">
        <v>0</v>
      </c>
      <c r="M10" s="397">
        <v>0</v>
      </c>
      <c r="N10" s="397">
        <v>0</v>
      </c>
    </row>
    <row r="11" spans="2:16" ht="15" customHeight="1" x14ac:dyDescent="0.25">
      <c r="B11" s="394" t="s">
        <v>440</v>
      </c>
      <c r="C11" s="395">
        <v>0</v>
      </c>
      <c r="D11" s="396">
        <v>0</v>
      </c>
      <c r="E11" s="396">
        <v>0</v>
      </c>
      <c r="F11" s="396">
        <v>0</v>
      </c>
      <c r="G11" s="396">
        <v>0</v>
      </c>
      <c r="H11" s="396">
        <v>0</v>
      </c>
      <c r="I11" s="396">
        <v>0</v>
      </c>
      <c r="J11" s="396">
        <v>0</v>
      </c>
      <c r="K11" s="396">
        <v>0</v>
      </c>
      <c r="L11" s="396">
        <v>-5800000000</v>
      </c>
      <c r="M11" s="397">
        <v>-5800000000</v>
      </c>
      <c r="N11" s="397">
        <v>0</v>
      </c>
    </row>
    <row r="12" spans="2:16" ht="15" customHeight="1" x14ac:dyDescent="0.25">
      <c r="B12" s="394" t="s">
        <v>675</v>
      </c>
      <c r="C12" s="395">
        <v>0</v>
      </c>
      <c r="D12" s="396">
        <v>8000000000</v>
      </c>
      <c r="E12" s="396">
        <v>0</v>
      </c>
      <c r="F12" s="396">
        <v>0</v>
      </c>
      <c r="G12" s="396">
        <v>0</v>
      </c>
      <c r="H12" s="396">
        <v>-2866382912</v>
      </c>
      <c r="I12" s="396">
        <v>0</v>
      </c>
      <c r="J12" s="396">
        <v>0</v>
      </c>
      <c r="K12" s="396">
        <v>0</v>
      </c>
      <c r="L12" s="396">
        <v>-5133617088</v>
      </c>
      <c r="M12" s="397">
        <v>0</v>
      </c>
      <c r="N12" s="397">
        <v>0</v>
      </c>
    </row>
    <row r="13" spans="2:16" ht="15" customHeight="1" x14ac:dyDescent="0.25">
      <c r="B13" s="394" t="s">
        <v>374</v>
      </c>
      <c r="C13" s="395">
        <v>0</v>
      </c>
      <c r="D13" s="396">
        <v>0</v>
      </c>
      <c r="E13" s="396">
        <v>0</v>
      </c>
      <c r="F13" s="396">
        <v>0</v>
      </c>
      <c r="G13" s="396">
        <v>0</v>
      </c>
      <c r="H13" s="396">
        <v>0</v>
      </c>
      <c r="I13" s="396">
        <v>0</v>
      </c>
      <c r="J13" s="396">
        <v>-5524403</v>
      </c>
      <c r="K13" s="396">
        <v>0</v>
      </c>
      <c r="L13" s="396">
        <v>0</v>
      </c>
      <c r="M13" s="397">
        <v>-5524403</v>
      </c>
      <c r="N13" s="397">
        <v>0</v>
      </c>
    </row>
    <row r="14" spans="2:16" ht="15" customHeight="1" x14ac:dyDescent="0.25">
      <c r="B14" s="399" t="s">
        <v>438</v>
      </c>
      <c r="C14" s="390">
        <v>0</v>
      </c>
      <c r="D14" s="400">
        <v>0</v>
      </c>
      <c r="E14" s="400">
        <v>0</v>
      </c>
      <c r="F14" s="400">
        <v>0</v>
      </c>
      <c r="G14" s="400">
        <v>0</v>
      </c>
      <c r="H14" s="400">
        <v>0</v>
      </c>
      <c r="I14" s="400">
        <v>0</v>
      </c>
      <c r="J14" s="400">
        <v>0</v>
      </c>
      <c r="K14" s="400">
        <v>0</v>
      </c>
      <c r="L14" s="400">
        <v>12538714248</v>
      </c>
      <c r="M14" s="391">
        <v>12538714248</v>
      </c>
      <c r="N14" s="392">
        <v>0</v>
      </c>
    </row>
    <row r="15" spans="2:16" ht="15" customHeight="1" x14ac:dyDescent="0.25">
      <c r="B15" s="387" t="s">
        <v>251</v>
      </c>
      <c r="C15" s="30">
        <f t="shared" ref="C15:K15" si="0">SUM(C7:C14)</f>
        <v>0</v>
      </c>
      <c r="D15" s="30">
        <f t="shared" si="0"/>
        <v>8000000000</v>
      </c>
      <c r="E15" s="30">
        <f t="shared" si="0"/>
        <v>100000</v>
      </c>
      <c r="F15" s="30">
        <f t="shared" si="0"/>
        <v>22000000000</v>
      </c>
      <c r="G15" s="30">
        <f t="shared" si="0"/>
        <v>2059239025</v>
      </c>
      <c r="H15" s="30">
        <f t="shared" si="0"/>
        <v>13503670142</v>
      </c>
      <c r="I15" s="30">
        <f t="shared" si="0"/>
        <v>668393790</v>
      </c>
      <c r="J15" s="30">
        <f t="shared" si="0"/>
        <v>24823570</v>
      </c>
      <c r="K15" s="30">
        <f t="shared" si="0"/>
        <v>0</v>
      </c>
      <c r="L15" s="30">
        <f t="shared" ref="L15" si="1">SUM(L7:L14)</f>
        <v>12538714248</v>
      </c>
      <c r="M15" s="30">
        <f>SUM(M7:M14)</f>
        <v>58794940775</v>
      </c>
      <c r="N15" s="30"/>
    </row>
    <row r="16" spans="2:16" ht="15" customHeight="1" x14ac:dyDescent="0.25">
      <c r="B16" s="387" t="s">
        <v>252</v>
      </c>
      <c r="C16" s="30">
        <v>0</v>
      </c>
      <c r="D16" s="30">
        <v>0</v>
      </c>
      <c r="E16" s="30">
        <v>100000</v>
      </c>
      <c r="F16" s="30">
        <v>22000000000</v>
      </c>
      <c r="G16" s="30">
        <v>1483785494</v>
      </c>
      <c r="H16" s="30">
        <v>16370053054</v>
      </c>
      <c r="I16" s="30">
        <v>35747498</v>
      </c>
      <c r="J16" s="30">
        <v>30347973</v>
      </c>
      <c r="K16" s="30">
        <v>0</v>
      </c>
      <c r="L16" s="30">
        <v>4889046310</v>
      </c>
      <c r="M16" s="30"/>
      <c r="N16" s="30">
        <f>+SUM(C16:L16)</f>
        <v>44809080329</v>
      </c>
    </row>
    <row r="17" spans="2:14" x14ac:dyDescent="0.25">
      <c r="K17" s="134"/>
      <c r="L17" s="134"/>
    </row>
    <row r="18" spans="2:14" x14ac:dyDescent="0.25">
      <c r="B18" s="84" t="s">
        <v>674</v>
      </c>
      <c r="G18" s="134"/>
      <c r="K18" s="134"/>
      <c r="L18" s="134"/>
    </row>
    <row r="19" spans="2:14" x14ac:dyDescent="0.25">
      <c r="K19" s="134"/>
      <c r="M19" s="134"/>
    </row>
    <row r="20" spans="2:14" s="223" customFormat="1" x14ac:dyDescent="0.25">
      <c r="G20" s="388">
        <v>1043266173</v>
      </c>
      <c r="H20" s="388">
        <v>12200185955</v>
      </c>
      <c r="K20" s="222"/>
      <c r="L20" s="84"/>
      <c r="N20" s="127"/>
    </row>
    <row r="21" spans="2:14" x14ac:dyDescent="0.25">
      <c r="J21" s="134"/>
      <c r="M21" s="134"/>
      <c r="N21" s="134"/>
    </row>
    <row r="28" spans="2:14" x14ac:dyDescent="0.25">
      <c r="H28" s="134"/>
      <c r="I28" s="134"/>
    </row>
    <row r="29" spans="2:14" x14ac:dyDescent="0.25">
      <c r="J29" s="516"/>
      <c r="K29" s="516"/>
      <c r="L29" s="516"/>
      <c r="M29" s="516"/>
    </row>
    <row r="30" spans="2:14" x14ac:dyDescent="0.25">
      <c r="J30" s="516"/>
      <c r="K30" s="516"/>
      <c r="L30" s="516"/>
      <c r="M30" s="516"/>
    </row>
    <row r="31" spans="2:14" x14ac:dyDescent="0.25">
      <c r="J31" s="516"/>
      <c r="K31" s="516"/>
      <c r="L31" s="516"/>
      <c r="M31" s="516"/>
    </row>
    <row r="32" spans="2:14" x14ac:dyDescent="0.25">
      <c r="J32" s="516"/>
      <c r="K32" s="516"/>
      <c r="L32" s="516"/>
      <c r="M32" s="516"/>
    </row>
    <row r="33" spans="10:13" x14ac:dyDescent="0.25">
      <c r="J33" s="516"/>
      <c r="K33" s="516"/>
      <c r="L33" s="516"/>
      <c r="M33" s="516"/>
    </row>
  </sheetData>
  <mergeCells count="9">
    <mergeCell ref="J29:M33"/>
    <mergeCell ref="B2:N2"/>
    <mergeCell ref="B3:N3"/>
    <mergeCell ref="B4:N4"/>
    <mergeCell ref="B5:B6"/>
    <mergeCell ref="C5:F5"/>
    <mergeCell ref="G5:J5"/>
    <mergeCell ref="K5:L5"/>
    <mergeCell ref="M5:N5"/>
  </mergeCells>
  <pageMargins left="0.70866141732283472" right="0.70866141732283472" top="0.74803149606299213" bottom="0.74803149606299213" header="0.31496062992125984" footer="0.31496062992125984"/>
  <pageSetup paperSize="9" scale="63" orientation="landscape" r:id="rId1"/>
  <ignoredErrors>
    <ignoredError sqref="M15" formulaRange="1"/>
    <ignoredError sqref="L15"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62"/>
  <sheetViews>
    <sheetView showGridLines="0" tabSelected="1" topLeftCell="A52" zoomScale="85" zoomScaleNormal="85" workbookViewId="0">
      <selection activeCell="B3" sqref="B3:E3"/>
    </sheetView>
  </sheetViews>
  <sheetFormatPr baseColWidth="10" defaultColWidth="11.33203125" defaultRowHeight="13.2" x14ac:dyDescent="0.25"/>
  <cols>
    <col min="1" max="1" width="3.6640625" style="84" customWidth="1"/>
    <col min="2" max="2" width="44.88671875" style="84" customWidth="1"/>
    <col min="3" max="3" width="22.109375" style="84" customWidth="1"/>
    <col min="4" max="4" width="19.33203125" style="84" customWidth="1"/>
    <col min="5" max="5" width="19" style="97" customWidth="1"/>
    <col min="6" max="6" width="22.6640625" style="97" customWidth="1"/>
    <col min="7" max="7" width="18.109375" style="84" customWidth="1"/>
    <col min="8" max="8" width="19.77734375" style="84" customWidth="1"/>
    <col min="9" max="9" width="16.33203125" style="84" bestFit="1" customWidth="1"/>
    <col min="10" max="10" width="18.33203125" style="84" customWidth="1"/>
    <col min="11" max="11" width="20.109375" style="84" bestFit="1" customWidth="1"/>
    <col min="12" max="12" width="13.88671875" style="84" customWidth="1"/>
    <col min="13" max="13" width="13.6640625" style="84" bestFit="1" customWidth="1"/>
    <col min="14" max="14" width="11.88671875" style="84" bestFit="1" customWidth="1"/>
    <col min="15" max="16384" width="11.33203125" style="84"/>
  </cols>
  <sheetData>
    <row r="1" spans="2:5" s="92" customFormat="1" ht="25.5" customHeight="1" x14ac:dyDescent="0.3">
      <c r="B1" s="556" t="s">
        <v>380</v>
      </c>
      <c r="C1" s="556"/>
      <c r="D1" s="556"/>
      <c r="E1" s="556"/>
    </row>
    <row r="2" spans="2:5" s="92" customFormat="1" ht="24" customHeight="1" x14ac:dyDescent="0.25">
      <c r="B2" s="536" t="s">
        <v>381</v>
      </c>
      <c r="C2" s="536"/>
      <c r="D2" s="536"/>
      <c r="E2" s="536"/>
    </row>
    <row r="3" spans="2:5" s="92" customFormat="1" ht="21" customHeight="1" x14ac:dyDescent="0.3">
      <c r="B3" s="557" t="s">
        <v>677</v>
      </c>
      <c r="C3" s="557"/>
      <c r="D3" s="557"/>
      <c r="E3" s="557"/>
    </row>
    <row r="4" spans="2:5" s="92" customFormat="1" ht="18.75" customHeight="1" x14ac:dyDescent="0.25">
      <c r="B4" s="536" t="s">
        <v>394</v>
      </c>
      <c r="C4" s="536"/>
      <c r="D4" s="536"/>
      <c r="E4" s="536"/>
    </row>
    <row r="5" spans="2:5" s="92" customFormat="1" ht="24.75" customHeight="1" x14ac:dyDescent="0.3">
      <c r="B5" s="545" t="s">
        <v>382</v>
      </c>
      <c r="C5" s="545"/>
      <c r="D5" s="545"/>
      <c r="E5" s="545"/>
    </row>
    <row r="6" spans="2:5" s="93" customFormat="1" ht="168" customHeight="1" x14ac:dyDescent="0.25">
      <c r="B6" s="546" t="s">
        <v>541</v>
      </c>
      <c r="C6" s="546"/>
      <c r="D6" s="546"/>
      <c r="E6" s="546"/>
    </row>
    <row r="7" spans="2:5" s="93" customFormat="1" x14ac:dyDescent="0.25">
      <c r="B7" s="560" t="s">
        <v>379</v>
      </c>
      <c r="C7" s="560"/>
      <c r="D7" s="560"/>
      <c r="E7" s="560"/>
    </row>
    <row r="8" spans="2:5" s="93" customFormat="1" ht="38.25" customHeight="1" x14ac:dyDescent="0.25">
      <c r="B8" s="546" t="s">
        <v>378</v>
      </c>
      <c r="C8" s="546"/>
      <c r="D8" s="546"/>
      <c r="E8" s="546"/>
    </row>
    <row r="9" spans="2:5" s="93" customFormat="1" ht="13.5" customHeight="1" x14ac:dyDescent="0.25">
      <c r="B9" s="94"/>
      <c r="C9" s="94"/>
      <c r="D9" s="94"/>
      <c r="E9" s="94"/>
    </row>
    <row r="10" spans="2:5" s="93" customFormat="1" ht="15" customHeight="1" x14ac:dyDescent="0.25">
      <c r="B10" s="536" t="s">
        <v>660</v>
      </c>
      <c r="C10" s="536"/>
      <c r="D10" s="536"/>
      <c r="E10" s="536"/>
    </row>
    <row r="11" spans="2:5" s="95" customFormat="1" ht="18.75" customHeight="1" x14ac:dyDescent="0.3">
      <c r="B11" s="559" t="s">
        <v>377</v>
      </c>
      <c r="C11" s="559"/>
      <c r="D11" s="559"/>
      <c r="E11" s="559"/>
    </row>
    <row r="12" spans="2:5" s="93" customFormat="1" ht="36" customHeight="1" x14ac:dyDescent="0.25">
      <c r="B12" s="558" t="s">
        <v>543</v>
      </c>
      <c r="C12" s="558"/>
      <c r="D12" s="558"/>
      <c r="E12" s="558"/>
    </row>
    <row r="13" spans="2:5" s="95" customFormat="1" ht="18.75" customHeight="1" x14ac:dyDescent="0.3">
      <c r="B13" s="559" t="s">
        <v>376</v>
      </c>
      <c r="C13" s="559"/>
      <c r="D13" s="559"/>
      <c r="E13" s="559"/>
    </row>
    <row r="14" spans="2:5" s="93" customFormat="1" ht="85.2" customHeight="1" x14ac:dyDescent="0.25">
      <c r="B14" s="558" t="s">
        <v>547</v>
      </c>
      <c r="C14" s="558"/>
      <c r="D14" s="558"/>
      <c r="E14" s="558"/>
    </row>
    <row r="15" spans="2:5" s="95" customFormat="1" ht="18.75" customHeight="1" x14ac:dyDescent="0.3">
      <c r="B15" s="545" t="s">
        <v>392</v>
      </c>
      <c r="C15" s="545"/>
      <c r="D15" s="545"/>
      <c r="E15" s="545"/>
    </row>
    <row r="16" spans="2:5" s="93" customFormat="1" x14ac:dyDescent="0.25">
      <c r="B16" s="546" t="s">
        <v>391</v>
      </c>
      <c r="C16" s="546"/>
      <c r="D16" s="546"/>
      <c r="E16" s="546"/>
    </row>
    <row r="17" spans="2:6" s="95" customFormat="1" ht="18.75" customHeight="1" x14ac:dyDescent="0.3">
      <c r="B17" s="545" t="s">
        <v>390</v>
      </c>
      <c r="C17" s="545"/>
      <c r="D17" s="545"/>
      <c r="E17" s="545"/>
    </row>
    <row r="18" spans="2:6" s="93" customFormat="1" ht="32.25" customHeight="1" x14ac:dyDescent="0.25">
      <c r="B18" s="557" t="s">
        <v>389</v>
      </c>
      <c r="C18" s="557"/>
      <c r="D18" s="557"/>
      <c r="E18" s="557"/>
    </row>
    <row r="19" spans="2:6" s="95" customFormat="1" ht="18.75" customHeight="1" x14ac:dyDescent="0.3">
      <c r="B19" s="545" t="s">
        <v>399</v>
      </c>
      <c r="C19" s="545"/>
      <c r="D19" s="545"/>
      <c r="E19" s="545"/>
    </row>
    <row r="20" spans="2:6" s="93" customFormat="1" ht="54.75" customHeight="1" x14ac:dyDescent="0.25">
      <c r="B20" s="546" t="s">
        <v>544</v>
      </c>
      <c r="C20" s="546"/>
      <c r="D20" s="546"/>
      <c r="E20" s="546"/>
    </row>
    <row r="21" spans="2:6" s="95" customFormat="1" ht="18.75" customHeight="1" x14ac:dyDescent="0.3">
      <c r="B21" s="545" t="s">
        <v>388</v>
      </c>
      <c r="C21" s="545"/>
      <c r="D21" s="545"/>
      <c r="E21" s="545"/>
      <c r="F21" s="96"/>
    </row>
    <row r="22" spans="2:6" ht="40.5" customHeight="1" x14ac:dyDescent="0.25">
      <c r="B22" s="546" t="s">
        <v>545</v>
      </c>
      <c r="C22" s="546"/>
      <c r="D22" s="546"/>
      <c r="E22" s="546"/>
    </row>
    <row r="23" spans="2:6" s="95" customFormat="1" ht="19.5" customHeight="1" x14ac:dyDescent="0.3">
      <c r="B23" s="545" t="s">
        <v>387</v>
      </c>
      <c r="C23" s="545"/>
      <c r="D23" s="545"/>
      <c r="E23" s="545"/>
      <c r="F23" s="96"/>
    </row>
    <row r="24" spans="2:6" ht="19.5" customHeight="1" x14ac:dyDescent="0.25">
      <c r="B24" s="546" t="s">
        <v>386</v>
      </c>
      <c r="C24" s="546"/>
      <c r="D24" s="546"/>
      <c r="E24" s="546"/>
    </row>
    <row r="25" spans="2:6" s="95" customFormat="1" ht="19.5" customHeight="1" x14ac:dyDescent="0.3">
      <c r="B25" s="545" t="s">
        <v>385</v>
      </c>
      <c r="C25" s="545"/>
      <c r="D25" s="545"/>
      <c r="E25" s="545"/>
      <c r="F25" s="96"/>
    </row>
    <row r="26" spans="2:6" ht="15.6" customHeight="1" x14ac:dyDescent="0.25">
      <c r="B26" s="547" t="s">
        <v>384</v>
      </c>
      <c r="C26" s="547"/>
      <c r="D26" s="547"/>
      <c r="E26" s="547"/>
    </row>
    <row r="27" spans="2:6" ht="10.95" customHeight="1" x14ac:dyDescent="0.25">
      <c r="B27" s="98"/>
      <c r="C27" s="98"/>
      <c r="D27" s="98"/>
      <c r="E27" s="99"/>
    </row>
    <row r="28" spans="2:6" ht="15" customHeight="1" x14ac:dyDescent="0.25">
      <c r="B28" s="536" t="s">
        <v>395</v>
      </c>
      <c r="C28" s="536"/>
      <c r="D28" s="536"/>
      <c r="E28" s="536"/>
    </row>
    <row r="29" spans="2:6" ht="37.5" customHeight="1" x14ac:dyDescent="0.25">
      <c r="B29" s="547" t="s">
        <v>383</v>
      </c>
      <c r="C29" s="547"/>
      <c r="D29" s="547"/>
      <c r="E29" s="547"/>
    </row>
    <row r="31" spans="2:6" x14ac:dyDescent="0.25">
      <c r="B31" s="536" t="s">
        <v>396</v>
      </c>
      <c r="C31" s="536"/>
      <c r="D31" s="536"/>
      <c r="E31" s="536"/>
    </row>
    <row r="32" spans="2:6" x14ac:dyDescent="0.25">
      <c r="B32" s="100"/>
    </row>
    <row r="33" spans="2:10" x14ac:dyDescent="0.25">
      <c r="B33" s="549" t="s">
        <v>397</v>
      </c>
      <c r="C33" s="549"/>
    </row>
    <row r="35" spans="2:10" ht="18" customHeight="1" x14ac:dyDescent="0.25">
      <c r="B35" s="88" t="s">
        <v>91</v>
      </c>
      <c r="C35" s="76">
        <v>44469</v>
      </c>
      <c r="D35" s="76">
        <v>44196</v>
      </c>
      <c r="E35" s="84"/>
    </row>
    <row r="36" spans="2:10" ht="18" customHeight="1" x14ac:dyDescent="0.25">
      <c r="B36" s="253" t="s">
        <v>104</v>
      </c>
      <c r="C36" s="478">
        <v>6895.8</v>
      </c>
      <c r="D36" s="478">
        <v>6891.96</v>
      </c>
      <c r="E36" s="84"/>
    </row>
    <row r="37" spans="2:10" ht="18" customHeight="1" x14ac:dyDescent="0.25">
      <c r="B37" s="253" t="s">
        <v>105</v>
      </c>
      <c r="C37" s="478">
        <v>6918.66</v>
      </c>
      <c r="D37" s="478">
        <v>6941.65</v>
      </c>
      <c r="E37" s="84"/>
    </row>
    <row r="39" spans="2:10" x14ac:dyDescent="0.25">
      <c r="B39" s="549" t="s">
        <v>398</v>
      </c>
      <c r="C39" s="549"/>
    </row>
    <row r="40" spans="2:10" x14ac:dyDescent="0.25">
      <c r="B40" s="100"/>
    </row>
    <row r="41" spans="2:10" ht="15" customHeight="1" x14ac:dyDescent="0.25">
      <c r="B41" s="549" t="s">
        <v>281</v>
      </c>
      <c r="C41" s="549"/>
      <c r="D41" s="452"/>
    </row>
    <row r="42" spans="2:10" ht="44.4" customHeight="1" x14ac:dyDescent="0.25">
      <c r="B42" s="473" t="s">
        <v>106</v>
      </c>
      <c r="C42" s="88" t="s">
        <v>121</v>
      </c>
      <c r="D42" s="88" t="s">
        <v>107</v>
      </c>
      <c r="E42" s="89" t="s">
        <v>678</v>
      </c>
      <c r="F42" s="89" t="s">
        <v>679</v>
      </c>
      <c r="G42" s="89" t="s">
        <v>400</v>
      </c>
      <c r="H42" s="88" t="s">
        <v>401</v>
      </c>
    </row>
    <row r="43" spans="2:10" ht="15" customHeight="1" x14ac:dyDescent="0.25">
      <c r="B43" s="122" t="s">
        <v>0</v>
      </c>
      <c r="C43" s="254"/>
      <c r="D43" s="254"/>
      <c r="E43" s="255"/>
      <c r="F43" s="255"/>
      <c r="G43" s="254"/>
      <c r="H43" s="254"/>
    </row>
    <row r="44" spans="2:10" ht="15" customHeight="1" x14ac:dyDescent="0.25">
      <c r="B44" s="256" t="s">
        <v>108</v>
      </c>
      <c r="C44" s="254"/>
      <c r="D44" s="254"/>
      <c r="E44" s="255"/>
      <c r="F44" s="255"/>
      <c r="G44" s="254"/>
      <c r="H44" s="254"/>
    </row>
    <row r="45" spans="2:10" ht="15" customHeight="1" x14ac:dyDescent="0.25">
      <c r="B45" s="257" t="s">
        <v>109</v>
      </c>
      <c r="C45" s="254"/>
      <c r="D45" s="254"/>
      <c r="E45" s="255"/>
      <c r="F45" s="255"/>
      <c r="G45" s="254"/>
      <c r="H45" s="254"/>
    </row>
    <row r="46" spans="2:10" ht="15" customHeight="1" x14ac:dyDescent="0.25">
      <c r="B46" s="240" t="s">
        <v>110</v>
      </c>
      <c r="C46" s="217" t="s">
        <v>111</v>
      </c>
      <c r="D46" s="465">
        <v>0</v>
      </c>
      <c r="E46" s="242">
        <f>+C36</f>
        <v>6895.8</v>
      </c>
      <c r="F46" s="467">
        <f>+D46*E46</f>
        <v>0</v>
      </c>
      <c r="G46" s="439">
        <f>+D36</f>
        <v>6891.96</v>
      </c>
      <c r="H46" s="259">
        <v>0</v>
      </c>
      <c r="I46" s="165"/>
    </row>
    <row r="47" spans="2:10" ht="15" customHeight="1" x14ac:dyDescent="0.25">
      <c r="B47" s="240" t="s">
        <v>573</v>
      </c>
      <c r="C47" s="217" t="s">
        <v>111</v>
      </c>
      <c r="D47" s="465">
        <v>6545.72</v>
      </c>
      <c r="E47" s="242">
        <f>+E46</f>
        <v>6895.8</v>
      </c>
      <c r="F47" s="467">
        <f t="shared" ref="F47" si="0">+D47*E47</f>
        <v>45137975.976000004</v>
      </c>
      <c r="G47" s="439">
        <f>+G46</f>
        <v>6891.96</v>
      </c>
      <c r="H47" s="259">
        <v>0</v>
      </c>
      <c r="I47" s="165"/>
    </row>
    <row r="48" spans="2:10" ht="15" customHeight="1" x14ac:dyDescent="0.25">
      <c r="B48" s="240" t="s">
        <v>573</v>
      </c>
      <c r="C48" s="217" t="s">
        <v>111</v>
      </c>
      <c r="D48" s="465">
        <v>3191.0296122277327</v>
      </c>
      <c r="E48" s="242">
        <f>+E47</f>
        <v>6895.8</v>
      </c>
      <c r="F48" s="467">
        <f>+D48*E48</f>
        <v>22004702</v>
      </c>
      <c r="G48" s="439">
        <f>+G47</f>
        <v>6891.96</v>
      </c>
      <c r="H48" s="259">
        <v>11029686</v>
      </c>
      <c r="I48" s="165"/>
      <c r="J48" s="165"/>
    </row>
    <row r="49" spans="2:13" ht="15" customHeight="1" x14ac:dyDescent="0.25">
      <c r="B49" s="240" t="s">
        <v>573</v>
      </c>
      <c r="C49" s="217" t="s">
        <v>111</v>
      </c>
      <c r="D49" s="465">
        <v>106729.70996838655</v>
      </c>
      <c r="E49" s="242">
        <f t="shared" ref="E49:E58" si="1">+E48</f>
        <v>6895.8</v>
      </c>
      <c r="F49" s="467">
        <f>+D49*E49</f>
        <v>735986734</v>
      </c>
      <c r="G49" s="439">
        <f t="shared" ref="G49:G57" si="2">+G48</f>
        <v>6891.96</v>
      </c>
      <c r="H49" s="259">
        <v>4170325</v>
      </c>
      <c r="I49" s="165"/>
      <c r="J49" s="165"/>
    </row>
    <row r="50" spans="2:13" ht="15" customHeight="1" x14ac:dyDescent="0.25">
      <c r="B50" s="240" t="s">
        <v>573</v>
      </c>
      <c r="C50" s="217" t="s">
        <v>111</v>
      </c>
      <c r="D50" s="465">
        <v>3993.9801038313176</v>
      </c>
      <c r="E50" s="242">
        <f t="shared" si="1"/>
        <v>6895.8</v>
      </c>
      <c r="F50" s="467">
        <f t="shared" ref="F50:F64" si="3">+D50*E50</f>
        <v>27541688</v>
      </c>
      <c r="G50" s="439">
        <f t="shared" si="2"/>
        <v>6891.96</v>
      </c>
      <c r="H50" s="259">
        <v>36685490</v>
      </c>
      <c r="I50" s="165"/>
      <c r="J50" s="165"/>
    </row>
    <row r="51" spans="2:13" ht="15" customHeight="1" x14ac:dyDescent="0.25">
      <c r="B51" s="240" t="s">
        <v>112</v>
      </c>
      <c r="C51" s="217" t="s">
        <v>111</v>
      </c>
      <c r="D51" s="465">
        <v>1100.22</v>
      </c>
      <c r="E51" s="242">
        <f>+E50</f>
        <v>6895.8</v>
      </c>
      <c r="F51" s="467">
        <f t="shared" si="3"/>
        <v>7586897.0760000004</v>
      </c>
      <c r="G51" s="439">
        <f>+G50</f>
        <v>6891.96</v>
      </c>
      <c r="H51" s="259">
        <v>34080742</v>
      </c>
      <c r="I51" s="165"/>
      <c r="J51" s="165"/>
    </row>
    <row r="52" spans="2:13" ht="15" customHeight="1" x14ac:dyDescent="0.25">
      <c r="B52" s="240" t="s">
        <v>113</v>
      </c>
      <c r="C52" s="217" t="s">
        <v>111</v>
      </c>
      <c r="D52" s="465">
        <v>5106.6700020302214</v>
      </c>
      <c r="E52" s="242">
        <f t="shared" si="1"/>
        <v>6895.8</v>
      </c>
      <c r="F52" s="467">
        <f t="shared" si="3"/>
        <v>35214575</v>
      </c>
      <c r="G52" s="439">
        <f t="shared" si="2"/>
        <v>6891.96</v>
      </c>
      <c r="H52" s="259">
        <v>6893476</v>
      </c>
      <c r="I52" s="165"/>
      <c r="J52" s="165"/>
    </row>
    <row r="53" spans="2:13" ht="15" customHeight="1" x14ac:dyDescent="0.25">
      <c r="B53" s="240" t="s">
        <v>338</v>
      </c>
      <c r="C53" s="217" t="s">
        <v>111</v>
      </c>
      <c r="D53" s="465">
        <v>1590.8599437338671</v>
      </c>
      <c r="E53" s="242">
        <f>+E52</f>
        <v>6895.8</v>
      </c>
      <c r="F53" s="467">
        <f t="shared" si="3"/>
        <v>10970252.000000002</v>
      </c>
      <c r="G53" s="439">
        <f t="shared" si="2"/>
        <v>6891.96</v>
      </c>
      <c r="H53" s="259">
        <v>7583706</v>
      </c>
      <c r="I53" s="165"/>
      <c r="J53" s="165"/>
    </row>
    <row r="54" spans="2:13" ht="15" customHeight="1" x14ac:dyDescent="0.25">
      <c r="B54" s="240" t="s">
        <v>339</v>
      </c>
      <c r="C54" s="217" t="s">
        <v>111</v>
      </c>
      <c r="D54" s="465">
        <v>3100</v>
      </c>
      <c r="E54" s="242">
        <f>+E53</f>
        <v>6895.8</v>
      </c>
      <c r="F54" s="467">
        <f t="shared" si="3"/>
        <v>21376980</v>
      </c>
      <c r="G54" s="439">
        <f>+G53</f>
        <v>6891.96</v>
      </c>
      <c r="H54" s="259">
        <v>20675880</v>
      </c>
      <c r="I54" s="165"/>
      <c r="J54" s="165"/>
    </row>
    <row r="55" spans="2:13" ht="15" customHeight="1" x14ac:dyDescent="0.25">
      <c r="B55" s="240" t="s">
        <v>351</v>
      </c>
      <c r="C55" s="217" t="s">
        <v>111</v>
      </c>
      <c r="D55" s="465">
        <v>0</v>
      </c>
      <c r="E55" s="242">
        <f t="shared" si="1"/>
        <v>6895.8</v>
      </c>
      <c r="F55" s="467">
        <f t="shared" si="3"/>
        <v>0</v>
      </c>
      <c r="G55" s="439">
        <f t="shared" si="2"/>
        <v>6891.96</v>
      </c>
      <c r="H55" s="259">
        <v>0</v>
      </c>
      <c r="I55" s="165"/>
      <c r="J55" s="165"/>
    </row>
    <row r="56" spans="2:13" ht="15" customHeight="1" x14ac:dyDescent="0.25">
      <c r="B56" s="240" t="s">
        <v>340</v>
      </c>
      <c r="C56" s="217" t="s">
        <v>111</v>
      </c>
      <c r="D56" s="465">
        <v>295.60993648307664</v>
      </c>
      <c r="E56" s="242">
        <f t="shared" si="1"/>
        <v>6895.8</v>
      </c>
      <c r="F56" s="467">
        <f t="shared" si="3"/>
        <v>2038467</v>
      </c>
      <c r="G56" s="439">
        <f t="shared" si="2"/>
        <v>6891.96</v>
      </c>
      <c r="H56" s="259">
        <v>2008869</v>
      </c>
      <c r="I56" s="165"/>
      <c r="J56" s="165"/>
    </row>
    <row r="57" spans="2:13" ht="15" customHeight="1" x14ac:dyDescent="0.25">
      <c r="B57" s="240" t="s">
        <v>246</v>
      </c>
      <c r="C57" s="217" t="s">
        <v>111</v>
      </c>
      <c r="D57" s="465">
        <v>200.34006206676528</v>
      </c>
      <c r="E57" s="242">
        <f t="shared" si="1"/>
        <v>6895.8</v>
      </c>
      <c r="F57" s="467">
        <f>+D57*E57</f>
        <v>1381505</v>
      </c>
      <c r="G57" s="439">
        <f t="shared" si="2"/>
        <v>6891.96</v>
      </c>
      <c r="H57" s="435">
        <v>0</v>
      </c>
      <c r="I57" s="165"/>
      <c r="J57" s="165"/>
    </row>
    <row r="58" spans="2:13" ht="15" customHeight="1" x14ac:dyDescent="0.25">
      <c r="B58" s="240" t="s">
        <v>653</v>
      </c>
      <c r="C58" s="217" t="s">
        <v>111</v>
      </c>
      <c r="D58" s="465">
        <v>500.02001218132773</v>
      </c>
      <c r="E58" s="242">
        <f t="shared" si="1"/>
        <v>6895.8</v>
      </c>
      <c r="F58" s="467">
        <f t="shared" si="3"/>
        <v>3448038</v>
      </c>
      <c r="G58" s="439">
        <f>+G57</f>
        <v>6891.96</v>
      </c>
      <c r="H58" s="435">
        <v>0</v>
      </c>
      <c r="I58" s="165"/>
      <c r="J58" s="165"/>
    </row>
    <row r="59" spans="2:13" ht="15" customHeight="1" x14ac:dyDescent="0.25">
      <c r="B59" s="260" t="s">
        <v>114</v>
      </c>
      <c r="C59" s="261"/>
      <c r="D59" s="435"/>
      <c r="E59" s="242"/>
      <c r="F59" s="467">
        <f t="shared" si="3"/>
        <v>0</v>
      </c>
      <c r="G59" s="262"/>
      <c r="H59" s="435"/>
      <c r="I59" s="165"/>
    </row>
    <row r="60" spans="2:13" ht="15" customHeight="1" x14ac:dyDescent="0.25">
      <c r="B60" s="240" t="s">
        <v>115</v>
      </c>
      <c r="C60" s="261" t="s">
        <v>111</v>
      </c>
      <c r="D60" s="466">
        <v>9908.6800661272082</v>
      </c>
      <c r="E60" s="242">
        <f>+E56</f>
        <v>6895.8</v>
      </c>
      <c r="F60" s="467">
        <f t="shared" si="3"/>
        <v>68328276</v>
      </c>
      <c r="G60" s="263">
        <f>+G58</f>
        <v>6891.96</v>
      </c>
      <c r="H60" s="262">
        <v>1200028</v>
      </c>
      <c r="I60" s="165"/>
      <c r="K60" s="101"/>
      <c r="L60" s="101"/>
      <c r="M60" s="102"/>
    </row>
    <row r="61" spans="2:13" ht="15" hidden="1" customHeight="1" x14ac:dyDescent="0.25">
      <c r="B61" s="240" t="s">
        <v>548</v>
      </c>
      <c r="C61" s="261" t="s">
        <v>111</v>
      </c>
      <c r="D61" s="466">
        <v>0</v>
      </c>
      <c r="E61" s="242">
        <f>+E57</f>
        <v>6895.8</v>
      </c>
      <c r="F61" s="467">
        <f t="shared" si="3"/>
        <v>0</v>
      </c>
      <c r="G61" s="263">
        <f>+G58</f>
        <v>6891.96</v>
      </c>
      <c r="H61" s="262">
        <v>0</v>
      </c>
      <c r="K61" s="101"/>
      <c r="L61" s="101"/>
      <c r="M61" s="102"/>
    </row>
    <row r="62" spans="2:13" ht="15" customHeight="1" x14ac:dyDescent="0.25">
      <c r="B62" s="260" t="s">
        <v>116</v>
      </c>
      <c r="C62" s="254"/>
      <c r="D62" s="262"/>
      <c r="E62" s="244"/>
      <c r="F62" s="467">
        <f t="shared" si="3"/>
        <v>0</v>
      </c>
      <c r="G62" s="437"/>
      <c r="H62" s="254"/>
    </row>
    <row r="63" spans="2:13" ht="15" customHeight="1" x14ac:dyDescent="0.25">
      <c r="B63" s="240" t="s">
        <v>117</v>
      </c>
      <c r="C63" s="217" t="s">
        <v>111</v>
      </c>
      <c r="D63" s="263">
        <v>40223.080860813803</v>
      </c>
      <c r="E63" s="242">
        <f>+E60</f>
        <v>6895.8</v>
      </c>
      <c r="F63" s="467">
        <f t="shared" si="3"/>
        <v>277370320.99999982</v>
      </c>
      <c r="G63" s="242">
        <f>+G60</f>
        <v>6891.96</v>
      </c>
      <c r="H63" s="262">
        <v>3588205795</v>
      </c>
      <c r="J63" s="103"/>
    </row>
    <row r="64" spans="2:13" ht="15" hidden="1" customHeight="1" x14ac:dyDescent="0.25">
      <c r="B64" s="240" t="s">
        <v>118</v>
      </c>
      <c r="C64" s="217" t="s">
        <v>111</v>
      </c>
      <c r="D64" s="263">
        <v>0</v>
      </c>
      <c r="E64" s="242">
        <f>+E63</f>
        <v>6895.8</v>
      </c>
      <c r="F64" s="467">
        <f t="shared" si="3"/>
        <v>0</v>
      </c>
      <c r="G64" s="242">
        <f>+G63</f>
        <v>6891.96</v>
      </c>
      <c r="H64" s="259">
        <v>0</v>
      </c>
      <c r="J64" s="104"/>
    </row>
    <row r="65" spans="2:10" s="102" customFormat="1" ht="15" customHeight="1" x14ac:dyDescent="0.25">
      <c r="B65" s="31" t="s">
        <v>66</v>
      </c>
      <c r="C65" s="31" t="s">
        <v>143</v>
      </c>
      <c r="D65" s="32">
        <f>SUM(D46:D64)</f>
        <v>182485.9205678819</v>
      </c>
      <c r="E65" s="33">
        <f>+E64</f>
        <v>6895.8</v>
      </c>
      <c r="F65" s="264">
        <f>SUM(F46:F64)</f>
        <v>1258386411.0519998</v>
      </c>
      <c r="G65" s="33">
        <f>+G64</f>
        <v>6891.96</v>
      </c>
      <c r="H65" s="264">
        <f>SUM(H46:H64)-1</f>
        <v>3712533996</v>
      </c>
      <c r="J65" s="105"/>
    </row>
    <row r="66" spans="2:10" s="112" customFormat="1" x14ac:dyDescent="0.25">
      <c r="B66" s="106"/>
      <c r="C66" s="107"/>
      <c r="D66" s="108"/>
      <c r="E66" s="109"/>
      <c r="F66" s="110"/>
      <c r="G66" s="108"/>
      <c r="H66" s="111"/>
      <c r="J66" s="113"/>
    </row>
    <row r="67" spans="2:10" s="102" customFormat="1" x14ac:dyDescent="0.25">
      <c r="B67" s="537" t="s">
        <v>280</v>
      </c>
      <c r="C67" s="537"/>
      <c r="D67" s="537"/>
      <c r="E67" s="114"/>
      <c r="F67" s="115"/>
      <c r="G67" s="116"/>
      <c r="H67" s="117"/>
      <c r="J67" s="105"/>
    </row>
    <row r="68" spans="2:10" ht="42.6" customHeight="1" x14ac:dyDescent="0.25">
      <c r="B68" s="88" t="s">
        <v>106</v>
      </c>
      <c r="C68" s="88" t="s">
        <v>121</v>
      </c>
      <c r="D68" s="88" t="s">
        <v>107</v>
      </c>
      <c r="E68" s="89" t="s">
        <v>680</v>
      </c>
      <c r="F68" s="89" t="s">
        <v>679</v>
      </c>
      <c r="G68" s="406" t="s">
        <v>402</v>
      </c>
      <c r="H68" s="406" t="s">
        <v>401</v>
      </c>
    </row>
    <row r="69" spans="2:10" ht="15" customHeight="1" x14ac:dyDescent="0.25">
      <c r="B69" s="260" t="s">
        <v>119</v>
      </c>
      <c r="C69" s="265"/>
      <c r="D69" s="266"/>
      <c r="E69" s="244"/>
      <c r="F69" s="262"/>
      <c r="G69" s="244"/>
      <c r="H69" s="262"/>
    </row>
    <row r="70" spans="2:10" ht="15" customHeight="1" x14ac:dyDescent="0.25">
      <c r="B70" s="240" t="s">
        <v>120</v>
      </c>
      <c r="C70" s="217" t="s">
        <v>111</v>
      </c>
      <c r="D70" s="465">
        <v>1388.6999794757901</v>
      </c>
      <c r="E70" s="468">
        <f>+C37</f>
        <v>6918.66</v>
      </c>
      <c r="F70" s="479">
        <f>+D70*E70</f>
        <v>9607942.9999999702</v>
      </c>
      <c r="G70" s="242">
        <f>+D37</f>
        <v>6941.65</v>
      </c>
      <c r="H70" s="445">
        <v>4880049</v>
      </c>
    </row>
    <row r="71" spans="2:10" ht="15" customHeight="1" x14ac:dyDescent="0.25">
      <c r="B71" s="240" t="s">
        <v>197</v>
      </c>
      <c r="C71" s="217" t="s">
        <v>111</v>
      </c>
      <c r="D71" s="465">
        <v>3190.1</v>
      </c>
      <c r="E71" s="468">
        <f>+E70</f>
        <v>6918.66</v>
      </c>
      <c r="F71" s="479">
        <f>+D71*E71</f>
        <v>22071217.265999999</v>
      </c>
      <c r="G71" s="242">
        <f>+G70</f>
        <v>6941.65</v>
      </c>
      <c r="H71" s="445">
        <v>11102406</v>
      </c>
    </row>
    <row r="72" spans="2:10" s="102" customFormat="1" ht="15" customHeight="1" x14ac:dyDescent="0.25">
      <c r="B72" s="31" t="s">
        <v>326</v>
      </c>
      <c r="C72" s="31" t="s">
        <v>143</v>
      </c>
      <c r="D72" s="32">
        <f>SUM(D70:D71)</f>
        <v>4578.7999794757898</v>
      </c>
      <c r="E72" s="33"/>
      <c r="F72" s="34">
        <f>SUM(F70:F71)</f>
        <v>31679160.265999969</v>
      </c>
      <c r="G72" s="33">
        <f>+G71</f>
        <v>6941.65</v>
      </c>
      <c r="H72" s="35">
        <f>SUM(H70:H71)</f>
        <v>15982455</v>
      </c>
      <c r="J72" s="105"/>
    </row>
    <row r="74" spans="2:10" x14ac:dyDescent="0.25">
      <c r="B74" s="118" t="s">
        <v>279</v>
      </c>
    </row>
    <row r="76" spans="2:10" ht="40.200000000000003" customHeight="1" x14ac:dyDescent="0.25">
      <c r="B76" s="550" t="s">
        <v>91</v>
      </c>
      <c r="C76" s="551"/>
      <c r="D76" s="88" t="s">
        <v>678</v>
      </c>
      <c r="E76" s="88" t="s">
        <v>681</v>
      </c>
      <c r="F76" s="406" t="s">
        <v>400</v>
      </c>
      <c r="G76" s="406" t="s">
        <v>403</v>
      </c>
    </row>
    <row r="77" spans="2:10" ht="18" customHeight="1" x14ac:dyDescent="0.25">
      <c r="B77" s="552" t="s">
        <v>579</v>
      </c>
      <c r="C77" s="553"/>
      <c r="D77" s="90">
        <f>+C36</f>
        <v>6895.8</v>
      </c>
      <c r="E77" s="480">
        <v>64263456</v>
      </c>
      <c r="F77" s="426">
        <f>+D36</f>
        <v>6891.96</v>
      </c>
      <c r="G77" s="428">
        <v>444027323</v>
      </c>
    </row>
    <row r="78" spans="2:10" ht="18" customHeight="1" x14ac:dyDescent="0.25">
      <c r="B78" s="552" t="s">
        <v>578</v>
      </c>
      <c r="C78" s="553"/>
      <c r="D78" s="90">
        <f>+C37</f>
        <v>6918.66</v>
      </c>
      <c r="E78" s="91">
        <v>0</v>
      </c>
      <c r="F78" s="426">
        <f>+D37</f>
        <v>6941.65</v>
      </c>
      <c r="G78" s="428">
        <v>0</v>
      </c>
    </row>
    <row r="80" spans="2:10" x14ac:dyDescent="0.25">
      <c r="B80" s="119" t="s">
        <v>574</v>
      </c>
    </row>
    <row r="81" spans="2:6" ht="10.5" customHeight="1" x14ac:dyDescent="0.25"/>
    <row r="82" spans="2:6" ht="21" customHeight="1" x14ac:dyDescent="0.25">
      <c r="B82" s="120" t="s">
        <v>575</v>
      </c>
      <c r="C82" s="92"/>
      <c r="D82" s="92"/>
      <c r="E82" s="121"/>
      <c r="F82" s="121"/>
    </row>
    <row r="83" spans="2:6" ht="32.25" customHeight="1" x14ac:dyDescent="0.25">
      <c r="B83" s="88" t="s">
        <v>106</v>
      </c>
      <c r="C83" s="88" t="s">
        <v>121</v>
      </c>
      <c r="D83" s="88" t="s">
        <v>122</v>
      </c>
      <c r="E83" s="89" t="s">
        <v>682</v>
      </c>
      <c r="F83" s="406" t="s">
        <v>404</v>
      </c>
    </row>
    <row r="84" spans="2:6" ht="15" customHeight="1" x14ac:dyDescent="0.25">
      <c r="B84" s="240" t="s">
        <v>2</v>
      </c>
      <c r="C84" s="241" t="s">
        <v>274</v>
      </c>
      <c r="D84" s="242">
        <v>0</v>
      </c>
      <c r="E84" s="323">
        <v>0</v>
      </c>
      <c r="F84" s="244">
        <v>504759</v>
      </c>
    </row>
    <row r="85" spans="2:6" ht="15" customHeight="1" x14ac:dyDescent="0.25">
      <c r="B85" s="240" t="s">
        <v>276</v>
      </c>
      <c r="C85" s="241" t="s">
        <v>274</v>
      </c>
      <c r="D85" s="242">
        <v>0</v>
      </c>
      <c r="E85" s="323">
        <v>2000000</v>
      </c>
      <c r="F85" s="244">
        <v>1000000</v>
      </c>
    </row>
    <row r="86" spans="2:6" s="102" customFormat="1" ht="15" customHeight="1" x14ac:dyDescent="0.25">
      <c r="B86" s="88" t="s">
        <v>580</v>
      </c>
      <c r="C86" s="267" t="s">
        <v>274</v>
      </c>
      <c r="D86" s="268">
        <v>0</v>
      </c>
      <c r="E86" s="269">
        <f>SUM(E84:E85)</f>
        <v>2000000</v>
      </c>
      <c r="F86" s="269">
        <f>SUM(F84:F85)</f>
        <v>1504759</v>
      </c>
    </row>
    <row r="87" spans="2:6" s="102" customFormat="1" x14ac:dyDescent="0.25">
      <c r="B87" s="123"/>
      <c r="C87" s="124"/>
      <c r="D87" s="125"/>
      <c r="E87" s="114"/>
      <c r="F87" s="114"/>
    </row>
    <row r="88" spans="2:6" ht="14.4" customHeight="1" x14ac:dyDescent="0.25">
      <c r="B88" s="120" t="s">
        <v>576</v>
      </c>
      <c r="C88" s="92"/>
      <c r="D88" s="92"/>
      <c r="E88" s="121"/>
      <c r="F88" s="121"/>
    </row>
    <row r="89" spans="2:6" ht="10.95" customHeight="1" x14ac:dyDescent="0.25">
      <c r="B89" s="126" t="s">
        <v>549</v>
      </c>
      <c r="C89" s="92"/>
      <c r="D89" s="92"/>
      <c r="E89" s="121"/>
      <c r="F89" s="121"/>
    </row>
    <row r="90" spans="2:6" ht="27.6" customHeight="1" x14ac:dyDescent="0.25">
      <c r="B90" s="88" t="s">
        <v>106</v>
      </c>
      <c r="C90" s="88" t="s">
        <v>121</v>
      </c>
      <c r="D90" s="88" t="s">
        <v>122</v>
      </c>
      <c r="E90" s="406" t="s">
        <v>682</v>
      </c>
      <c r="F90" s="406" t="s">
        <v>404</v>
      </c>
    </row>
    <row r="91" spans="2:6" ht="15" customHeight="1" x14ac:dyDescent="0.25">
      <c r="B91" s="240" t="s">
        <v>124</v>
      </c>
      <c r="C91" s="241" t="s">
        <v>274</v>
      </c>
      <c r="D91" s="242">
        <v>0</v>
      </c>
      <c r="E91" s="244">
        <v>0</v>
      </c>
      <c r="F91" s="244">
        <v>0</v>
      </c>
    </row>
    <row r="92" spans="2:6" ht="15" customHeight="1" x14ac:dyDescent="0.25">
      <c r="B92" s="240" t="s">
        <v>125</v>
      </c>
      <c r="C92" s="241" t="s">
        <v>274</v>
      </c>
      <c r="D92" s="242">
        <v>0</v>
      </c>
      <c r="E92" s="324">
        <v>0</v>
      </c>
      <c r="F92" s="442">
        <v>10775920</v>
      </c>
    </row>
    <row r="93" spans="2:6" ht="15" customHeight="1" x14ac:dyDescent="0.25">
      <c r="B93" s="240" t="s">
        <v>270</v>
      </c>
      <c r="C93" s="241" t="s">
        <v>274</v>
      </c>
      <c r="D93" s="242">
        <v>0</v>
      </c>
      <c r="E93" s="323">
        <v>14880381</v>
      </c>
      <c r="F93" s="244">
        <v>26350571555</v>
      </c>
    </row>
    <row r="94" spans="2:6" ht="15" customHeight="1" x14ac:dyDescent="0.25">
      <c r="B94" s="240" t="s">
        <v>127</v>
      </c>
      <c r="C94" s="241" t="s">
        <v>274</v>
      </c>
      <c r="D94" s="242">
        <v>0</v>
      </c>
      <c r="E94" s="323">
        <v>3500000</v>
      </c>
      <c r="F94" s="244">
        <v>3000000</v>
      </c>
    </row>
    <row r="95" spans="2:6" ht="15" customHeight="1" x14ac:dyDescent="0.25">
      <c r="B95" s="240" t="s">
        <v>128</v>
      </c>
      <c r="C95" s="241" t="s">
        <v>274</v>
      </c>
      <c r="D95" s="242">
        <v>0</v>
      </c>
      <c r="E95" s="323">
        <v>8104999</v>
      </c>
      <c r="F95" s="244">
        <v>8055000</v>
      </c>
    </row>
    <row r="96" spans="2:6" ht="15" customHeight="1" x14ac:dyDescent="0.25">
      <c r="B96" s="240" t="s">
        <v>648</v>
      </c>
      <c r="C96" s="241" t="s">
        <v>274</v>
      </c>
      <c r="D96" s="242">
        <v>0</v>
      </c>
      <c r="E96" s="323">
        <v>5500000</v>
      </c>
      <c r="F96" s="244">
        <v>5000000</v>
      </c>
    </row>
    <row r="97" spans="2:6" ht="15" customHeight="1" x14ac:dyDescent="0.25">
      <c r="B97" s="240" t="s">
        <v>345</v>
      </c>
      <c r="C97" s="241" t="s">
        <v>274</v>
      </c>
      <c r="D97" s="242">
        <v>0</v>
      </c>
      <c r="E97" s="323">
        <v>0</v>
      </c>
      <c r="F97" s="243">
        <v>0</v>
      </c>
    </row>
    <row r="98" spans="2:6" ht="15" customHeight="1" x14ac:dyDescent="0.25">
      <c r="B98" s="240" t="s">
        <v>129</v>
      </c>
      <c r="C98" s="241" t="s">
        <v>274</v>
      </c>
      <c r="D98" s="242">
        <v>0</v>
      </c>
      <c r="E98" s="323">
        <v>825810</v>
      </c>
      <c r="F98" s="449">
        <v>500000</v>
      </c>
    </row>
    <row r="99" spans="2:6" ht="15" customHeight="1" x14ac:dyDescent="0.25">
      <c r="B99" s="240" t="s">
        <v>130</v>
      </c>
      <c r="C99" s="241" t="s">
        <v>274</v>
      </c>
      <c r="D99" s="242">
        <v>0</v>
      </c>
      <c r="E99" s="323">
        <v>19090890</v>
      </c>
      <c r="F99" s="244">
        <v>19090890</v>
      </c>
    </row>
    <row r="100" spans="2:6" ht="15" customHeight="1" x14ac:dyDescent="0.25">
      <c r="B100" s="240" t="s">
        <v>342</v>
      </c>
      <c r="C100" s="241" t="s">
        <v>274</v>
      </c>
      <c r="D100" s="242">
        <v>0</v>
      </c>
      <c r="E100" s="323">
        <v>0</v>
      </c>
      <c r="F100" s="244">
        <v>0</v>
      </c>
    </row>
    <row r="101" spans="2:6" ht="15" customHeight="1" x14ac:dyDescent="0.25">
      <c r="B101" s="240" t="s">
        <v>343</v>
      </c>
      <c r="C101" s="241" t="s">
        <v>274</v>
      </c>
      <c r="D101" s="242">
        <v>0</v>
      </c>
      <c r="E101" s="323">
        <v>3115000</v>
      </c>
      <c r="F101" s="244">
        <v>2923000</v>
      </c>
    </row>
    <row r="102" spans="2:6" ht="15" customHeight="1" x14ac:dyDescent="0.25">
      <c r="B102" s="240" t="s">
        <v>246</v>
      </c>
      <c r="C102" s="241" t="s">
        <v>274</v>
      </c>
      <c r="D102" s="242">
        <v>0</v>
      </c>
      <c r="E102" s="323">
        <v>396322</v>
      </c>
      <c r="F102" s="244">
        <v>203200</v>
      </c>
    </row>
    <row r="103" spans="2:6" ht="15" customHeight="1" x14ac:dyDescent="0.25">
      <c r="B103" s="240" t="s">
        <v>278</v>
      </c>
      <c r="C103" s="241" t="s">
        <v>274</v>
      </c>
      <c r="D103" s="242">
        <v>0</v>
      </c>
      <c r="E103" s="323">
        <v>144239</v>
      </c>
      <c r="F103" s="244">
        <v>0</v>
      </c>
    </row>
    <row r="104" spans="2:6" ht="15" customHeight="1" x14ac:dyDescent="0.25">
      <c r="B104" s="240" t="s">
        <v>341</v>
      </c>
      <c r="C104" s="241" t="s">
        <v>274</v>
      </c>
      <c r="D104" s="242">
        <v>0</v>
      </c>
      <c r="E104" s="323">
        <v>5335000</v>
      </c>
      <c r="F104" s="244">
        <v>5000000</v>
      </c>
    </row>
    <row r="105" spans="2:6" ht="15" customHeight="1" x14ac:dyDescent="0.25">
      <c r="B105" s="240" t="s">
        <v>344</v>
      </c>
      <c r="C105" s="241" t="s">
        <v>274</v>
      </c>
      <c r="D105" s="242">
        <v>0</v>
      </c>
      <c r="E105" s="323">
        <v>0</v>
      </c>
      <c r="F105" s="244">
        <v>20489702</v>
      </c>
    </row>
    <row r="106" spans="2:6" ht="15" customHeight="1" x14ac:dyDescent="0.25">
      <c r="B106" s="240" t="s">
        <v>409</v>
      </c>
      <c r="C106" s="241" t="s">
        <v>274</v>
      </c>
      <c r="D106" s="242">
        <v>0</v>
      </c>
      <c r="E106" s="323">
        <v>0</v>
      </c>
      <c r="F106" s="244">
        <v>55000</v>
      </c>
    </row>
    <row r="107" spans="2:6" ht="15" customHeight="1" x14ac:dyDescent="0.25">
      <c r="B107" s="240" t="s">
        <v>353</v>
      </c>
      <c r="C107" s="241" t="s">
        <v>274</v>
      </c>
      <c r="D107" s="320">
        <v>0</v>
      </c>
      <c r="E107" s="323">
        <v>1522</v>
      </c>
      <c r="F107" s="244">
        <v>113359</v>
      </c>
    </row>
    <row r="108" spans="2:6" ht="15" customHeight="1" x14ac:dyDescent="0.25">
      <c r="B108" s="240" t="s">
        <v>352</v>
      </c>
      <c r="C108" s="241" t="s">
        <v>274</v>
      </c>
      <c r="D108" s="325">
        <v>0</v>
      </c>
      <c r="E108" s="323">
        <v>0</v>
      </c>
      <c r="F108" s="244">
        <v>0</v>
      </c>
    </row>
    <row r="109" spans="2:6" ht="15" customHeight="1" x14ac:dyDescent="0.25">
      <c r="B109" s="240" t="s">
        <v>411</v>
      </c>
      <c r="C109" s="241" t="s">
        <v>274</v>
      </c>
      <c r="D109" s="325">
        <v>0</v>
      </c>
      <c r="E109" s="323">
        <v>220000</v>
      </c>
      <c r="F109" s="244">
        <v>220000</v>
      </c>
    </row>
    <row r="110" spans="2:6" ht="15" customHeight="1" x14ac:dyDescent="0.25">
      <c r="B110" s="240" t="s">
        <v>550</v>
      </c>
      <c r="C110" s="241" t="s">
        <v>274</v>
      </c>
      <c r="D110" s="325">
        <v>0</v>
      </c>
      <c r="E110" s="323">
        <v>0</v>
      </c>
      <c r="F110" s="244">
        <v>0</v>
      </c>
    </row>
    <row r="111" spans="2:6" ht="15" customHeight="1" x14ac:dyDescent="0.25">
      <c r="B111" s="240" t="s">
        <v>649</v>
      </c>
      <c r="C111" s="241" t="s">
        <v>274</v>
      </c>
      <c r="D111" s="325">
        <v>0</v>
      </c>
      <c r="E111" s="323">
        <v>300119</v>
      </c>
      <c r="F111" s="244"/>
    </row>
    <row r="112" spans="2:6" ht="15" customHeight="1" x14ac:dyDescent="0.25">
      <c r="B112" s="240" t="s">
        <v>652</v>
      </c>
      <c r="C112" s="241" t="s">
        <v>111</v>
      </c>
      <c r="D112" s="325">
        <v>500.02001218132773</v>
      </c>
      <c r="E112" s="323">
        <v>3448038</v>
      </c>
      <c r="F112" s="244"/>
    </row>
    <row r="113" spans="2:8" ht="15" customHeight="1" x14ac:dyDescent="0.25">
      <c r="B113" s="240" t="s">
        <v>412</v>
      </c>
      <c r="C113" s="241" t="s">
        <v>111</v>
      </c>
      <c r="D113" s="325">
        <v>600.82006438701819</v>
      </c>
      <c r="E113" s="323">
        <v>4143135</v>
      </c>
      <c r="F113" s="244">
        <v>691746</v>
      </c>
    </row>
    <row r="114" spans="2:8" ht="15" customHeight="1" x14ac:dyDescent="0.25">
      <c r="B114" s="240" t="s">
        <v>131</v>
      </c>
      <c r="C114" s="241" t="s">
        <v>111</v>
      </c>
      <c r="D114" s="320">
        <v>6545.7200034803791</v>
      </c>
      <c r="E114" s="323">
        <v>45137976</v>
      </c>
      <c r="F114" s="244">
        <v>0</v>
      </c>
    </row>
    <row r="115" spans="2:8" ht="15" customHeight="1" x14ac:dyDescent="0.25">
      <c r="B115" s="240" t="s">
        <v>269</v>
      </c>
      <c r="C115" s="241" t="s">
        <v>111</v>
      </c>
      <c r="D115" s="320">
        <v>106729.70996838655</v>
      </c>
      <c r="E115" s="323">
        <v>735986734</v>
      </c>
      <c r="F115" s="244">
        <v>4170325</v>
      </c>
    </row>
    <row r="116" spans="2:8" ht="15" customHeight="1" x14ac:dyDescent="0.25">
      <c r="B116" s="240" t="s">
        <v>132</v>
      </c>
      <c r="C116" s="241" t="s">
        <v>111</v>
      </c>
      <c r="D116" s="320">
        <v>1100.2199889787987</v>
      </c>
      <c r="E116" s="323">
        <v>7586897</v>
      </c>
      <c r="F116" s="244">
        <v>6893476</v>
      </c>
    </row>
    <row r="117" spans="2:8" ht="15" customHeight="1" x14ac:dyDescent="0.25">
      <c r="B117" s="240" t="s">
        <v>648</v>
      </c>
      <c r="C117" s="241" t="s">
        <v>111</v>
      </c>
      <c r="D117" s="320">
        <v>5106.6700020302214</v>
      </c>
      <c r="E117" s="323">
        <v>35214575</v>
      </c>
      <c r="F117" s="244">
        <v>34080742</v>
      </c>
    </row>
    <row r="118" spans="2:8" ht="15" customHeight="1" x14ac:dyDescent="0.25">
      <c r="B118" s="240" t="s">
        <v>336</v>
      </c>
      <c r="C118" s="241" t="s">
        <v>111</v>
      </c>
      <c r="D118" s="325">
        <v>295.60993648307664</v>
      </c>
      <c r="E118" s="323">
        <v>2038467</v>
      </c>
      <c r="F118" s="244">
        <v>2008868</v>
      </c>
    </row>
    <row r="119" spans="2:8" ht="15" customHeight="1" x14ac:dyDescent="0.25">
      <c r="B119" s="240" t="s">
        <v>346</v>
      </c>
      <c r="C119" s="241" t="s">
        <v>111</v>
      </c>
      <c r="D119" s="325">
        <v>3100</v>
      </c>
      <c r="E119" s="323">
        <v>21376980</v>
      </c>
      <c r="F119" s="244">
        <v>20675880</v>
      </c>
    </row>
    <row r="120" spans="2:8" ht="15" customHeight="1" x14ac:dyDescent="0.25">
      <c r="B120" s="240" t="s">
        <v>347</v>
      </c>
      <c r="C120" s="241" t="s">
        <v>111</v>
      </c>
      <c r="D120" s="320">
        <v>3993.9801038313176</v>
      </c>
      <c r="E120" s="323">
        <v>27541688</v>
      </c>
      <c r="F120" s="244">
        <v>36685489</v>
      </c>
    </row>
    <row r="121" spans="2:8" ht="15" hidden="1" customHeight="1" x14ac:dyDescent="0.25">
      <c r="B121" s="240" t="s">
        <v>354</v>
      </c>
      <c r="C121" s="241" t="s">
        <v>111</v>
      </c>
      <c r="D121" s="325">
        <v>0</v>
      </c>
      <c r="E121" s="323">
        <v>0</v>
      </c>
      <c r="F121" s="244">
        <v>0</v>
      </c>
    </row>
    <row r="122" spans="2:8" ht="15" customHeight="1" x14ac:dyDescent="0.25">
      <c r="B122" s="240" t="s">
        <v>651</v>
      </c>
      <c r="C122" s="241" t="s">
        <v>111</v>
      </c>
      <c r="D122" s="325">
        <v>988.99997099683867</v>
      </c>
      <c r="E122" s="323">
        <v>6819946</v>
      </c>
      <c r="F122" s="244">
        <v>0</v>
      </c>
    </row>
    <row r="123" spans="2:8" ht="15" customHeight="1" x14ac:dyDescent="0.25">
      <c r="B123" s="321" t="s">
        <v>650</v>
      </c>
      <c r="C123" s="326" t="s">
        <v>111</v>
      </c>
      <c r="D123" s="258">
        <v>0</v>
      </c>
      <c r="E123" s="323">
        <v>0</v>
      </c>
      <c r="F123" s="244">
        <v>6891960</v>
      </c>
    </row>
    <row r="124" spans="2:8" ht="15" customHeight="1" x14ac:dyDescent="0.25">
      <c r="B124" s="321" t="s">
        <v>551</v>
      </c>
      <c r="C124" s="326" t="s">
        <v>111</v>
      </c>
      <c r="D124" s="258">
        <v>200.34006206676528</v>
      </c>
      <c r="E124" s="323">
        <v>1381505</v>
      </c>
      <c r="F124" s="244">
        <v>0</v>
      </c>
    </row>
    <row r="125" spans="2:8" ht="15" customHeight="1" x14ac:dyDescent="0.25">
      <c r="B125" s="321" t="s">
        <v>552</v>
      </c>
      <c r="C125" s="326" t="s">
        <v>111</v>
      </c>
      <c r="D125" s="258">
        <v>1.0399083500101511</v>
      </c>
      <c r="E125" s="323">
        <v>7171</v>
      </c>
      <c r="F125" s="244"/>
    </row>
    <row r="126" spans="2:8" ht="15" customHeight="1" x14ac:dyDescent="0.25">
      <c r="B126" s="128" t="s">
        <v>275</v>
      </c>
      <c r="C126" s="62"/>
      <c r="D126" s="33">
        <f>SUM(D91:D125)</f>
        <v>129163.13002117231</v>
      </c>
      <c r="E126" s="129">
        <f>SUM(E91:E125)</f>
        <v>952097394</v>
      </c>
      <c r="F126" s="129">
        <f>SUM(F91:F124)</f>
        <v>26538096112</v>
      </c>
      <c r="H126" s="97"/>
    </row>
    <row r="127" spans="2:8" s="102" customFormat="1" ht="3.9" customHeight="1" x14ac:dyDescent="0.25">
      <c r="E127" s="130"/>
      <c r="F127" s="438"/>
      <c r="H127" s="84"/>
    </row>
    <row r="128" spans="2:8" ht="15" customHeight="1" x14ac:dyDescent="0.25">
      <c r="B128" s="31" t="s">
        <v>662</v>
      </c>
      <c r="C128" s="62"/>
      <c r="D128" s="62"/>
      <c r="E128" s="129"/>
      <c r="F128" s="129"/>
    </row>
    <row r="129" spans="2:10" s="131" customFormat="1" ht="15" customHeight="1" x14ac:dyDescent="0.25">
      <c r="B129" s="240" t="s">
        <v>410</v>
      </c>
      <c r="C129" s="241" t="s">
        <v>111</v>
      </c>
      <c r="D129" s="320">
        <v>3191.0296122277327</v>
      </c>
      <c r="E129" s="323">
        <v>22004702</v>
      </c>
      <c r="F129" s="244">
        <v>11029686</v>
      </c>
      <c r="H129" s="84"/>
      <c r="I129" s="178"/>
    </row>
    <row r="130" spans="2:10" s="131" customFormat="1" ht="15" customHeight="1" x14ac:dyDescent="0.25">
      <c r="B130" s="321" t="s">
        <v>126</v>
      </c>
      <c r="C130" s="241" t="s">
        <v>274</v>
      </c>
      <c r="D130" s="322">
        <v>0</v>
      </c>
      <c r="E130" s="323">
        <v>73224389</v>
      </c>
      <c r="F130" s="323">
        <v>31467914</v>
      </c>
      <c r="H130" s="97"/>
    </row>
    <row r="131" spans="2:10" ht="15" customHeight="1" x14ac:dyDescent="0.25">
      <c r="B131" s="128" t="s">
        <v>663</v>
      </c>
      <c r="C131" s="62"/>
      <c r="D131" s="32">
        <f>+D130+D129</f>
        <v>3191.0296122277327</v>
      </c>
      <c r="E131" s="129">
        <f>+E130+E129</f>
        <v>95229091</v>
      </c>
      <c r="F131" s="129">
        <f>+F130+F129</f>
        <v>42497600</v>
      </c>
    </row>
    <row r="132" spans="2:10" s="102" customFormat="1" x14ac:dyDescent="0.25">
      <c r="B132" s="132"/>
      <c r="C132" s="124"/>
      <c r="D132" s="133"/>
      <c r="E132" s="114"/>
      <c r="F132" s="114"/>
      <c r="H132" s="84"/>
    </row>
    <row r="133" spans="2:10" ht="15" customHeight="1" x14ac:dyDescent="0.25">
      <c r="B133" s="128" t="s">
        <v>277</v>
      </c>
      <c r="C133" s="62"/>
      <c r="D133" s="32">
        <f>+D126</f>
        <v>129163.13002117231</v>
      </c>
      <c r="E133" s="129">
        <f>+E126+E131</f>
        <v>1047326485</v>
      </c>
      <c r="F133" s="129">
        <f>+F126+F131</f>
        <v>26580593712</v>
      </c>
    </row>
    <row r="134" spans="2:10" ht="3.75" customHeight="1" x14ac:dyDescent="0.25">
      <c r="B134" s="132"/>
      <c r="C134" s="124"/>
      <c r="D134" s="133"/>
      <c r="E134" s="114"/>
      <c r="F134" s="114"/>
    </row>
    <row r="135" spans="2:10" x14ac:dyDescent="0.25">
      <c r="B135" s="128" t="s">
        <v>133</v>
      </c>
      <c r="C135" s="62"/>
      <c r="D135" s="32">
        <f>+D133</f>
        <v>129163.13002117231</v>
      </c>
      <c r="E135" s="129">
        <f>+E133+F86</f>
        <v>1048831244</v>
      </c>
      <c r="F135" s="129">
        <f>+F133+F86</f>
        <v>26582098471</v>
      </c>
    </row>
    <row r="136" spans="2:10" x14ac:dyDescent="0.25">
      <c r="G136" s="134"/>
    </row>
    <row r="137" spans="2:10" x14ac:dyDescent="0.25">
      <c r="B137" s="119" t="s">
        <v>134</v>
      </c>
    </row>
    <row r="139" spans="2:10" ht="18.899999999999999" customHeight="1" x14ac:dyDescent="0.25">
      <c r="B139" s="451"/>
    </row>
    <row r="140" spans="2:10" ht="18" customHeight="1" x14ac:dyDescent="0.25">
      <c r="B140" s="542" t="s">
        <v>135</v>
      </c>
      <c r="C140" s="543"/>
      <c r="D140" s="543"/>
      <c r="E140" s="543"/>
      <c r="F140" s="543"/>
      <c r="G140" s="544"/>
      <c r="H140" s="531" t="s">
        <v>441</v>
      </c>
      <c r="I140" s="531"/>
      <c r="J140" s="531"/>
    </row>
    <row r="141" spans="2:10" ht="26.4" x14ac:dyDescent="0.25">
      <c r="B141" s="88" t="s">
        <v>141</v>
      </c>
      <c r="C141" s="88" t="s">
        <v>136</v>
      </c>
      <c r="D141" s="88" t="s">
        <v>137</v>
      </c>
      <c r="E141" s="89" t="s">
        <v>138</v>
      </c>
      <c r="F141" s="89" t="s">
        <v>139</v>
      </c>
      <c r="G141" s="88" t="s">
        <v>151</v>
      </c>
      <c r="H141" s="88" t="s">
        <v>59</v>
      </c>
      <c r="I141" s="88" t="s">
        <v>140</v>
      </c>
      <c r="J141" s="88" t="s">
        <v>9</v>
      </c>
    </row>
    <row r="142" spans="2:10" ht="15" customHeight="1" x14ac:dyDescent="0.25">
      <c r="B142" s="250" t="s">
        <v>116</v>
      </c>
      <c r="C142" s="249"/>
      <c r="D142" s="249"/>
      <c r="E142" s="288"/>
      <c r="F142" s="288"/>
      <c r="G142" s="249"/>
      <c r="H142" s="249"/>
      <c r="I142" s="249"/>
      <c r="J142" s="249"/>
    </row>
    <row r="143" spans="2:10" s="127" customFormat="1" ht="15" customHeight="1" x14ac:dyDescent="0.25">
      <c r="B143" s="289" t="s">
        <v>282</v>
      </c>
      <c r="C143" s="290" t="s">
        <v>274</v>
      </c>
      <c r="D143" s="291" t="s">
        <v>142</v>
      </c>
      <c r="E143" s="292">
        <v>3</v>
      </c>
      <c r="F143" s="293">
        <v>900000000</v>
      </c>
      <c r="G143" s="294">
        <v>897247404</v>
      </c>
      <c r="H143" s="295">
        <v>1046950330000</v>
      </c>
      <c r="I143" s="295">
        <v>77552376629</v>
      </c>
      <c r="J143" s="295">
        <v>3437494554472</v>
      </c>
    </row>
    <row r="144" spans="2:10" s="127" customFormat="1" ht="15" customHeight="1" x14ac:dyDescent="0.25">
      <c r="B144" s="289" t="s">
        <v>685</v>
      </c>
      <c r="C144" s="290" t="s">
        <v>274</v>
      </c>
      <c r="D144" s="291" t="s">
        <v>142</v>
      </c>
      <c r="E144" s="292">
        <v>54</v>
      </c>
      <c r="F144" s="293">
        <v>5700000000</v>
      </c>
      <c r="G144" s="294">
        <v>5762832613</v>
      </c>
      <c r="H144" s="295"/>
      <c r="I144" s="295"/>
      <c r="J144" s="295"/>
    </row>
    <row r="145" spans="2:13" s="127" customFormat="1" ht="15" customHeight="1" x14ac:dyDescent="0.25">
      <c r="B145" s="289" t="s">
        <v>337</v>
      </c>
      <c r="C145" s="290" t="s">
        <v>274</v>
      </c>
      <c r="D145" s="291" t="s">
        <v>142</v>
      </c>
      <c r="E145" s="292">
        <v>10</v>
      </c>
      <c r="F145" s="293">
        <v>3995000000</v>
      </c>
      <c r="G145" s="294">
        <v>4192470917</v>
      </c>
      <c r="H145" s="295">
        <v>360706600000</v>
      </c>
      <c r="I145" s="295">
        <v>6783076707</v>
      </c>
      <c r="J145" s="295">
        <v>406614011445</v>
      </c>
    </row>
    <row r="146" spans="2:13" s="127" customFormat="1" ht="15" customHeight="1" x14ac:dyDescent="0.25">
      <c r="B146" s="289" t="s">
        <v>658</v>
      </c>
      <c r="C146" s="290" t="s">
        <v>274</v>
      </c>
      <c r="D146" s="291" t="s">
        <v>142</v>
      </c>
      <c r="E146" s="292">
        <v>1</v>
      </c>
      <c r="F146" s="293">
        <v>500000000</v>
      </c>
      <c r="G146" s="294">
        <v>502681947</v>
      </c>
      <c r="H146" s="295">
        <v>417173200000</v>
      </c>
      <c r="I146" s="295">
        <v>16362234764</v>
      </c>
      <c r="J146" s="295">
        <v>672341075624</v>
      </c>
    </row>
    <row r="147" spans="2:13" s="127" customFormat="1" ht="15" customHeight="1" x14ac:dyDescent="0.25">
      <c r="B147" s="289" t="s">
        <v>657</v>
      </c>
      <c r="C147" s="290" t="s">
        <v>274</v>
      </c>
      <c r="D147" s="291" t="s">
        <v>142</v>
      </c>
      <c r="E147" s="292">
        <v>5</v>
      </c>
      <c r="F147" s="293">
        <v>250000000</v>
      </c>
      <c r="G147" s="294">
        <v>257064705</v>
      </c>
      <c r="H147" s="295">
        <v>90510000000</v>
      </c>
      <c r="I147" s="295">
        <v>1317555594</v>
      </c>
      <c r="J147" s="295">
        <v>127528686819</v>
      </c>
    </row>
    <row r="148" spans="2:13" s="127" customFormat="1" ht="15" customHeight="1" x14ac:dyDescent="0.25">
      <c r="B148" s="289" t="s">
        <v>686</v>
      </c>
      <c r="C148" s="290" t="s">
        <v>274</v>
      </c>
      <c r="D148" s="291" t="s">
        <v>142</v>
      </c>
      <c r="E148" s="292">
        <v>42</v>
      </c>
      <c r="F148" s="293">
        <v>4200000000</v>
      </c>
      <c r="G148" s="294">
        <v>4225641908</v>
      </c>
      <c r="H148" s="295">
        <v>40000000000</v>
      </c>
      <c r="I148" s="295">
        <v>709776328</v>
      </c>
      <c r="J148" s="295">
        <v>66254522178</v>
      </c>
    </row>
    <row r="149" spans="2:13" s="127" customFormat="1" ht="15" customHeight="1" x14ac:dyDescent="0.25">
      <c r="B149" s="289" t="s">
        <v>687</v>
      </c>
      <c r="C149" s="290" t="s">
        <v>274</v>
      </c>
      <c r="D149" s="500" t="s">
        <v>715</v>
      </c>
      <c r="E149" s="292">
        <v>6</v>
      </c>
      <c r="F149" s="293">
        <v>3000000000</v>
      </c>
      <c r="G149" s="294">
        <v>3030411618</v>
      </c>
      <c r="H149" s="295">
        <v>43984000000</v>
      </c>
      <c r="I149" s="295">
        <v>1780718439</v>
      </c>
      <c r="J149" s="295">
        <v>59322056111</v>
      </c>
    </row>
    <row r="150" spans="2:13" s="127" customFormat="1" ht="15" customHeight="1" x14ac:dyDescent="0.25">
      <c r="B150" s="289" t="s">
        <v>690</v>
      </c>
      <c r="C150" s="290" t="s">
        <v>274</v>
      </c>
      <c r="D150" s="291" t="s">
        <v>248</v>
      </c>
      <c r="E150" s="292">
        <v>3321</v>
      </c>
      <c r="F150" s="293">
        <f>+E150*1000000</f>
        <v>3321000000</v>
      </c>
      <c r="G150" s="294">
        <v>3464851524</v>
      </c>
      <c r="H150" s="295">
        <v>330000000000</v>
      </c>
      <c r="I150" s="295">
        <v>-36745554742</v>
      </c>
      <c r="J150" s="295">
        <v>299171384628</v>
      </c>
      <c r="K150" s="137"/>
    </row>
    <row r="151" spans="2:13" s="127" customFormat="1" ht="15" customHeight="1" x14ac:dyDescent="0.25">
      <c r="B151" s="289" t="s">
        <v>282</v>
      </c>
      <c r="C151" s="290" t="s">
        <v>274</v>
      </c>
      <c r="D151" s="291" t="s">
        <v>284</v>
      </c>
      <c r="E151" s="292">
        <v>43595</v>
      </c>
      <c r="F151" s="293">
        <f>+E151*100000</f>
        <v>4359500000</v>
      </c>
      <c r="G151" s="294">
        <v>11233034092</v>
      </c>
      <c r="H151" s="295">
        <v>1046950330000</v>
      </c>
      <c r="I151" s="295">
        <v>77552376629</v>
      </c>
      <c r="J151" s="295">
        <v>3437494554472</v>
      </c>
    </row>
    <row r="152" spans="2:13" s="127" customFormat="1" ht="15" customHeight="1" x14ac:dyDescent="0.25">
      <c r="B152" s="289" t="s">
        <v>337</v>
      </c>
      <c r="C152" s="290" t="s">
        <v>274</v>
      </c>
      <c r="D152" s="291" t="s">
        <v>284</v>
      </c>
      <c r="E152" s="292">
        <v>30431</v>
      </c>
      <c r="F152" s="293">
        <f>+E152*100000</f>
        <v>3043100000</v>
      </c>
      <c r="G152" s="294">
        <v>3454758843</v>
      </c>
      <c r="H152" s="295">
        <v>360706600000</v>
      </c>
      <c r="I152" s="295">
        <v>6783076707</v>
      </c>
      <c r="J152" s="295">
        <v>406614011445</v>
      </c>
    </row>
    <row r="153" spans="2:13" s="127" customFormat="1" ht="15" customHeight="1" x14ac:dyDescent="0.25">
      <c r="B153" s="289" t="s">
        <v>658</v>
      </c>
      <c r="C153" s="290" t="s">
        <v>274</v>
      </c>
      <c r="D153" s="291" t="s">
        <v>284</v>
      </c>
      <c r="E153" s="292">
        <v>48023</v>
      </c>
      <c r="F153" s="293">
        <f>+E153*100000</f>
        <v>4802300000</v>
      </c>
      <c r="G153" s="294">
        <v>4758635996</v>
      </c>
      <c r="H153" s="295">
        <v>417173200000</v>
      </c>
      <c r="I153" s="295">
        <v>16362234764</v>
      </c>
      <c r="J153" s="295">
        <v>672341075624</v>
      </c>
    </row>
    <row r="154" spans="2:13" s="127" customFormat="1" ht="15" customHeight="1" x14ac:dyDescent="0.25">
      <c r="B154" s="289" t="s">
        <v>658</v>
      </c>
      <c r="C154" s="290" t="s">
        <v>274</v>
      </c>
      <c r="D154" s="291" t="s">
        <v>284</v>
      </c>
      <c r="E154" s="292">
        <v>839</v>
      </c>
      <c r="F154" s="293">
        <f>100000*E154</f>
        <v>83900000</v>
      </c>
      <c r="G154" s="294">
        <v>70975000</v>
      </c>
      <c r="H154" s="295">
        <v>417173200000</v>
      </c>
      <c r="I154" s="295">
        <v>16362234764</v>
      </c>
      <c r="J154" s="295">
        <v>672341075624</v>
      </c>
    </row>
    <row r="155" spans="2:13" s="127" customFormat="1" ht="15" customHeight="1" x14ac:dyDescent="0.25">
      <c r="B155" s="289" t="s">
        <v>658</v>
      </c>
      <c r="C155" s="290" t="s">
        <v>274</v>
      </c>
      <c r="D155" s="291" t="s">
        <v>284</v>
      </c>
      <c r="E155" s="292">
        <v>225615</v>
      </c>
      <c r="F155" s="293">
        <f>100000*E155</f>
        <v>22561500000</v>
      </c>
      <c r="G155" s="294">
        <v>22561500000</v>
      </c>
      <c r="H155" s="295">
        <v>417173200000</v>
      </c>
      <c r="I155" s="295">
        <v>16362234764</v>
      </c>
      <c r="J155" s="295">
        <v>672341075624</v>
      </c>
    </row>
    <row r="156" spans="2:13" s="127" customFormat="1" ht="15" customHeight="1" x14ac:dyDescent="0.25">
      <c r="B156" s="289" t="s">
        <v>659</v>
      </c>
      <c r="C156" s="290" t="s">
        <v>274</v>
      </c>
      <c r="D156" s="291" t="s">
        <v>284</v>
      </c>
      <c r="E156" s="292">
        <v>6166</v>
      </c>
      <c r="F156" s="293">
        <f>+E156*100000</f>
        <v>616600000</v>
      </c>
      <c r="G156" s="294">
        <v>505612000</v>
      </c>
      <c r="H156" s="295">
        <v>1151242800000</v>
      </c>
      <c r="I156" s="295">
        <v>13620820673</v>
      </c>
      <c r="J156" s="295">
        <v>1795780202714</v>
      </c>
    </row>
    <row r="157" spans="2:13" ht="15" customHeight="1" x14ac:dyDescent="0.25">
      <c r="B157" s="532" t="s">
        <v>566</v>
      </c>
      <c r="C157" s="532"/>
      <c r="D157" s="532"/>
      <c r="E157" s="532"/>
      <c r="F157" s="135">
        <f>SUM(F143:F156)</f>
        <v>57332900000</v>
      </c>
      <c r="G157" s="135">
        <f>SUM(G143:G156)</f>
        <v>64917718567</v>
      </c>
      <c r="H157" s="136"/>
      <c r="I157" s="136"/>
      <c r="J157" s="136"/>
    </row>
    <row r="158" spans="2:13" s="127" customFormat="1" ht="15.6" customHeight="1" x14ac:dyDescent="0.25">
      <c r="B158" s="289" t="s">
        <v>686</v>
      </c>
      <c r="C158" s="290" t="s">
        <v>143</v>
      </c>
      <c r="D158" s="291" t="s">
        <v>142</v>
      </c>
      <c r="E158" s="297">
        <v>2</v>
      </c>
      <c r="F158" s="298">
        <v>40000</v>
      </c>
      <c r="G158" s="299">
        <v>40223.08</v>
      </c>
      <c r="H158" s="295">
        <v>40000000000</v>
      </c>
      <c r="I158" s="295">
        <v>709776328</v>
      </c>
      <c r="J158" s="295">
        <v>66254522178</v>
      </c>
      <c r="M158" s="137"/>
    </row>
    <row r="159" spans="2:13" ht="15" customHeight="1" x14ac:dyDescent="0.25">
      <c r="B159" s="532" t="s">
        <v>271</v>
      </c>
      <c r="C159" s="532"/>
      <c r="D159" s="532"/>
      <c r="E159" s="532"/>
      <c r="F159" s="135">
        <f>+F158*6895.8</f>
        <v>275832000</v>
      </c>
      <c r="G159" s="135">
        <f>+G158*6895.8</f>
        <v>277370315.06400001</v>
      </c>
      <c r="H159" s="136"/>
      <c r="I159" s="136"/>
      <c r="J159" s="136"/>
    </row>
    <row r="160" spans="2:13" ht="15" customHeight="1" x14ac:dyDescent="0.25">
      <c r="B160" s="532" t="s">
        <v>540</v>
      </c>
      <c r="C160" s="532"/>
      <c r="D160" s="532"/>
      <c r="E160" s="532"/>
      <c r="F160" s="469">
        <v>-12963492</v>
      </c>
      <c r="G160" s="469">
        <v>-12963492</v>
      </c>
      <c r="H160" s="136"/>
      <c r="I160" s="136"/>
      <c r="J160" s="136"/>
    </row>
    <row r="161" spans="2:13" s="489" customFormat="1" ht="15" customHeight="1" x14ac:dyDescent="0.25">
      <c r="B161" s="542" t="s">
        <v>730</v>
      </c>
      <c r="C161" s="543"/>
      <c r="D161" s="543"/>
      <c r="E161" s="543"/>
      <c r="F161" s="543"/>
      <c r="G161" s="544"/>
      <c r="H161" s="136"/>
      <c r="I161" s="136"/>
      <c r="J161" s="136"/>
    </row>
    <row r="162" spans="2:13" s="489" customFormat="1" ht="26.4" x14ac:dyDescent="0.25">
      <c r="B162" s="490" t="s">
        <v>141</v>
      </c>
      <c r="C162" s="490" t="s">
        <v>136</v>
      </c>
      <c r="D162" s="490" t="s">
        <v>137</v>
      </c>
      <c r="E162" s="487" t="s">
        <v>138</v>
      </c>
      <c r="F162" s="487" t="s">
        <v>139</v>
      </c>
      <c r="G162" s="490" t="s">
        <v>151</v>
      </c>
      <c r="H162" s="136"/>
      <c r="I162" s="136"/>
      <c r="J162" s="136"/>
    </row>
    <row r="163" spans="2:13" s="489" customFormat="1" ht="15" customHeight="1" x14ac:dyDescent="0.25">
      <c r="B163" s="496" t="s">
        <v>716</v>
      </c>
      <c r="C163" s="495"/>
      <c r="D163" s="495"/>
      <c r="E163" s="497"/>
      <c r="F163" s="497"/>
      <c r="G163" s="495"/>
      <c r="H163" s="136"/>
      <c r="I163" s="136"/>
      <c r="J163" s="136"/>
    </row>
    <row r="164" spans="2:13" s="489" customFormat="1" ht="15" customHeight="1" x14ac:dyDescent="0.25">
      <c r="B164" s="498" t="s">
        <v>718</v>
      </c>
      <c r="C164" s="499" t="s">
        <v>274</v>
      </c>
      <c r="D164" s="500" t="s">
        <v>717</v>
      </c>
      <c r="E164" s="501">
        <v>10000</v>
      </c>
      <c r="F164" s="293">
        <v>10000000000</v>
      </c>
      <c r="G164" s="512">
        <v>10382128261</v>
      </c>
      <c r="H164" s="136"/>
      <c r="I164" s="136"/>
      <c r="J164" s="136"/>
    </row>
    <row r="165" spans="2:13" s="489" customFormat="1" ht="15" customHeight="1" x14ac:dyDescent="0.25">
      <c r="B165" s="498" t="s">
        <v>718</v>
      </c>
      <c r="C165" s="499" t="s">
        <v>274</v>
      </c>
      <c r="D165" s="500" t="s">
        <v>717</v>
      </c>
      <c r="E165" s="501">
        <v>10000</v>
      </c>
      <c r="F165" s="293">
        <v>10000000000</v>
      </c>
      <c r="G165" s="512">
        <v>10866167826</v>
      </c>
      <c r="H165" s="136"/>
      <c r="I165" s="136"/>
      <c r="J165" s="136"/>
    </row>
    <row r="166" spans="2:13" s="489" customFormat="1" ht="15" customHeight="1" x14ac:dyDescent="0.25">
      <c r="B166" s="498" t="s">
        <v>690</v>
      </c>
      <c r="C166" s="499" t="s">
        <v>274</v>
      </c>
      <c r="D166" s="500" t="s">
        <v>719</v>
      </c>
      <c r="E166" s="501">
        <v>3000</v>
      </c>
      <c r="F166" s="293">
        <v>3000000000</v>
      </c>
      <c r="G166" s="512">
        <v>3673975603</v>
      </c>
      <c r="H166" s="136"/>
      <c r="I166" s="136"/>
      <c r="J166" s="136"/>
    </row>
    <row r="167" spans="2:13" s="489" customFormat="1" ht="15" customHeight="1" x14ac:dyDescent="0.25">
      <c r="B167" s="532" t="s">
        <v>566</v>
      </c>
      <c r="C167" s="532"/>
      <c r="D167" s="532"/>
      <c r="E167" s="532"/>
      <c r="F167" s="135">
        <f>SUM(F163:F166)</f>
        <v>23000000000</v>
      </c>
      <c r="G167" s="135">
        <f>SUM(G163:G166)</f>
        <v>24922271690</v>
      </c>
      <c r="H167" s="136"/>
      <c r="I167" s="136"/>
      <c r="J167" s="136"/>
    </row>
    <row r="168" spans="2:13" ht="15" customHeight="1" x14ac:dyDescent="0.25">
      <c r="B168" s="532" t="s">
        <v>689</v>
      </c>
      <c r="C168" s="532"/>
      <c r="D168" s="532"/>
      <c r="E168" s="532"/>
      <c r="F168" s="135">
        <f>+F157+F159</f>
        <v>57608732000</v>
      </c>
      <c r="G168" s="135">
        <f>+G157+G159+G160+G167</f>
        <v>90104397080.063995</v>
      </c>
      <c r="H168" s="136"/>
      <c r="I168" s="136"/>
      <c r="J168" s="136"/>
      <c r="L168" s="134"/>
      <c r="M168" s="134"/>
    </row>
    <row r="169" spans="2:13" ht="15" customHeight="1" x14ac:dyDescent="0.25">
      <c r="B169" s="532" t="s">
        <v>567</v>
      </c>
      <c r="C169" s="532"/>
      <c r="D169" s="532"/>
      <c r="E169" s="532"/>
      <c r="F169" s="135">
        <v>29978559400</v>
      </c>
      <c r="G169" s="141">
        <v>36594319763</v>
      </c>
      <c r="H169" s="136"/>
      <c r="I169" s="136"/>
      <c r="J169" s="136"/>
      <c r="L169" s="134"/>
    </row>
    <row r="170" spans="2:13" x14ac:dyDescent="0.25">
      <c r="B170" s="85"/>
      <c r="C170" s="217"/>
      <c r="D170" s="217"/>
      <c r="E170" s="300"/>
      <c r="F170" s="300"/>
      <c r="G170" s="301"/>
      <c r="H170" s="301"/>
      <c r="I170" s="301"/>
      <c r="J170" s="301"/>
      <c r="L170" s="134"/>
    </row>
    <row r="171" spans="2:13" s="138" customFormat="1" hidden="1" x14ac:dyDescent="0.25">
      <c r="B171" s="302" t="s">
        <v>144</v>
      </c>
      <c r="C171" s="303"/>
      <c r="D171" s="303"/>
      <c r="E171" s="304"/>
      <c r="F171" s="304"/>
      <c r="G171" s="305"/>
      <c r="H171" s="306"/>
      <c r="I171" s="306"/>
      <c r="J171" s="306"/>
      <c r="L171" s="139"/>
    </row>
    <row r="172" spans="2:13" s="138" customFormat="1" hidden="1" x14ac:dyDescent="0.25">
      <c r="B172" s="307" t="s">
        <v>257</v>
      </c>
      <c r="C172" s="308"/>
      <c r="D172" s="308">
        <v>0</v>
      </c>
      <c r="E172" s="309">
        <v>0</v>
      </c>
      <c r="F172" s="309">
        <v>0</v>
      </c>
      <c r="G172" s="308">
        <v>0</v>
      </c>
      <c r="H172" s="310">
        <v>0</v>
      </c>
      <c r="I172" s="310">
        <v>0</v>
      </c>
      <c r="J172" s="310">
        <v>0</v>
      </c>
      <c r="L172" s="139"/>
    </row>
    <row r="173" spans="2:13" s="138" customFormat="1" hidden="1" x14ac:dyDescent="0.25">
      <c r="B173" s="307"/>
      <c r="C173" s="308"/>
      <c r="D173" s="308"/>
      <c r="E173" s="304"/>
      <c r="F173" s="304"/>
      <c r="G173" s="305"/>
      <c r="H173" s="310"/>
      <c r="I173" s="310"/>
      <c r="J173" s="310"/>
    </row>
    <row r="174" spans="2:13" s="138" customFormat="1" hidden="1" x14ac:dyDescent="0.25">
      <c r="B174" s="307" t="s">
        <v>68</v>
      </c>
      <c r="C174" s="308">
        <v>0</v>
      </c>
      <c r="D174" s="308">
        <v>0</v>
      </c>
      <c r="E174" s="309">
        <v>0</v>
      </c>
      <c r="F174" s="309">
        <v>0</v>
      </c>
      <c r="G174" s="308">
        <v>0</v>
      </c>
      <c r="H174" s="310">
        <v>0</v>
      </c>
      <c r="I174" s="310">
        <v>0</v>
      </c>
      <c r="J174" s="310">
        <v>0</v>
      </c>
    </row>
    <row r="175" spans="2:13" s="138" customFormat="1" hidden="1" x14ac:dyDescent="0.25">
      <c r="B175" s="307" t="s">
        <v>145</v>
      </c>
      <c r="C175" s="308">
        <v>0</v>
      </c>
      <c r="D175" s="308">
        <v>0</v>
      </c>
      <c r="E175" s="309">
        <v>0</v>
      </c>
      <c r="F175" s="309">
        <v>0</v>
      </c>
      <c r="G175" s="308">
        <v>0</v>
      </c>
      <c r="H175" s="310">
        <v>0</v>
      </c>
      <c r="I175" s="310">
        <v>0</v>
      </c>
      <c r="J175" s="310">
        <v>0</v>
      </c>
      <c r="L175" s="139"/>
    </row>
    <row r="176" spans="2:13" s="138" customFormat="1" hidden="1" x14ac:dyDescent="0.25">
      <c r="B176" s="307"/>
      <c r="C176" s="308"/>
      <c r="D176" s="308"/>
      <c r="E176" s="309">
        <v>0</v>
      </c>
      <c r="F176" s="304">
        <v>0</v>
      </c>
      <c r="G176" s="308">
        <v>0</v>
      </c>
      <c r="H176" s="306">
        <v>0</v>
      </c>
      <c r="I176" s="306">
        <v>0</v>
      </c>
      <c r="J176" s="306">
        <v>0</v>
      </c>
    </row>
    <row r="177" spans="2:10" s="138" customFormat="1" hidden="1" x14ac:dyDescent="0.25">
      <c r="B177" s="302" t="s">
        <v>146</v>
      </c>
      <c r="C177" s="308"/>
      <c r="D177" s="308">
        <v>0</v>
      </c>
      <c r="E177" s="309">
        <v>0</v>
      </c>
      <c r="F177" s="309">
        <v>0</v>
      </c>
      <c r="G177" s="308">
        <v>0</v>
      </c>
      <c r="H177" s="308">
        <v>0</v>
      </c>
      <c r="I177" s="308">
        <v>0</v>
      </c>
      <c r="J177" s="308">
        <v>0</v>
      </c>
    </row>
    <row r="178" spans="2:10" ht="15" customHeight="1" x14ac:dyDescent="0.25">
      <c r="B178" s="256" t="s">
        <v>147</v>
      </c>
      <c r="C178" s="265"/>
      <c r="D178" s="265"/>
      <c r="E178" s="311"/>
      <c r="F178" s="311"/>
      <c r="G178" s="312"/>
      <c r="H178" s="301"/>
      <c r="I178" s="313"/>
      <c r="J178" s="313"/>
    </row>
    <row r="179" spans="2:10" x14ac:dyDescent="0.25">
      <c r="B179" s="314" t="s">
        <v>283</v>
      </c>
      <c r="C179" s="296" t="s">
        <v>274</v>
      </c>
      <c r="D179" s="315" t="s">
        <v>148</v>
      </c>
      <c r="E179" s="316">
        <v>1</v>
      </c>
      <c r="F179" s="317">
        <v>200000000</v>
      </c>
      <c r="G179" s="318">
        <v>900000000</v>
      </c>
      <c r="H179" s="318">
        <v>8800000000</v>
      </c>
      <c r="I179" s="318">
        <v>1264659395</v>
      </c>
      <c r="J179" s="318">
        <v>17574471761</v>
      </c>
    </row>
    <row r="180" spans="2:10" ht="15" customHeight="1" x14ac:dyDescent="0.25">
      <c r="B180" s="532" t="s">
        <v>688</v>
      </c>
      <c r="C180" s="532"/>
      <c r="D180" s="532"/>
      <c r="E180" s="140">
        <v>1</v>
      </c>
      <c r="F180" s="135">
        <v>200000000</v>
      </c>
      <c r="G180" s="141">
        <v>900000000</v>
      </c>
      <c r="H180" s="136"/>
      <c r="I180" s="136"/>
      <c r="J180" s="136"/>
    </row>
    <row r="181" spans="2:10" ht="15" customHeight="1" x14ac:dyDescent="0.25">
      <c r="B181" s="532" t="s">
        <v>405</v>
      </c>
      <c r="C181" s="532"/>
      <c r="D181" s="532"/>
      <c r="E181" s="319"/>
      <c r="F181" s="135">
        <v>200000000</v>
      </c>
      <c r="G181" s="141">
        <v>851000000</v>
      </c>
      <c r="H181" s="220"/>
      <c r="I181" s="220"/>
      <c r="J181" s="249"/>
    </row>
    <row r="182" spans="2:10" x14ac:dyDescent="0.25">
      <c r="B182" s="142"/>
      <c r="C182" s="142"/>
      <c r="D182" s="143"/>
      <c r="E182" s="115"/>
      <c r="F182" s="115"/>
      <c r="G182" s="144"/>
      <c r="H182" s="117"/>
      <c r="I182" s="117"/>
    </row>
    <row r="183" spans="2:10" ht="26.4" hidden="1" x14ac:dyDescent="0.25">
      <c r="B183" s="145" t="s">
        <v>149</v>
      </c>
      <c r="C183" s="145" t="s">
        <v>150</v>
      </c>
      <c r="D183" s="145" t="s">
        <v>151</v>
      </c>
      <c r="E183" s="146" t="s">
        <v>139</v>
      </c>
      <c r="F183" s="36" t="s">
        <v>152</v>
      </c>
      <c r="G183" s="147"/>
      <c r="H183" s="134"/>
      <c r="I183" s="148"/>
    </row>
    <row r="184" spans="2:10" hidden="1" x14ac:dyDescent="0.25">
      <c r="B184" s="149" t="s">
        <v>153</v>
      </c>
      <c r="C184" s="150"/>
      <c r="D184" s="151"/>
      <c r="E184" s="152"/>
      <c r="F184" s="153"/>
      <c r="G184" s="147"/>
      <c r="H184" s="134"/>
      <c r="I184" s="134"/>
    </row>
    <row r="185" spans="2:10" hidden="1" x14ac:dyDescent="0.25">
      <c r="B185" s="154"/>
      <c r="C185" s="155"/>
      <c r="D185" s="156"/>
      <c r="E185" s="157"/>
      <c r="F185" s="158"/>
      <c r="G185" s="147"/>
      <c r="H185" s="134"/>
      <c r="I185" s="134"/>
    </row>
    <row r="186" spans="2:10" hidden="1" x14ac:dyDescent="0.25">
      <c r="B186" s="154" t="s">
        <v>92</v>
      </c>
      <c r="C186" s="155"/>
      <c r="D186" s="156"/>
      <c r="E186" s="157"/>
      <c r="F186" s="158"/>
      <c r="G186" s="147"/>
      <c r="H186" s="134"/>
      <c r="I186" s="134"/>
    </row>
    <row r="187" spans="2:10" hidden="1" x14ac:dyDescent="0.25">
      <c r="B187" s="154"/>
      <c r="C187" s="155"/>
      <c r="D187" s="156"/>
      <c r="E187" s="157"/>
      <c r="F187" s="158"/>
      <c r="G187" s="147"/>
      <c r="H187" s="134"/>
      <c r="I187" s="134"/>
    </row>
    <row r="188" spans="2:10" ht="28.5" hidden="1" customHeight="1" x14ac:dyDescent="0.25">
      <c r="B188" s="154" t="s">
        <v>154</v>
      </c>
      <c r="C188" s="155"/>
      <c r="D188" s="156"/>
      <c r="E188" s="157"/>
      <c r="F188" s="158"/>
      <c r="G188" s="147"/>
      <c r="H188" s="134"/>
      <c r="I188" s="134"/>
    </row>
    <row r="189" spans="2:10" hidden="1" x14ac:dyDescent="0.25">
      <c r="B189" s="154" t="s">
        <v>155</v>
      </c>
      <c r="C189" s="155"/>
      <c r="D189" s="156"/>
      <c r="E189" s="157"/>
      <c r="F189" s="158"/>
      <c r="G189" s="147"/>
      <c r="H189" s="134"/>
      <c r="I189" s="134"/>
    </row>
    <row r="190" spans="2:10" hidden="1" x14ac:dyDescent="0.25">
      <c r="B190" s="154"/>
      <c r="C190" s="155"/>
      <c r="D190" s="156"/>
      <c r="E190" s="157"/>
      <c r="F190" s="158"/>
      <c r="G190" s="147"/>
      <c r="H190" s="134"/>
      <c r="I190" s="134"/>
    </row>
    <row r="191" spans="2:10" hidden="1" x14ac:dyDescent="0.25">
      <c r="B191" s="154" t="s">
        <v>156</v>
      </c>
      <c r="C191" s="155"/>
      <c r="D191" s="156"/>
      <c r="E191" s="157"/>
      <c r="F191" s="158"/>
      <c r="G191" s="147"/>
      <c r="H191" s="134"/>
      <c r="I191" s="134"/>
    </row>
    <row r="192" spans="2:10" hidden="1" x14ac:dyDescent="0.25">
      <c r="B192" s="154"/>
      <c r="C192" s="155"/>
      <c r="D192" s="156"/>
      <c r="E192" s="157"/>
      <c r="F192" s="158"/>
      <c r="G192" s="147"/>
      <c r="H192" s="134"/>
      <c r="I192" s="134"/>
    </row>
    <row r="193" spans="2:10" hidden="1" x14ac:dyDescent="0.25">
      <c r="B193" s="154" t="s">
        <v>157</v>
      </c>
      <c r="C193" s="155"/>
      <c r="D193" s="156"/>
      <c r="E193" s="157"/>
      <c r="F193" s="158"/>
      <c r="G193" s="147"/>
      <c r="H193" s="134"/>
      <c r="I193" s="134"/>
    </row>
    <row r="194" spans="2:10" hidden="1" x14ac:dyDescent="0.25">
      <c r="B194" s="159" t="s">
        <v>158</v>
      </c>
      <c r="C194" s="160"/>
      <c r="D194" s="161"/>
      <c r="E194" s="162"/>
      <c r="F194" s="163"/>
      <c r="G194" s="147"/>
      <c r="H194" s="134"/>
      <c r="I194" s="134"/>
    </row>
    <row r="195" spans="2:10" s="489" customFormat="1" x14ac:dyDescent="0.25">
      <c r="E195" s="491"/>
      <c r="F195" s="491"/>
      <c r="G195" s="164"/>
      <c r="I195" s="493"/>
    </row>
    <row r="196" spans="2:10" x14ac:dyDescent="0.25">
      <c r="B196" s="562" t="s">
        <v>159</v>
      </c>
      <c r="C196" s="562"/>
      <c r="D196" s="562"/>
      <c r="E196" s="562"/>
      <c r="G196" s="147"/>
      <c r="I196" s="165"/>
    </row>
    <row r="197" spans="2:10" ht="26.4" x14ac:dyDescent="0.25">
      <c r="B197" s="88" t="s">
        <v>160</v>
      </c>
      <c r="C197" s="88" t="s">
        <v>161</v>
      </c>
      <c r="D197" s="88" t="s">
        <v>327</v>
      </c>
      <c r="E197" s="89" t="s">
        <v>328</v>
      </c>
      <c r="G197" s="164"/>
      <c r="I197" s="165"/>
    </row>
    <row r="198" spans="2:10" ht="15" customHeight="1" x14ac:dyDescent="0.25">
      <c r="B198" s="166" t="s">
        <v>162</v>
      </c>
      <c r="C198" s="167">
        <v>200000000</v>
      </c>
      <c r="D198" s="168">
        <v>900000000</v>
      </c>
      <c r="E198" s="169">
        <v>900000000</v>
      </c>
      <c r="F198" s="170"/>
      <c r="G198" s="179"/>
      <c r="H198" s="131"/>
      <c r="I198" s="131"/>
      <c r="J198" s="131"/>
    </row>
    <row r="199" spans="2:10" ht="15" customHeight="1" x14ac:dyDescent="0.25">
      <c r="B199" s="171" t="s">
        <v>692</v>
      </c>
      <c r="C199" s="172">
        <v>200000000</v>
      </c>
      <c r="D199" s="172">
        <v>900000000</v>
      </c>
      <c r="E199" s="173">
        <v>900000000</v>
      </c>
      <c r="G199" s="178"/>
      <c r="H199" s="179"/>
      <c r="I199" s="179"/>
      <c r="J199" s="179"/>
    </row>
    <row r="200" spans="2:10" ht="15" customHeight="1" x14ac:dyDescent="0.25">
      <c r="B200" s="171" t="s">
        <v>413</v>
      </c>
      <c r="C200" s="172">
        <v>200000000</v>
      </c>
      <c r="D200" s="172">
        <v>851000000</v>
      </c>
      <c r="E200" s="173">
        <v>851000000</v>
      </c>
      <c r="G200" s="131"/>
      <c r="H200" s="179"/>
      <c r="I200" s="179"/>
      <c r="J200" s="179"/>
    </row>
    <row r="201" spans="2:10" x14ac:dyDescent="0.25">
      <c r="G201" s="511"/>
      <c r="H201" s="179"/>
      <c r="I201" s="179"/>
      <c r="J201" s="179"/>
    </row>
    <row r="202" spans="2:10" x14ac:dyDescent="0.25">
      <c r="B202" s="174" t="s">
        <v>163</v>
      </c>
      <c r="G202" s="165"/>
    </row>
    <row r="203" spans="2:10" x14ac:dyDescent="0.25">
      <c r="B203" s="175"/>
    </row>
    <row r="204" spans="2:10" x14ac:dyDescent="0.25">
      <c r="B204" s="175" t="s">
        <v>164</v>
      </c>
    </row>
    <row r="205" spans="2:10" x14ac:dyDescent="0.25">
      <c r="J205" s="134"/>
    </row>
    <row r="206" spans="2:10" ht="27.75" customHeight="1" x14ac:dyDescent="0.25">
      <c r="B206" s="246" t="s">
        <v>165</v>
      </c>
      <c r="C206" s="408" t="s">
        <v>330</v>
      </c>
      <c r="D206" s="408" t="s">
        <v>331</v>
      </c>
      <c r="E206" s="134"/>
      <c r="F206" s="134"/>
      <c r="H206" s="134"/>
    </row>
    <row r="207" spans="2:10" ht="15" customHeight="1" x14ac:dyDescent="0.25">
      <c r="B207" s="85" t="s">
        <v>166</v>
      </c>
      <c r="C207" s="410">
        <v>542522860</v>
      </c>
      <c r="D207" s="410">
        <v>0</v>
      </c>
      <c r="E207" s="134"/>
      <c r="F207" s="84"/>
      <c r="H207" s="134"/>
    </row>
    <row r="208" spans="2:10" ht="15" customHeight="1" x14ac:dyDescent="0.25">
      <c r="B208" s="85" t="s">
        <v>167</v>
      </c>
      <c r="C208" s="410">
        <v>68328276</v>
      </c>
      <c r="D208" s="410">
        <v>0</v>
      </c>
      <c r="E208" s="134"/>
      <c r="F208" s="134"/>
    </row>
    <row r="209" spans="2:7" ht="15" customHeight="1" x14ac:dyDescent="0.25">
      <c r="B209" s="85" t="s">
        <v>553</v>
      </c>
      <c r="C209" s="410">
        <v>735250000</v>
      </c>
      <c r="D209" s="410">
        <v>0</v>
      </c>
      <c r="E209" s="134"/>
      <c r="F209" s="84"/>
    </row>
    <row r="210" spans="2:7" ht="15" hidden="1" customHeight="1" x14ac:dyDescent="0.25">
      <c r="B210" s="85" t="s">
        <v>554</v>
      </c>
      <c r="C210" s="410">
        <v>0</v>
      </c>
      <c r="D210" s="410">
        <v>0</v>
      </c>
      <c r="E210" s="134"/>
      <c r="F210" s="84"/>
    </row>
    <row r="211" spans="2:7" ht="15" customHeight="1" x14ac:dyDescent="0.25">
      <c r="B211" s="85" t="s">
        <v>711</v>
      </c>
      <c r="C211" s="410">
        <v>162055</v>
      </c>
      <c r="D211" s="410">
        <v>0</v>
      </c>
      <c r="E211" s="134"/>
      <c r="F211" s="84"/>
    </row>
    <row r="212" spans="2:7" ht="15" customHeight="1" x14ac:dyDescent="0.25">
      <c r="B212" s="85" t="s">
        <v>710</v>
      </c>
      <c r="C212" s="410">
        <v>475238</v>
      </c>
      <c r="D212" s="410">
        <v>0</v>
      </c>
      <c r="E212" s="134"/>
      <c r="F212" s="84"/>
    </row>
    <row r="213" spans="2:7" ht="15" customHeight="1" x14ac:dyDescent="0.25">
      <c r="B213" s="128" t="s">
        <v>691</v>
      </c>
      <c r="C213" s="172">
        <f>+C207+C208+C209+C210+C211+C212</f>
        <v>1346738429</v>
      </c>
      <c r="D213" s="172">
        <v>0</v>
      </c>
      <c r="E213" s="134"/>
      <c r="F213" s="84"/>
    </row>
    <row r="214" spans="2:7" ht="15" customHeight="1" x14ac:dyDescent="0.25">
      <c r="B214" s="128" t="s">
        <v>406</v>
      </c>
      <c r="C214" s="172">
        <v>225298613</v>
      </c>
      <c r="D214" s="172">
        <v>0</v>
      </c>
      <c r="E214" s="134"/>
      <c r="F214" s="84"/>
    </row>
    <row r="215" spans="2:7" x14ac:dyDescent="0.25">
      <c r="G215" s="134"/>
    </row>
    <row r="216" spans="2:7" hidden="1" x14ac:dyDescent="0.25">
      <c r="B216" s="175" t="s">
        <v>287</v>
      </c>
    </row>
    <row r="217" spans="2:7" hidden="1" x14ac:dyDescent="0.25"/>
    <row r="218" spans="2:7" ht="30.75" hidden="1" customHeight="1" x14ac:dyDescent="0.25">
      <c r="B218" s="37" t="s">
        <v>165</v>
      </c>
      <c r="C218" s="37" t="s">
        <v>330</v>
      </c>
      <c r="D218" s="37" t="s">
        <v>331</v>
      </c>
      <c r="G218" s="134"/>
    </row>
    <row r="219" spans="2:7" ht="21" hidden="1" customHeight="1" x14ac:dyDescent="0.25">
      <c r="B219" s="176" t="s">
        <v>288</v>
      </c>
      <c r="C219" s="39">
        <v>0</v>
      </c>
      <c r="D219" s="39">
        <v>0</v>
      </c>
      <c r="G219" s="134"/>
    </row>
    <row r="220" spans="2:7" ht="18.75" hidden="1" customHeight="1" x14ac:dyDescent="0.25">
      <c r="B220" s="176" t="s">
        <v>288</v>
      </c>
      <c r="C220" s="39">
        <v>0</v>
      </c>
      <c r="D220" s="39">
        <v>0</v>
      </c>
      <c r="G220" s="134"/>
    </row>
    <row r="221" spans="2:7" hidden="1" x14ac:dyDescent="0.25">
      <c r="B221" s="40" t="s">
        <v>286</v>
      </c>
      <c r="C221" s="41">
        <v>0</v>
      </c>
      <c r="D221" s="41">
        <v>0</v>
      </c>
      <c r="G221" s="134"/>
    </row>
    <row r="222" spans="2:7" hidden="1" x14ac:dyDescent="0.25">
      <c r="B222" s="40" t="s">
        <v>285</v>
      </c>
      <c r="C222" s="41">
        <v>0</v>
      </c>
      <c r="D222" s="41">
        <v>0</v>
      </c>
      <c r="G222" s="134"/>
    </row>
    <row r="223" spans="2:7" s="131" customFormat="1" hidden="1" x14ac:dyDescent="0.25">
      <c r="B223" s="177"/>
      <c r="C223" s="59"/>
      <c r="D223" s="59"/>
      <c r="E223" s="178"/>
      <c r="F223" s="178"/>
      <c r="G223" s="179"/>
    </row>
    <row r="224" spans="2:7" hidden="1" x14ac:dyDescent="0.25">
      <c r="B224" s="180" t="s">
        <v>168</v>
      </c>
      <c r="C224" s="181"/>
      <c r="D224" s="182"/>
      <c r="E224" s="183"/>
      <c r="F224" s="183"/>
      <c r="G224" s="184"/>
    </row>
    <row r="225" spans="2:7" s="127" customFormat="1" hidden="1" x14ac:dyDescent="0.25">
      <c r="B225" s="185"/>
      <c r="C225" s="186"/>
      <c r="D225" s="186"/>
      <c r="E225" s="187"/>
      <c r="F225" s="187"/>
      <c r="G225" s="137"/>
    </row>
    <row r="226" spans="2:7" ht="30.75" hidden="1" customHeight="1" x14ac:dyDescent="0.25">
      <c r="B226" s="37" t="s">
        <v>165</v>
      </c>
      <c r="C226" s="37" t="s">
        <v>330</v>
      </c>
      <c r="D226" s="37" t="s">
        <v>331</v>
      </c>
      <c r="G226" s="134"/>
    </row>
    <row r="227" spans="2:7" ht="21" hidden="1" customHeight="1" x14ac:dyDescent="0.25">
      <c r="B227" s="38" t="s">
        <v>183</v>
      </c>
      <c r="C227" s="39">
        <v>58513243</v>
      </c>
      <c r="D227" s="39">
        <v>0</v>
      </c>
      <c r="G227" s="134"/>
    </row>
    <row r="228" spans="2:7" ht="18.75" hidden="1" customHeight="1" x14ac:dyDescent="0.25">
      <c r="B228" s="38" t="s">
        <v>258</v>
      </c>
      <c r="C228" s="39">
        <v>28941695</v>
      </c>
      <c r="D228" s="39">
        <v>0</v>
      </c>
      <c r="G228" s="134"/>
    </row>
    <row r="229" spans="2:7" hidden="1" x14ac:dyDescent="0.25">
      <c r="B229" s="40" t="s">
        <v>286</v>
      </c>
      <c r="C229" s="41">
        <v>87454938</v>
      </c>
      <c r="D229" s="41">
        <v>0</v>
      </c>
      <c r="G229" s="134"/>
    </row>
    <row r="230" spans="2:7" hidden="1" x14ac:dyDescent="0.25">
      <c r="B230" s="40" t="s">
        <v>285</v>
      </c>
      <c r="C230" s="41">
        <v>0</v>
      </c>
      <c r="D230" s="41">
        <v>0</v>
      </c>
      <c r="G230" s="134"/>
    </row>
    <row r="231" spans="2:7" s="131" customFormat="1" hidden="1" x14ac:dyDescent="0.25">
      <c r="B231" s="177"/>
      <c r="C231" s="59"/>
      <c r="D231" s="59"/>
      <c r="E231" s="178"/>
      <c r="F231" s="178"/>
      <c r="G231" s="179"/>
    </row>
    <row r="232" spans="2:7" x14ac:dyDescent="0.25">
      <c r="B232" s="184"/>
      <c r="C232" s="184"/>
      <c r="D232" s="184"/>
      <c r="E232" s="183"/>
      <c r="F232" s="183"/>
      <c r="G232" s="184"/>
    </row>
    <row r="233" spans="2:7" hidden="1" x14ac:dyDescent="0.25">
      <c r="B233" s="188" t="s">
        <v>568</v>
      </c>
      <c r="C233" s="189" t="s">
        <v>288</v>
      </c>
      <c r="D233" s="189" t="s">
        <v>288</v>
      </c>
      <c r="E233" s="190" t="s">
        <v>288</v>
      </c>
      <c r="F233" s="190" t="s">
        <v>288</v>
      </c>
      <c r="G233" s="191" t="s">
        <v>288</v>
      </c>
    </row>
    <row r="234" spans="2:7" hidden="1" x14ac:dyDescent="0.25">
      <c r="B234" s="188" t="s">
        <v>569</v>
      </c>
      <c r="C234" s="192" t="s">
        <v>288</v>
      </c>
      <c r="D234" s="192" t="s">
        <v>288</v>
      </c>
      <c r="E234" s="193" t="s">
        <v>288</v>
      </c>
      <c r="F234" s="193" t="s">
        <v>288</v>
      </c>
      <c r="G234" s="194" t="s">
        <v>288</v>
      </c>
    </row>
    <row r="235" spans="2:7" x14ac:dyDescent="0.25">
      <c r="B235" s="174"/>
      <c r="C235" s="174"/>
      <c r="G235" s="134"/>
    </row>
    <row r="236" spans="2:7" x14ac:dyDescent="0.25">
      <c r="B236" s="538" t="s">
        <v>169</v>
      </c>
      <c r="C236" s="538"/>
      <c r="D236" s="538"/>
      <c r="E236" s="195"/>
      <c r="F236" s="195"/>
      <c r="G236" s="196"/>
    </row>
    <row r="237" spans="2:7" x14ac:dyDescent="0.25">
      <c r="B237" s="197"/>
      <c r="C237" s="197"/>
      <c r="D237" s="100"/>
      <c r="E237" s="198"/>
      <c r="F237" s="198"/>
      <c r="G237" s="199"/>
    </row>
    <row r="238" spans="2:7" ht="18" customHeight="1" x14ac:dyDescent="0.25">
      <c r="B238" s="561" t="s">
        <v>260</v>
      </c>
      <c r="C238" s="540" t="s">
        <v>329</v>
      </c>
      <c r="D238" s="540"/>
      <c r="E238" s="540"/>
      <c r="F238" s="540"/>
      <c r="G238" s="540"/>
    </row>
    <row r="239" spans="2:7" ht="33.6" customHeight="1" x14ac:dyDescent="0.25">
      <c r="B239" s="561"/>
      <c r="C239" s="42" t="s">
        <v>407</v>
      </c>
      <c r="D239" s="42" t="s">
        <v>261</v>
      </c>
      <c r="E239" s="43" t="s">
        <v>262</v>
      </c>
      <c r="F239" s="43" t="s">
        <v>263</v>
      </c>
      <c r="G239" s="42" t="s">
        <v>704</v>
      </c>
    </row>
    <row r="240" spans="2:7" s="127" customFormat="1" ht="15" customHeight="1" x14ac:dyDescent="0.25">
      <c r="B240" s="286" t="s">
        <v>264</v>
      </c>
      <c r="C240" s="280">
        <v>339807908</v>
      </c>
      <c r="D240" s="280">
        <v>676364</v>
      </c>
      <c r="E240" s="287">
        <v>59109659</v>
      </c>
      <c r="F240" s="287">
        <v>0</v>
      </c>
      <c r="G240" s="280">
        <f>+C240+D240-E240+F240</f>
        <v>281374613</v>
      </c>
    </row>
    <row r="241" spans="2:11" s="127" customFormat="1" ht="15" customHeight="1" x14ac:dyDescent="0.25">
      <c r="B241" s="286" t="s">
        <v>170</v>
      </c>
      <c r="C241" s="280">
        <v>752108493</v>
      </c>
      <c r="D241" s="280">
        <f>47224981-2531772+37547131</f>
        <v>82240340</v>
      </c>
      <c r="E241" s="287">
        <v>0</v>
      </c>
      <c r="F241" s="287">
        <v>0</v>
      </c>
      <c r="G241" s="280">
        <f t="shared" ref="G241:G246" si="4">+C241+D241-E241+F241</f>
        <v>834348833</v>
      </c>
      <c r="H241" s="137"/>
      <c r="I241" s="137"/>
    </row>
    <row r="242" spans="2:11" s="127" customFormat="1" ht="15" customHeight="1" x14ac:dyDescent="0.25">
      <c r="B242" s="286" t="s">
        <v>265</v>
      </c>
      <c r="C242" s="280">
        <v>34634452</v>
      </c>
      <c r="D242" s="280">
        <v>0</v>
      </c>
      <c r="E242" s="287">
        <v>12411355</v>
      </c>
      <c r="F242" s="287">
        <v>0</v>
      </c>
      <c r="G242" s="280">
        <f t="shared" si="4"/>
        <v>22223097</v>
      </c>
      <c r="H242" s="137"/>
    </row>
    <row r="243" spans="2:11" s="127" customFormat="1" ht="15" customHeight="1" x14ac:dyDescent="0.25">
      <c r="B243" s="286" t="s">
        <v>171</v>
      </c>
      <c r="C243" s="280">
        <v>370097562</v>
      </c>
      <c r="D243" s="280">
        <v>0</v>
      </c>
      <c r="E243" s="287">
        <v>0</v>
      </c>
      <c r="F243" s="287">
        <v>0</v>
      </c>
      <c r="G243" s="280">
        <f t="shared" si="4"/>
        <v>370097562</v>
      </c>
      <c r="I243" s="131"/>
      <c r="J243" s="131"/>
      <c r="K243" s="131"/>
    </row>
    <row r="244" spans="2:11" s="127" customFormat="1" ht="15" customHeight="1" x14ac:dyDescent="0.25">
      <c r="B244" s="286" t="s">
        <v>172</v>
      </c>
      <c r="C244" s="280">
        <v>50135236</v>
      </c>
      <c r="D244" s="280">
        <v>0</v>
      </c>
      <c r="E244" s="287">
        <v>0</v>
      </c>
      <c r="F244" s="287">
        <v>0</v>
      </c>
      <c r="G244" s="280">
        <f t="shared" si="4"/>
        <v>50135236</v>
      </c>
      <c r="I244" s="131"/>
      <c r="J244" s="131"/>
      <c r="K244" s="131"/>
    </row>
    <row r="245" spans="2:11" ht="15" customHeight="1" x14ac:dyDescent="0.25">
      <c r="B245" s="45" t="s">
        <v>684</v>
      </c>
      <c r="C245" s="46">
        <f>SUM(C240:C244)</f>
        <v>1546783651</v>
      </c>
      <c r="D245" s="46">
        <f t="shared" ref="D245:F245" si="5">SUM(D240:D244)</f>
        <v>82916704</v>
      </c>
      <c r="E245" s="46">
        <f t="shared" si="5"/>
        <v>71521014</v>
      </c>
      <c r="F245" s="46">
        <f t="shared" si="5"/>
        <v>0</v>
      </c>
      <c r="G245" s="46">
        <f>+C245+D245-E245+F245</f>
        <v>1558179341</v>
      </c>
      <c r="I245" s="131"/>
      <c r="J245" s="131"/>
      <c r="K245" s="179"/>
    </row>
    <row r="246" spans="2:11" ht="15" customHeight="1" x14ac:dyDescent="0.25">
      <c r="B246" s="45" t="s">
        <v>408</v>
      </c>
      <c r="C246" s="46">
        <v>782308874</v>
      </c>
      <c r="D246" s="46">
        <v>787067106</v>
      </c>
      <c r="E246" s="47">
        <v>22592329</v>
      </c>
      <c r="F246" s="47">
        <v>0</v>
      </c>
      <c r="G246" s="46">
        <f t="shared" si="4"/>
        <v>1546783651</v>
      </c>
      <c r="I246" s="131"/>
      <c r="J246" s="131"/>
      <c r="K246" s="131"/>
    </row>
    <row r="247" spans="2:11" ht="18" customHeight="1" x14ac:dyDescent="0.25">
      <c r="B247" s="561" t="s">
        <v>260</v>
      </c>
      <c r="C247" s="540" t="s">
        <v>173</v>
      </c>
      <c r="D247" s="540"/>
      <c r="E247" s="540"/>
      <c r="F247" s="540"/>
      <c r="G247" s="540"/>
      <c r="I247" s="131"/>
      <c r="J247" s="513"/>
      <c r="K247" s="131"/>
    </row>
    <row r="248" spans="2:11" ht="36.6" customHeight="1" x14ac:dyDescent="0.25">
      <c r="B248" s="561"/>
      <c r="C248" s="42" t="s">
        <v>555</v>
      </c>
      <c r="D248" s="42" t="s">
        <v>261</v>
      </c>
      <c r="E248" s="43" t="s">
        <v>262</v>
      </c>
      <c r="F248" s="43" t="s">
        <v>266</v>
      </c>
      <c r="G248" s="42" t="s">
        <v>705</v>
      </c>
      <c r="I248" s="131"/>
      <c r="J248" s="131"/>
      <c r="K248" s="131"/>
    </row>
    <row r="249" spans="2:11" s="127" customFormat="1" ht="15" customHeight="1" x14ac:dyDescent="0.25">
      <c r="B249" s="286" t="s">
        <v>264</v>
      </c>
      <c r="C249" s="280">
        <v>33046448</v>
      </c>
      <c r="D249" s="280">
        <v>22781079</v>
      </c>
      <c r="E249" s="280">
        <v>17321577</v>
      </c>
      <c r="F249" s="287">
        <f>+D249</f>
        <v>22781079</v>
      </c>
      <c r="G249" s="280">
        <f>+C249+D249-E249</f>
        <v>38505950</v>
      </c>
      <c r="H249" s="103"/>
      <c r="I249" s="514"/>
      <c r="J249" s="131"/>
      <c r="K249" s="131"/>
    </row>
    <row r="250" spans="2:11" s="127" customFormat="1" ht="15" customHeight="1" x14ac:dyDescent="0.25">
      <c r="B250" s="286" t="s">
        <v>170</v>
      </c>
      <c r="C250" s="280">
        <v>212915635</v>
      </c>
      <c r="D250" s="280">
        <v>190437606</v>
      </c>
      <c r="E250" s="280">
        <v>0</v>
      </c>
      <c r="F250" s="287">
        <f>+D250</f>
        <v>190437606</v>
      </c>
      <c r="G250" s="280">
        <f t="shared" ref="G250:G252" si="6">+C250+D250-E250</f>
        <v>403353241</v>
      </c>
      <c r="H250" s="103"/>
      <c r="I250" s="514"/>
      <c r="J250" s="131"/>
      <c r="K250" s="131"/>
    </row>
    <row r="251" spans="2:11" s="127" customFormat="1" ht="15" customHeight="1" x14ac:dyDescent="0.25">
      <c r="B251" s="286" t="s">
        <v>265</v>
      </c>
      <c r="C251" s="280">
        <v>26969738</v>
      </c>
      <c r="D251" s="280">
        <v>5857470</v>
      </c>
      <c r="E251" s="280">
        <v>8216846</v>
      </c>
      <c r="F251" s="287">
        <f t="shared" ref="F251:F253" si="7">+D251</f>
        <v>5857470</v>
      </c>
      <c r="G251" s="280">
        <f>+C251+D251-E251</f>
        <v>24610362</v>
      </c>
      <c r="H251" s="103"/>
      <c r="I251" s="514"/>
      <c r="J251" s="131"/>
      <c r="K251" s="131"/>
    </row>
    <row r="252" spans="2:11" s="127" customFormat="1" ht="15" customHeight="1" x14ac:dyDescent="0.25">
      <c r="B252" s="286" t="s">
        <v>171</v>
      </c>
      <c r="C252" s="280">
        <v>61015475</v>
      </c>
      <c r="D252" s="280">
        <v>60714261</v>
      </c>
      <c r="E252" s="280">
        <v>0</v>
      </c>
      <c r="F252" s="287">
        <f t="shared" si="7"/>
        <v>60714261</v>
      </c>
      <c r="G252" s="280">
        <f t="shared" si="6"/>
        <v>121729736</v>
      </c>
      <c r="H252" s="103"/>
      <c r="I252" s="514"/>
      <c r="J252" s="131"/>
      <c r="K252" s="131"/>
    </row>
    <row r="253" spans="2:11" s="127" customFormat="1" ht="15" customHeight="1" x14ac:dyDescent="0.25">
      <c r="B253" s="286" t="s">
        <v>172</v>
      </c>
      <c r="C253" s="280">
        <v>8467247</v>
      </c>
      <c r="D253" s="280">
        <v>6350427</v>
      </c>
      <c r="E253" s="280">
        <v>0</v>
      </c>
      <c r="F253" s="287">
        <f t="shared" si="7"/>
        <v>6350427</v>
      </c>
      <c r="G253" s="280">
        <f>+C253+D253-E253</f>
        <v>14817674</v>
      </c>
      <c r="H253" s="103"/>
      <c r="I253" s="514"/>
      <c r="J253" s="131"/>
      <c r="K253" s="131"/>
    </row>
    <row r="254" spans="2:11" ht="15" customHeight="1" x14ac:dyDescent="0.25">
      <c r="B254" s="407" t="s">
        <v>684</v>
      </c>
      <c r="C254" s="46">
        <f>SUM(C249:C253)</f>
        <v>342414543</v>
      </c>
      <c r="D254" s="46">
        <f>SUM(D249:D253)</f>
        <v>286140843</v>
      </c>
      <c r="E254" s="46">
        <f>SUM(E249:E253)</f>
        <v>25538423</v>
      </c>
      <c r="F254" s="46">
        <f>SUM(F249:F253)</f>
        <v>286140843</v>
      </c>
      <c r="G254" s="46">
        <f>SUM(G249:G253)</f>
        <v>603016963</v>
      </c>
      <c r="I254" s="131"/>
      <c r="J254" s="179"/>
      <c r="K254" s="131"/>
    </row>
    <row r="255" spans="2:11" ht="15" customHeight="1" x14ac:dyDescent="0.25">
      <c r="B255" s="45" t="s">
        <v>408</v>
      </c>
      <c r="C255" s="46">
        <v>236258736</v>
      </c>
      <c r="D255" s="46">
        <v>109599838</v>
      </c>
      <c r="E255" s="47">
        <v>4547841</v>
      </c>
      <c r="F255" s="47">
        <v>106155807</v>
      </c>
      <c r="G255" s="46">
        <v>342414543</v>
      </c>
    </row>
    <row r="256" spans="2:11" x14ac:dyDescent="0.25">
      <c r="H256" s="134"/>
      <c r="I256" s="134"/>
    </row>
    <row r="257" spans="2:13" x14ac:dyDescent="0.25">
      <c r="B257" s="536" t="s">
        <v>174</v>
      </c>
      <c r="C257" s="536"/>
      <c r="D257" s="536"/>
      <c r="E257" s="195"/>
      <c r="F257" s="195"/>
      <c r="G257" s="196"/>
      <c r="H257" s="196"/>
      <c r="I257" s="196"/>
    </row>
    <row r="258" spans="2:13" x14ac:dyDescent="0.25">
      <c r="B258" s="200" t="s">
        <v>175</v>
      </c>
      <c r="C258" s="200"/>
      <c r="D258" s="200"/>
      <c r="E258" s="201"/>
      <c r="F258" s="201"/>
      <c r="G258" s="202"/>
      <c r="H258" s="202"/>
      <c r="I258" s="202"/>
    </row>
    <row r="259" spans="2:13" ht="18" customHeight="1" x14ac:dyDescent="0.25">
      <c r="B259" s="535" t="s">
        <v>91</v>
      </c>
      <c r="C259" s="535" t="s">
        <v>176</v>
      </c>
      <c r="D259" s="539" t="s">
        <v>177</v>
      </c>
      <c r="E259" s="539"/>
      <c r="F259" s="539"/>
    </row>
    <row r="260" spans="2:13" ht="18" customHeight="1" x14ac:dyDescent="0.25">
      <c r="B260" s="535"/>
      <c r="C260" s="535"/>
      <c r="D260" s="50" t="s">
        <v>178</v>
      </c>
      <c r="E260" s="51" t="s">
        <v>179</v>
      </c>
      <c r="F260" s="51" t="s">
        <v>180</v>
      </c>
    </row>
    <row r="261" spans="2:13" s="127" customFormat="1" ht="15" customHeight="1" x14ac:dyDescent="0.25">
      <c r="B261" s="249" t="s">
        <v>272</v>
      </c>
      <c r="C261" s="282">
        <v>14125125</v>
      </c>
      <c r="D261" s="283">
        <v>0</v>
      </c>
      <c r="E261" s="283">
        <v>0</v>
      </c>
      <c r="F261" s="283">
        <v>14125125</v>
      </c>
    </row>
    <row r="262" spans="2:13" ht="15" customHeight="1" x14ac:dyDescent="0.25">
      <c r="B262" s="249" t="s">
        <v>273</v>
      </c>
      <c r="C262" s="282">
        <v>16947870</v>
      </c>
      <c r="D262" s="281">
        <v>0</v>
      </c>
      <c r="E262" s="281">
        <v>0</v>
      </c>
      <c r="F262" s="281">
        <v>16947870</v>
      </c>
    </row>
    <row r="263" spans="2:13" ht="15" customHeight="1" x14ac:dyDescent="0.25">
      <c r="B263" s="271" t="s">
        <v>691</v>
      </c>
      <c r="C263" s="53">
        <v>31072995</v>
      </c>
      <c r="D263" s="284">
        <v>0</v>
      </c>
      <c r="E263" s="285">
        <v>0</v>
      </c>
      <c r="F263" s="54">
        <f>SUM(F261:F262)</f>
        <v>31072995</v>
      </c>
      <c r="G263" s="205"/>
      <c r="H263" s="205"/>
      <c r="I263" s="205"/>
    </row>
    <row r="264" spans="2:13" ht="15" customHeight="1" x14ac:dyDescent="0.25">
      <c r="B264" s="271" t="s">
        <v>406</v>
      </c>
      <c r="C264" s="53">
        <v>31072995</v>
      </c>
      <c r="D264" s="53">
        <v>0</v>
      </c>
      <c r="E264" s="54">
        <v>0</v>
      </c>
      <c r="F264" s="54">
        <v>31072995</v>
      </c>
      <c r="G264" s="205"/>
      <c r="H264" s="205"/>
      <c r="I264" s="205"/>
    </row>
    <row r="265" spans="2:13" x14ac:dyDescent="0.25">
      <c r="G265" s="134"/>
      <c r="H265" s="204"/>
      <c r="I265" s="204"/>
      <c r="J265" s="205"/>
      <c r="K265" s="205"/>
      <c r="L265" s="205"/>
      <c r="M265" s="205"/>
    </row>
    <row r="266" spans="2:13" x14ac:dyDescent="0.25">
      <c r="B266" s="174" t="s">
        <v>181</v>
      </c>
      <c r="C266" s="206"/>
      <c r="G266" s="134"/>
      <c r="H266" s="205" t="s">
        <v>272</v>
      </c>
      <c r="I266" s="49">
        <v>0</v>
      </c>
      <c r="J266" s="49">
        <v>14125125</v>
      </c>
      <c r="K266" s="205"/>
      <c r="L266" s="205"/>
      <c r="M266" s="205"/>
    </row>
    <row r="267" spans="2:13" ht="18" customHeight="1" x14ac:dyDescent="0.25">
      <c r="B267" s="535" t="s">
        <v>91</v>
      </c>
      <c r="C267" s="535" t="s">
        <v>176</v>
      </c>
      <c r="D267" s="539" t="s">
        <v>177</v>
      </c>
      <c r="E267" s="539"/>
      <c r="F267" s="539"/>
      <c r="G267" s="49">
        <v>16947870</v>
      </c>
      <c r="H267" s="205"/>
      <c r="I267" s="205"/>
      <c r="J267" s="205"/>
    </row>
    <row r="268" spans="2:13" ht="18" customHeight="1" x14ac:dyDescent="0.25">
      <c r="B268" s="535"/>
      <c r="C268" s="535"/>
      <c r="D268" s="50" t="s">
        <v>178</v>
      </c>
      <c r="E268" s="51" t="s">
        <v>179</v>
      </c>
      <c r="F268" s="51" t="s">
        <v>180</v>
      </c>
      <c r="G268" s="205"/>
      <c r="H268" s="205"/>
      <c r="I268" s="205"/>
      <c r="J268" s="205"/>
    </row>
    <row r="269" spans="2:13" ht="15" customHeight="1" x14ac:dyDescent="0.25">
      <c r="B269" s="484" t="s">
        <v>393</v>
      </c>
      <c r="C269" s="410">
        <v>59660155</v>
      </c>
      <c r="D269" s="410">
        <f>40932265-4136271</f>
        <v>36795994</v>
      </c>
      <c r="E269" s="410">
        <f>53613613</f>
        <v>53613613</v>
      </c>
      <c r="F269" s="410">
        <f>+C269+D269-E269</f>
        <v>42842536</v>
      </c>
      <c r="G269" s="482"/>
      <c r="H269" s="482"/>
      <c r="I269" s="205"/>
      <c r="J269" s="205"/>
    </row>
    <row r="270" spans="2:13" ht="15" customHeight="1" x14ac:dyDescent="0.25">
      <c r="B270" s="484" t="s">
        <v>556</v>
      </c>
      <c r="C270" s="410">
        <v>0</v>
      </c>
      <c r="D270" s="410">
        <f>72911930+6716245</f>
        <v>79628175</v>
      </c>
      <c r="E270" s="410"/>
      <c r="F270" s="410">
        <f>+C270+D270-E270</f>
        <v>79628175</v>
      </c>
      <c r="G270" s="483"/>
      <c r="H270" s="483"/>
      <c r="I270" s="205"/>
      <c r="J270" s="205"/>
    </row>
    <row r="271" spans="2:13" ht="15" customHeight="1" x14ac:dyDescent="0.25">
      <c r="B271" s="52" t="s">
        <v>684</v>
      </c>
      <c r="C271" s="53">
        <f t="shared" ref="C271:F271" si="8">SUM(C269:C270)</f>
        <v>59660155</v>
      </c>
      <c r="D271" s="53">
        <f t="shared" si="8"/>
        <v>116424169</v>
      </c>
      <c r="E271" s="53">
        <f>SUM(E269:E270)</f>
        <v>53613613</v>
      </c>
      <c r="F271" s="53">
        <f t="shared" si="8"/>
        <v>122470711</v>
      </c>
      <c r="G271" s="103"/>
      <c r="H271" s="103"/>
    </row>
    <row r="272" spans="2:13" ht="15" customHeight="1" x14ac:dyDescent="0.25">
      <c r="B272" s="52" t="s">
        <v>408</v>
      </c>
      <c r="C272" s="53">
        <v>327517773</v>
      </c>
      <c r="D272" s="53">
        <v>172711982</v>
      </c>
      <c r="E272" s="54">
        <v>0</v>
      </c>
      <c r="F272" s="54">
        <v>327517773</v>
      </c>
    </row>
    <row r="273" spans="2:9" x14ac:dyDescent="0.25">
      <c r="B273" s="206"/>
      <c r="C273" s="206"/>
      <c r="G273" s="134"/>
      <c r="H273" s="134"/>
      <c r="I273" s="134"/>
    </row>
    <row r="274" spans="2:9" x14ac:dyDescent="0.25">
      <c r="G274" s="134"/>
      <c r="H274" s="134"/>
      <c r="I274" s="134"/>
    </row>
    <row r="275" spans="2:9" x14ac:dyDescent="0.25">
      <c r="B275" s="537" t="s">
        <v>182</v>
      </c>
      <c r="C275" s="537"/>
      <c r="D275" s="537"/>
      <c r="E275" s="198"/>
      <c r="F275" s="198"/>
      <c r="G275" s="134"/>
      <c r="H275" s="134"/>
      <c r="I275" s="134"/>
    </row>
    <row r="276" spans="2:9" x14ac:dyDescent="0.25">
      <c r="B276" s="206"/>
      <c r="C276" s="206"/>
      <c r="D276" s="206"/>
      <c r="E276" s="198"/>
      <c r="F276" s="198"/>
      <c r="G276" s="134"/>
      <c r="H276" s="134"/>
      <c r="I276" s="134"/>
    </row>
    <row r="277" spans="2:9" ht="18" customHeight="1" x14ac:dyDescent="0.25">
      <c r="B277" s="555" t="s">
        <v>91</v>
      </c>
      <c r="C277" s="554" t="s">
        <v>177</v>
      </c>
      <c r="D277" s="554"/>
      <c r="E277" s="198"/>
      <c r="F277" s="198"/>
      <c r="G277" s="134"/>
      <c r="H277" s="134"/>
      <c r="I277" s="134"/>
    </row>
    <row r="278" spans="2:9" ht="18" customHeight="1" x14ac:dyDescent="0.25">
      <c r="B278" s="555"/>
      <c r="C278" s="411">
        <v>44469</v>
      </c>
      <c r="D278" s="411">
        <v>44196</v>
      </c>
      <c r="E278" s="198"/>
      <c r="F278" s="198"/>
      <c r="G278" s="134"/>
    </row>
    <row r="279" spans="2:9" ht="12.75" hidden="1" customHeight="1" x14ac:dyDescent="0.25">
      <c r="B279" s="249" t="s">
        <v>258</v>
      </c>
      <c r="C279" s="412">
        <v>0</v>
      </c>
      <c r="D279" s="412">
        <v>0</v>
      </c>
      <c r="E279" s="198"/>
      <c r="F279" s="198"/>
      <c r="G279" s="134"/>
    </row>
    <row r="280" spans="2:9" ht="15" customHeight="1" x14ac:dyDescent="0.25">
      <c r="B280" s="249" t="s">
        <v>247</v>
      </c>
      <c r="C280" s="456">
        <v>555848847</v>
      </c>
      <c r="D280" s="413">
        <v>168050982</v>
      </c>
      <c r="E280" s="198"/>
      <c r="F280" s="198"/>
      <c r="G280" s="134"/>
    </row>
    <row r="281" spans="2:9" ht="15" customHeight="1" x14ac:dyDescent="0.25">
      <c r="B281" s="249" t="s">
        <v>291</v>
      </c>
      <c r="C281" s="456">
        <v>0</v>
      </c>
      <c r="D281" s="413">
        <v>250001</v>
      </c>
      <c r="E281" s="198"/>
      <c r="F281" s="198"/>
      <c r="G281" s="134"/>
    </row>
    <row r="282" spans="2:9" ht="15" customHeight="1" x14ac:dyDescent="0.25">
      <c r="B282" s="249" t="s">
        <v>414</v>
      </c>
      <c r="C282" s="456">
        <v>321912</v>
      </c>
      <c r="D282" s="413">
        <v>288982</v>
      </c>
      <c r="E282" s="198"/>
      <c r="F282" s="198"/>
      <c r="G282" s="134"/>
    </row>
    <row r="283" spans="2:9" ht="15" customHeight="1" x14ac:dyDescent="0.25">
      <c r="B283" s="249" t="s">
        <v>184</v>
      </c>
      <c r="C283" s="456">
        <v>5678834</v>
      </c>
      <c r="D283" s="413">
        <v>7321212</v>
      </c>
      <c r="E283" s="198"/>
      <c r="F283" s="198"/>
      <c r="G283" s="134"/>
    </row>
    <row r="284" spans="2:9" ht="15" customHeight="1" x14ac:dyDescent="0.25">
      <c r="B284" s="249" t="s">
        <v>415</v>
      </c>
      <c r="C284" s="456">
        <v>24615602</v>
      </c>
      <c r="D284" s="412">
        <v>24615602</v>
      </c>
      <c r="E284" s="198"/>
      <c r="F284" s="198"/>
      <c r="G284" s="134"/>
    </row>
    <row r="285" spans="2:9" ht="15" customHeight="1" x14ac:dyDescent="0.25">
      <c r="B285" s="249" t="s">
        <v>712</v>
      </c>
      <c r="C285" s="456">
        <v>8151828</v>
      </c>
      <c r="D285" s="412">
        <v>0</v>
      </c>
      <c r="E285" s="198"/>
      <c r="F285" s="198"/>
      <c r="G285" s="134"/>
    </row>
    <row r="286" spans="2:9" ht="15" customHeight="1" x14ac:dyDescent="0.25">
      <c r="B286" s="249" t="s">
        <v>416</v>
      </c>
      <c r="C286" s="456">
        <v>3150715050</v>
      </c>
      <c r="D286" s="412">
        <v>2333100000</v>
      </c>
      <c r="E286" s="198"/>
      <c r="F286" s="198"/>
      <c r="G286" s="134"/>
    </row>
    <row r="287" spans="2:9" ht="15" customHeight="1" x14ac:dyDescent="0.25">
      <c r="B287" s="249" t="s">
        <v>557</v>
      </c>
      <c r="C287" s="456">
        <v>36610453</v>
      </c>
      <c r="D287" s="412">
        <v>0</v>
      </c>
      <c r="E287" s="198"/>
      <c r="F287" s="198"/>
      <c r="G287" s="134"/>
    </row>
    <row r="288" spans="2:9" ht="15" customHeight="1" x14ac:dyDescent="0.25">
      <c r="B288" s="249" t="s">
        <v>558</v>
      </c>
      <c r="C288" s="456">
        <v>25192990</v>
      </c>
      <c r="D288" s="412">
        <v>0</v>
      </c>
      <c r="E288" s="198"/>
      <c r="F288" s="198"/>
      <c r="G288" s="134"/>
    </row>
    <row r="289" spans="2:9" ht="15" customHeight="1" x14ac:dyDescent="0.25">
      <c r="B289" s="249" t="s">
        <v>559</v>
      </c>
      <c r="C289" s="456">
        <v>20913300</v>
      </c>
      <c r="D289" s="412">
        <v>0</v>
      </c>
      <c r="E289" s="198"/>
      <c r="F289" s="198"/>
      <c r="G289" s="134"/>
    </row>
    <row r="290" spans="2:9" ht="15" customHeight="1" x14ac:dyDescent="0.25">
      <c r="B290" s="249" t="s">
        <v>645</v>
      </c>
      <c r="C290" s="456">
        <v>51629490</v>
      </c>
      <c r="D290" s="412">
        <v>0</v>
      </c>
      <c r="E290" s="198"/>
      <c r="F290" s="198"/>
      <c r="G290" s="134"/>
    </row>
    <row r="291" spans="2:9" ht="15" customHeight="1" x14ac:dyDescent="0.25">
      <c r="B291" s="45" t="s">
        <v>92</v>
      </c>
      <c r="C291" s="414">
        <f>SUM(C279:C290)</f>
        <v>3879678306</v>
      </c>
      <c r="D291" s="414">
        <f>SUM(D279:D290)</f>
        <v>2533626779</v>
      </c>
      <c r="E291" s="198"/>
      <c r="F291" s="198"/>
      <c r="G291" s="134"/>
      <c r="H291" s="134"/>
      <c r="I291" s="134"/>
    </row>
    <row r="292" spans="2:9" s="127" customFormat="1" x14ac:dyDescent="0.25">
      <c r="B292" s="207"/>
      <c r="C292" s="208"/>
      <c r="D292" s="208"/>
      <c r="E292" s="209"/>
      <c r="F292" s="210"/>
      <c r="G292" s="137"/>
      <c r="H292" s="137"/>
      <c r="I292" s="137"/>
    </row>
    <row r="293" spans="2:9" x14ac:dyDescent="0.25">
      <c r="B293" s="536" t="s">
        <v>577</v>
      </c>
      <c r="C293" s="536"/>
      <c r="D293" s="536"/>
      <c r="E293" s="195"/>
      <c r="F293" s="195"/>
      <c r="G293" s="196"/>
      <c r="H293" s="134"/>
      <c r="I293" s="134"/>
    </row>
    <row r="294" spans="2:9" x14ac:dyDescent="0.25">
      <c r="B294" s="119"/>
      <c r="C294" s="119"/>
      <c r="D294" s="119"/>
      <c r="E294" s="195"/>
      <c r="F294" s="195"/>
      <c r="G294" s="196"/>
      <c r="H294" s="134"/>
      <c r="I294" s="134"/>
    </row>
    <row r="295" spans="2:9" ht="18" customHeight="1" x14ac:dyDescent="0.25">
      <c r="B295" s="37" t="s">
        <v>185</v>
      </c>
      <c r="C295" s="37" t="s">
        <v>295</v>
      </c>
      <c r="D295" s="37" t="s">
        <v>296</v>
      </c>
      <c r="G295" s="134"/>
    </row>
    <row r="296" spans="2:9" ht="15" customHeight="1" x14ac:dyDescent="0.25">
      <c r="B296" s="55" t="s">
        <v>664</v>
      </c>
      <c r="C296" s="481">
        <v>9040268867</v>
      </c>
      <c r="D296" s="56">
        <v>0</v>
      </c>
      <c r="G296" s="134"/>
    </row>
    <row r="297" spans="2:9" ht="15" customHeight="1" x14ac:dyDescent="0.25">
      <c r="B297" s="60" t="s">
        <v>683</v>
      </c>
      <c r="C297" s="418">
        <v>6660188</v>
      </c>
      <c r="D297" s="61"/>
      <c r="G297" s="134"/>
    </row>
    <row r="298" spans="2:9" ht="15" customHeight="1" x14ac:dyDescent="0.25">
      <c r="B298" s="60" t="s">
        <v>550</v>
      </c>
      <c r="C298" s="418">
        <v>5972839114</v>
      </c>
      <c r="D298" s="61"/>
      <c r="G298" s="134"/>
    </row>
    <row r="299" spans="2:9" ht="15" customHeight="1" x14ac:dyDescent="0.25">
      <c r="B299" s="57" t="s">
        <v>684</v>
      </c>
      <c r="C299" s="41">
        <f>+SUM(C296:C298)</f>
        <v>15019768169</v>
      </c>
      <c r="D299" s="41">
        <f>+SUM(D296:D298)</f>
        <v>0</v>
      </c>
      <c r="G299" s="134"/>
    </row>
    <row r="300" spans="2:9" ht="15" customHeight="1" x14ac:dyDescent="0.25">
      <c r="B300" s="57" t="s">
        <v>408</v>
      </c>
      <c r="C300" s="41">
        <v>11281326341</v>
      </c>
      <c r="D300" s="41">
        <v>0</v>
      </c>
      <c r="G300" s="134"/>
      <c r="H300" s="134"/>
      <c r="I300" s="134"/>
    </row>
    <row r="301" spans="2:9" x14ac:dyDescent="0.25">
      <c r="B301" s="97"/>
      <c r="C301" s="97"/>
      <c r="D301" s="97"/>
      <c r="G301" s="134"/>
      <c r="H301" s="134"/>
      <c r="I301" s="134"/>
    </row>
    <row r="302" spans="2:9" x14ac:dyDescent="0.25">
      <c r="B302" s="537" t="s">
        <v>333</v>
      </c>
      <c r="C302" s="537"/>
      <c r="D302" s="537"/>
      <c r="E302" s="195"/>
      <c r="F302" s="195"/>
      <c r="G302" s="196"/>
      <c r="H302" s="134"/>
      <c r="I302" s="134"/>
    </row>
    <row r="303" spans="2:9" x14ac:dyDescent="0.25">
      <c r="B303" s="174"/>
      <c r="C303" s="174"/>
      <c r="D303" s="100"/>
      <c r="G303" s="134"/>
      <c r="H303" s="134"/>
      <c r="I303" s="134"/>
    </row>
    <row r="304" spans="2:9" ht="21" customHeight="1" x14ac:dyDescent="0.25">
      <c r="B304" s="246" t="s">
        <v>91</v>
      </c>
      <c r="C304" s="246" t="s">
        <v>295</v>
      </c>
      <c r="D304" s="246" t="s">
        <v>296</v>
      </c>
      <c r="G304" s="134"/>
      <c r="H304" s="134"/>
      <c r="I304" s="134"/>
    </row>
    <row r="305" spans="2:9" ht="15" customHeight="1" x14ac:dyDescent="0.25">
      <c r="B305" s="279" t="s">
        <v>288</v>
      </c>
      <c r="C305" s="278">
        <v>0</v>
      </c>
      <c r="D305" s="277">
        <v>0</v>
      </c>
      <c r="G305" s="134"/>
      <c r="H305" s="134"/>
      <c r="I305" s="134"/>
    </row>
    <row r="306" spans="2:9" s="131" customFormat="1" x14ac:dyDescent="0.25">
      <c r="B306" s="58"/>
      <c r="C306" s="59"/>
      <c r="D306" s="59"/>
      <c r="E306" s="178"/>
      <c r="F306" s="178"/>
      <c r="G306" s="179"/>
      <c r="H306" s="179"/>
      <c r="I306" s="179"/>
    </row>
    <row r="307" spans="2:9" s="131" customFormat="1" x14ac:dyDescent="0.25">
      <c r="B307" s="537" t="s">
        <v>334</v>
      </c>
      <c r="C307" s="537"/>
      <c r="D307" s="537"/>
      <c r="E307" s="211"/>
      <c r="F307" s="211"/>
      <c r="G307" s="212"/>
      <c r="H307" s="179"/>
      <c r="I307" s="179"/>
    </row>
    <row r="308" spans="2:9" x14ac:dyDescent="0.25">
      <c r="B308" s="174"/>
      <c r="C308" s="174"/>
      <c r="D308" s="100"/>
      <c r="G308" s="134"/>
      <c r="H308" s="134"/>
      <c r="I308" s="134"/>
    </row>
    <row r="309" spans="2:9" ht="21" customHeight="1" x14ac:dyDescent="0.25">
      <c r="B309" s="246" t="s">
        <v>91</v>
      </c>
      <c r="C309" s="405" t="s">
        <v>295</v>
      </c>
      <c r="D309" s="405" t="s">
        <v>296</v>
      </c>
      <c r="E309" s="84"/>
      <c r="F309" s="84"/>
      <c r="G309" s="134"/>
      <c r="H309" s="134"/>
      <c r="I309" s="134"/>
    </row>
    <row r="310" spans="2:9" ht="15" customHeight="1" x14ac:dyDescent="0.25">
      <c r="B310" s="276" t="s">
        <v>292</v>
      </c>
      <c r="C310" s="415">
        <v>255453356</v>
      </c>
      <c r="D310" s="416">
        <v>0</v>
      </c>
      <c r="E310" s="84"/>
      <c r="F310" s="134"/>
      <c r="G310" s="134"/>
      <c r="H310" s="134"/>
      <c r="I310" s="134"/>
    </row>
    <row r="311" spans="2:9" ht="15" customHeight="1" x14ac:dyDescent="0.25">
      <c r="B311" s="276" t="s">
        <v>120</v>
      </c>
      <c r="C311" s="415">
        <v>9607943</v>
      </c>
      <c r="D311" s="415">
        <v>0</v>
      </c>
      <c r="E311" s="84"/>
      <c r="F311" s="84"/>
      <c r="G311" s="134"/>
      <c r="H311" s="134"/>
      <c r="I311" s="134"/>
    </row>
    <row r="312" spans="2:9" ht="15" customHeight="1" x14ac:dyDescent="0.25">
      <c r="B312" s="57" t="s">
        <v>684</v>
      </c>
      <c r="C312" s="41">
        <f>+C310+C311</f>
        <v>265061299</v>
      </c>
      <c r="D312" s="417">
        <v>0</v>
      </c>
      <c r="E312" s="84"/>
      <c r="F312" s="84"/>
      <c r="G312" s="134"/>
      <c r="H312" s="134"/>
      <c r="I312" s="134"/>
    </row>
    <row r="313" spans="2:9" ht="15" customHeight="1" x14ac:dyDescent="0.25">
      <c r="B313" s="171" t="s">
        <v>408</v>
      </c>
      <c r="C313" s="41">
        <v>77189006</v>
      </c>
      <c r="D313" s="41">
        <v>0</v>
      </c>
      <c r="E313" s="84"/>
      <c r="F313" s="84"/>
      <c r="G313" s="134"/>
      <c r="H313" s="134"/>
      <c r="I313" s="134"/>
    </row>
    <row r="314" spans="2:9" x14ac:dyDescent="0.25">
      <c r="B314" s="213"/>
      <c r="C314" s="213"/>
      <c r="D314" s="214"/>
      <c r="E314" s="84"/>
      <c r="F314" s="84"/>
      <c r="G314" s="134"/>
      <c r="H314" s="134"/>
      <c r="I314" s="134"/>
    </row>
    <row r="315" spans="2:9" x14ac:dyDescent="0.25">
      <c r="B315" s="536" t="s">
        <v>335</v>
      </c>
      <c r="C315" s="536"/>
      <c r="D315" s="536"/>
      <c r="E315" s="198"/>
      <c r="G315" s="134"/>
      <c r="H315" s="134"/>
      <c r="I315" s="134"/>
    </row>
    <row r="316" spans="2:9" x14ac:dyDescent="0.25">
      <c r="B316" s="119"/>
      <c r="C316" s="119"/>
      <c r="D316" s="119"/>
      <c r="E316" s="198"/>
      <c r="G316" s="134"/>
      <c r="H316" s="134"/>
      <c r="I316" s="134"/>
    </row>
    <row r="317" spans="2:9" ht="18" customHeight="1" x14ac:dyDescent="0.25">
      <c r="B317" s="37" t="s">
        <v>185</v>
      </c>
      <c r="C317" s="405" t="s">
        <v>295</v>
      </c>
      <c r="D317" s="405" t="s">
        <v>296</v>
      </c>
      <c r="E317" s="84"/>
      <c r="F317" s="84"/>
      <c r="G317" s="196"/>
      <c r="H317" s="134"/>
      <c r="I317" s="134"/>
    </row>
    <row r="318" spans="2:9" ht="15" customHeight="1" x14ac:dyDescent="0.25">
      <c r="B318" s="60" t="s">
        <v>315</v>
      </c>
      <c r="C318" s="418">
        <v>1197026</v>
      </c>
      <c r="D318" s="419">
        <v>0</v>
      </c>
      <c r="E318" s="84"/>
      <c r="F318" s="84"/>
      <c r="G318" s="196"/>
      <c r="H318" s="134"/>
      <c r="I318" s="134"/>
    </row>
    <row r="319" spans="2:9" s="489" customFormat="1" ht="15" customHeight="1" x14ac:dyDescent="0.25">
      <c r="B319" s="488" t="s">
        <v>714</v>
      </c>
      <c r="C319" s="502">
        <v>538945</v>
      </c>
      <c r="D319" s="503"/>
      <c r="G319" s="494"/>
      <c r="H319" s="492"/>
      <c r="I319" s="492"/>
    </row>
    <row r="320" spans="2:9" ht="15" customHeight="1" x14ac:dyDescent="0.25">
      <c r="B320" s="57" t="s">
        <v>684</v>
      </c>
      <c r="C320" s="41">
        <f>+C318+C319</f>
        <v>1735971</v>
      </c>
      <c r="D320" s="41">
        <v>0</v>
      </c>
      <c r="E320" s="84"/>
      <c r="F320" s="84"/>
      <c r="G320" s="134"/>
      <c r="H320" s="134"/>
      <c r="I320" s="134"/>
    </row>
    <row r="321" spans="2:9" ht="15" customHeight="1" x14ac:dyDescent="0.25">
      <c r="B321" s="57" t="s">
        <v>408</v>
      </c>
      <c r="C321" s="41">
        <v>22177544</v>
      </c>
      <c r="D321" s="41">
        <v>0</v>
      </c>
      <c r="E321" s="84"/>
      <c r="F321" s="84"/>
      <c r="G321" s="134"/>
      <c r="H321" s="134"/>
      <c r="I321" s="134"/>
    </row>
    <row r="322" spans="2:9" x14ac:dyDescent="0.25">
      <c r="B322" s="215"/>
      <c r="C322" s="215"/>
      <c r="D322" s="132"/>
      <c r="G322" s="134"/>
      <c r="H322" s="134"/>
      <c r="I322" s="134"/>
    </row>
    <row r="323" spans="2:9" hidden="1" x14ac:dyDescent="0.25">
      <c r="B323" s="536" t="s">
        <v>187</v>
      </c>
      <c r="C323" s="536"/>
      <c r="D323" s="536"/>
      <c r="G323" s="134"/>
      <c r="H323" s="134"/>
      <c r="I323" s="134"/>
    </row>
    <row r="324" spans="2:9" hidden="1" x14ac:dyDescent="0.25">
      <c r="B324" s="119"/>
      <c r="C324" s="119"/>
      <c r="D324" s="119"/>
      <c r="G324" s="134"/>
      <c r="H324" s="134"/>
      <c r="I324" s="134"/>
    </row>
    <row r="325" spans="2:9" hidden="1" x14ac:dyDescent="0.25">
      <c r="B325" s="37" t="s">
        <v>185</v>
      </c>
      <c r="C325" s="37" t="s">
        <v>295</v>
      </c>
      <c r="D325" s="37" t="s">
        <v>296</v>
      </c>
      <c r="E325" s="195"/>
      <c r="F325" s="195"/>
      <c r="G325" s="134"/>
      <c r="H325" s="134"/>
      <c r="I325" s="134"/>
    </row>
    <row r="326" spans="2:9" hidden="1" x14ac:dyDescent="0.25">
      <c r="B326" s="63" t="s">
        <v>288</v>
      </c>
      <c r="C326" s="64">
        <v>0</v>
      </c>
      <c r="D326" s="61">
        <v>0</v>
      </c>
      <c r="E326" s="195"/>
      <c r="F326" s="195"/>
      <c r="G326" s="134"/>
      <c r="H326" s="134"/>
      <c r="I326" s="134"/>
    </row>
    <row r="327" spans="2:9" hidden="1" x14ac:dyDescent="0.25">
      <c r="B327" s="57" t="s">
        <v>290</v>
      </c>
      <c r="C327" s="62">
        <v>0</v>
      </c>
      <c r="D327" s="62">
        <v>0</v>
      </c>
      <c r="G327" s="134"/>
      <c r="H327" s="134"/>
      <c r="I327" s="134"/>
    </row>
    <row r="328" spans="2:9" hidden="1" x14ac:dyDescent="0.25">
      <c r="B328" s="57" t="s">
        <v>289</v>
      </c>
      <c r="C328" s="62">
        <v>0</v>
      </c>
      <c r="D328" s="62">
        <v>0</v>
      </c>
      <c r="G328" s="134"/>
      <c r="H328" s="134"/>
      <c r="I328" s="134"/>
    </row>
    <row r="329" spans="2:9" x14ac:dyDescent="0.25">
      <c r="B329" s="216"/>
      <c r="C329" s="216"/>
      <c r="G329" s="134"/>
      <c r="H329" s="134"/>
      <c r="I329" s="134"/>
    </row>
    <row r="330" spans="2:9" x14ac:dyDescent="0.25">
      <c r="B330" s="536" t="s">
        <v>188</v>
      </c>
      <c r="C330" s="536"/>
      <c r="D330" s="536"/>
      <c r="E330" s="198"/>
      <c r="F330" s="198"/>
      <c r="G330" s="199"/>
      <c r="H330" s="199"/>
      <c r="I330" s="134"/>
    </row>
    <row r="331" spans="2:9" x14ac:dyDescent="0.25">
      <c r="B331" s="216"/>
      <c r="C331" s="216"/>
      <c r="D331" s="100"/>
      <c r="E331" s="198"/>
      <c r="F331" s="198"/>
      <c r="G331" s="199"/>
      <c r="H331" s="199"/>
      <c r="I331" s="134"/>
    </row>
    <row r="332" spans="2:9" ht="26.4" x14ac:dyDescent="0.25">
      <c r="B332" s="37" t="s">
        <v>189</v>
      </c>
      <c r="C332" s="37" t="s">
        <v>293</v>
      </c>
      <c r="D332" s="37" t="s">
        <v>191</v>
      </c>
      <c r="E332" s="36" t="s">
        <v>192</v>
      </c>
      <c r="F332" s="36" t="s">
        <v>193</v>
      </c>
      <c r="G332" s="37" t="s">
        <v>682</v>
      </c>
      <c r="H332" s="37" t="s">
        <v>693</v>
      </c>
      <c r="I332" s="134"/>
    </row>
    <row r="333" spans="2:9" ht="15" customHeight="1" x14ac:dyDescent="0.25">
      <c r="B333" s="217" t="s">
        <v>288</v>
      </c>
      <c r="C333" s="217" t="s">
        <v>288</v>
      </c>
      <c r="D333" s="217" t="s">
        <v>288</v>
      </c>
      <c r="E333" s="218" t="s">
        <v>288</v>
      </c>
      <c r="F333" s="218" t="s">
        <v>288</v>
      </c>
      <c r="G333" s="219">
        <v>0</v>
      </c>
      <c r="H333" s="220">
        <v>0</v>
      </c>
      <c r="I333" s="134"/>
    </row>
    <row r="334" spans="2:9" x14ac:dyDescent="0.25">
      <c r="B334" s="216"/>
      <c r="C334" s="216"/>
      <c r="G334" s="134"/>
      <c r="H334" s="134"/>
      <c r="I334" s="134"/>
    </row>
    <row r="335" spans="2:9" x14ac:dyDescent="0.25">
      <c r="B335" s="536" t="s">
        <v>194</v>
      </c>
      <c r="C335" s="536"/>
      <c r="D335" s="536"/>
      <c r="E335" s="195"/>
      <c r="F335" s="195"/>
      <c r="G335" s="196"/>
      <c r="H335" s="196"/>
      <c r="I335" s="134"/>
    </row>
    <row r="336" spans="2:9" x14ac:dyDescent="0.25">
      <c r="B336" s="216"/>
      <c r="C336" s="216"/>
      <c r="D336" s="100"/>
      <c r="E336" s="198"/>
      <c r="F336" s="198"/>
      <c r="G336" s="134"/>
      <c r="H336" s="134"/>
      <c r="I336" s="134"/>
    </row>
    <row r="337" spans="2:10" ht="39.6" x14ac:dyDescent="0.25">
      <c r="B337" s="37" t="s">
        <v>141</v>
      </c>
      <c r="C337" s="37" t="s">
        <v>294</v>
      </c>
      <c r="D337" s="37" t="s">
        <v>195</v>
      </c>
      <c r="E337" s="36" t="s">
        <v>295</v>
      </c>
      <c r="F337" s="36" t="s">
        <v>296</v>
      </c>
      <c r="G337" s="134"/>
      <c r="H337" s="134"/>
      <c r="I337" s="134"/>
    </row>
    <row r="338" spans="2:10" ht="15" customHeight="1" x14ac:dyDescent="0.25">
      <c r="B338" s="65" t="s">
        <v>288</v>
      </c>
      <c r="C338" s="65" t="s">
        <v>288</v>
      </c>
      <c r="D338" s="66" t="s">
        <v>288</v>
      </c>
      <c r="E338" s="67">
        <v>0</v>
      </c>
      <c r="F338" s="67">
        <v>0</v>
      </c>
      <c r="G338" s="134"/>
      <c r="H338" s="134"/>
      <c r="I338" s="134"/>
    </row>
    <row r="339" spans="2:10" x14ac:dyDescent="0.25">
      <c r="B339" s="132"/>
      <c r="C339" s="132"/>
      <c r="D339" s="132"/>
      <c r="E339" s="221"/>
      <c r="F339" s="221"/>
      <c r="G339" s="134"/>
      <c r="H339" s="134"/>
      <c r="I339" s="134"/>
    </row>
    <row r="340" spans="2:10" x14ac:dyDescent="0.25">
      <c r="B340" s="538" t="s">
        <v>196</v>
      </c>
      <c r="C340" s="538"/>
      <c r="D340" s="538"/>
      <c r="E340" s="195"/>
      <c r="F340" s="195"/>
      <c r="G340" s="195"/>
      <c r="H340" s="196"/>
      <c r="I340" s="134"/>
    </row>
    <row r="341" spans="2:10" x14ac:dyDescent="0.25">
      <c r="B341" s="174"/>
      <c r="C341" s="174"/>
      <c r="D341" s="100"/>
      <c r="G341" s="97"/>
      <c r="H341" s="134"/>
      <c r="I341" s="134"/>
    </row>
    <row r="342" spans="2:10" ht="18" customHeight="1" x14ac:dyDescent="0.25">
      <c r="B342" s="246" t="s">
        <v>91</v>
      </c>
      <c r="C342" s="405" t="s">
        <v>570</v>
      </c>
      <c r="D342" s="405" t="s">
        <v>571</v>
      </c>
      <c r="E342" s="84"/>
      <c r="F342" s="84"/>
      <c r="G342" s="97"/>
      <c r="H342" s="134"/>
      <c r="I342" s="134"/>
    </row>
    <row r="343" spans="2:10" ht="15" customHeight="1" x14ac:dyDescent="0.25">
      <c r="B343" s="270" t="s">
        <v>355</v>
      </c>
      <c r="C343" s="421">
        <f>74629837+22071217</f>
        <v>96701054</v>
      </c>
      <c r="D343" s="420">
        <v>0</v>
      </c>
      <c r="E343" s="84"/>
      <c r="F343" s="84"/>
      <c r="G343" s="97"/>
      <c r="H343" s="134"/>
      <c r="I343" s="134"/>
    </row>
    <row r="344" spans="2:10" ht="15" customHeight="1" x14ac:dyDescent="0.25">
      <c r="B344" s="270" t="s">
        <v>186</v>
      </c>
      <c r="C344" s="421">
        <v>1190092737</v>
      </c>
      <c r="D344" s="420">
        <v>0</v>
      </c>
      <c r="E344" s="84"/>
      <c r="F344" s="84"/>
      <c r="G344" s="97"/>
      <c r="H344" s="134"/>
      <c r="I344" s="134"/>
    </row>
    <row r="345" spans="2:10" ht="15" hidden="1" customHeight="1" x14ac:dyDescent="0.25">
      <c r="B345" s="270" t="s">
        <v>422</v>
      </c>
      <c r="C345" s="455">
        <v>0</v>
      </c>
      <c r="D345" s="420">
        <v>0</v>
      </c>
      <c r="E345" s="84"/>
      <c r="F345" s="84"/>
      <c r="G345" s="97"/>
      <c r="H345" s="134"/>
      <c r="I345" s="134"/>
    </row>
    <row r="346" spans="2:10" ht="15" customHeight="1" x14ac:dyDescent="0.25">
      <c r="B346" s="270" t="s">
        <v>423</v>
      </c>
      <c r="C346" s="421">
        <v>67693707</v>
      </c>
      <c r="D346" s="421">
        <v>0</v>
      </c>
      <c r="E346" s="84"/>
      <c r="F346" s="84"/>
      <c r="G346" s="97"/>
      <c r="H346" s="134"/>
      <c r="I346" s="134"/>
    </row>
    <row r="347" spans="2:10" ht="15" customHeight="1" x14ac:dyDescent="0.25">
      <c r="B347" s="270" t="s">
        <v>560</v>
      </c>
      <c r="C347" s="421">
        <v>189871854</v>
      </c>
      <c r="D347" s="421">
        <v>0</v>
      </c>
      <c r="E347" s="84"/>
      <c r="F347" s="84"/>
      <c r="G347" s="97"/>
      <c r="H347" s="134"/>
      <c r="I347" s="134"/>
    </row>
    <row r="348" spans="2:10" ht="15" customHeight="1" x14ac:dyDescent="0.25">
      <c r="B348" s="270" t="s">
        <v>424</v>
      </c>
      <c r="C348" s="421">
        <v>12948107</v>
      </c>
      <c r="D348" s="421">
        <v>0</v>
      </c>
      <c r="E348" s="84"/>
      <c r="F348" s="84"/>
      <c r="G348" s="97"/>
      <c r="H348" s="134"/>
      <c r="I348" s="134"/>
    </row>
    <row r="349" spans="2:10" ht="15" customHeight="1" x14ac:dyDescent="0.25">
      <c r="B349" s="270" t="s">
        <v>561</v>
      </c>
      <c r="C349" s="421">
        <v>54000000</v>
      </c>
      <c r="D349" s="421">
        <v>0</v>
      </c>
      <c r="E349" s="84"/>
      <c r="F349" s="84"/>
      <c r="G349" s="97"/>
      <c r="H349" s="134"/>
      <c r="I349" s="134"/>
    </row>
    <row r="350" spans="2:10" ht="15" customHeight="1" x14ac:dyDescent="0.25">
      <c r="B350" s="270" t="s">
        <v>562</v>
      </c>
      <c r="C350" s="421">
        <v>56088111</v>
      </c>
      <c r="D350" s="421">
        <v>0</v>
      </c>
      <c r="E350" s="84"/>
      <c r="F350" s="84"/>
      <c r="G350" s="97"/>
      <c r="H350" s="134"/>
      <c r="I350" s="134"/>
    </row>
    <row r="351" spans="2:10" ht="15" customHeight="1" x14ac:dyDescent="0.25">
      <c r="B351" s="271" t="s">
        <v>684</v>
      </c>
      <c r="C351" s="129">
        <f>SUM(C343:C350)</f>
        <v>1667395570</v>
      </c>
      <c r="D351" s="62">
        <f>SUM(D343:D350)</f>
        <v>0</v>
      </c>
      <c r="E351" s="84"/>
      <c r="F351" s="84"/>
      <c r="G351" s="97"/>
      <c r="H351" s="134"/>
      <c r="I351" s="134"/>
    </row>
    <row r="352" spans="2:10" ht="15" customHeight="1" x14ac:dyDescent="0.25">
      <c r="B352" s="271" t="s">
        <v>408</v>
      </c>
      <c r="C352" s="129">
        <v>1057035818</v>
      </c>
      <c r="D352" s="62">
        <v>0</v>
      </c>
      <c r="E352" s="84"/>
      <c r="F352" s="84"/>
      <c r="G352" s="97"/>
      <c r="H352" s="222"/>
      <c r="I352" s="222"/>
      <c r="J352" s="223"/>
    </row>
    <row r="353" spans="2:10" ht="15" customHeight="1" x14ac:dyDescent="0.25">
      <c r="B353" s="174"/>
      <c r="C353" s="174"/>
      <c r="G353" s="196"/>
      <c r="H353" s="224"/>
      <c r="I353" s="222"/>
      <c r="J353" s="223"/>
    </row>
    <row r="354" spans="2:10" x14ac:dyDescent="0.25">
      <c r="B354" s="174"/>
      <c r="C354" s="174"/>
      <c r="G354" s="134"/>
      <c r="H354" s="222"/>
      <c r="I354" s="222"/>
      <c r="J354" s="223"/>
    </row>
    <row r="355" spans="2:10" x14ac:dyDescent="0.25">
      <c r="B355" s="536" t="s">
        <v>198</v>
      </c>
      <c r="C355" s="536"/>
      <c r="D355" s="536"/>
      <c r="E355" s="8" t="s">
        <v>199</v>
      </c>
      <c r="F355" s="8" t="s">
        <v>199</v>
      </c>
      <c r="G355" s="8" t="s">
        <v>199</v>
      </c>
      <c r="H355" s="222"/>
      <c r="I355" s="8" t="s">
        <v>199</v>
      </c>
      <c r="J355" s="223"/>
    </row>
    <row r="356" spans="2:10" x14ac:dyDescent="0.25">
      <c r="B356" s="216"/>
      <c r="C356" s="216"/>
      <c r="D356" s="100"/>
      <c r="E356" s="198"/>
      <c r="F356" s="198"/>
      <c r="G356" s="134"/>
      <c r="H356" s="222"/>
      <c r="I356" s="222"/>
      <c r="J356" s="223"/>
    </row>
    <row r="357" spans="2:10" ht="18" customHeight="1" x14ac:dyDescent="0.25">
      <c r="B357" s="533" t="s">
        <v>200</v>
      </c>
      <c r="C357" s="533" t="s">
        <v>190</v>
      </c>
      <c r="D357" s="533" t="s">
        <v>191</v>
      </c>
      <c r="E357" s="541" t="s">
        <v>201</v>
      </c>
      <c r="F357" s="541"/>
      <c r="G357" s="134"/>
      <c r="H357" s="134"/>
      <c r="I357" s="134"/>
    </row>
    <row r="358" spans="2:10" ht="26.4" customHeight="1" x14ac:dyDescent="0.25">
      <c r="B358" s="534"/>
      <c r="C358" s="534"/>
      <c r="D358" s="534"/>
      <c r="E358" s="36" t="s">
        <v>566</v>
      </c>
      <c r="F358" s="36" t="s">
        <v>572</v>
      </c>
      <c r="G358" s="134"/>
      <c r="H358" s="134"/>
      <c r="I358" s="134"/>
    </row>
    <row r="359" spans="2:10" ht="15" customHeight="1" x14ac:dyDescent="0.25">
      <c r="B359" s="69" t="s">
        <v>288</v>
      </c>
      <c r="C359" s="69" t="s">
        <v>288</v>
      </c>
      <c r="D359" s="69" t="s">
        <v>288</v>
      </c>
      <c r="E359" s="70">
        <v>0</v>
      </c>
      <c r="F359" s="71">
        <v>0</v>
      </c>
      <c r="G359" s="134"/>
      <c r="H359" s="134"/>
      <c r="I359" s="134"/>
    </row>
    <row r="360" spans="2:10" ht="15" customHeight="1" x14ac:dyDescent="0.25">
      <c r="B360" s="48" t="s">
        <v>92</v>
      </c>
      <c r="C360" s="48"/>
      <c r="D360" s="48"/>
      <c r="E360" s="72">
        <v>0</v>
      </c>
      <c r="F360" s="72">
        <v>0</v>
      </c>
      <c r="G360" s="134"/>
      <c r="H360" s="134"/>
      <c r="I360" s="134"/>
    </row>
    <row r="361" spans="2:10" x14ac:dyDescent="0.25">
      <c r="B361" s="225"/>
      <c r="C361" s="225"/>
      <c r="D361" s="132"/>
      <c r="E361" s="226"/>
      <c r="F361" s="226"/>
      <c r="G361" s="134"/>
      <c r="H361" s="134"/>
      <c r="I361" s="134"/>
    </row>
    <row r="362" spans="2:10" x14ac:dyDescent="0.25">
      <c r="B362" s="216"/>
      <c r="C362" s="216"/>
      <c r="G362" s="134"/>
      <c r="H362" s="134"/>
      <c r="I362" s="134"/>
    </row>
    <row r="363" spans="2:10" x14ac:dyDescent="0.25">
      <c r="B363" s="536" t="s">
        <v>202</v>
      </c>
      <c r="C363" s="536"/>
      <c r="D363" s="536"/>
      <c r="E363" s="8" t="s">
        <v>199</v>
      </c>
      <c r="F363" s="8" t="s">
        <v>199</v>
      </c>
      <c r="G363" s="8" t="s">
        <v>199</v>
      </c>
      <c r="H363" s="134"/>
      <c r="I363" s="134"/>
    </row>
    <row r="364" spans="2:10" x14ac:dyDescent="0.25">
      <c r="B364" s="216"/>
      <c r="C364" s="216"/>
      <c r="D364" s="100"/>
      <c r="G364" s="196"/>
      <c r="H364" s="196"/>
      <c r="I364" s="134"/>
    </row>
    <row r="365" spans="2:10" ht="28.5" customHeight="1" x14ac:dyDescent="0.25">
      <c r="B365" s="37" t="s">
        <v>203</v>
      </c>
      <c r="C365" s="37" t="s">
        <v>293</v>
      </c>
      <c r="D365" s="37" t="s">
        <v>91</v>
      </c>
      <c r="E365" s="36" t="s">
        <v>204</v>
      </c>
      <c r="F365" s="36" t="s">
        <v>250</v>
      </c>
      <c r="H365" s="134"/>
      <c r="I365" s="134"/>
    </row>
    <row r="366" spans="2:10" ht="15" customHeight="1" x14ac:dyDescent="0.25">
      <c r="B366" s="74" t="s">
        <v>721</v>
      </c>
      <c r="C366" s="75" t="s">
        <v>722</v>
      </c>
      <c r="D366" s="73" t="s">
        <v>723</v>
      </c>
      <c r="E366" s="458">
        <v>400929</v>
      </c>
      <c r="F366" s="409"/>
      <c r="H366" s="134"/>
      <c r="I366" s="134"/>
      <c r="J366" s="134"/>
    </row>
    <row r="367" spans="2:10" s="489" customFormat="1" ht="15" customHeight="1" x14ac:dyDescent="0.25">
      <c r="B367" s="74" t="s">
        <v>725</v>
      </c>
      <c r="C367" s="75" t="s">
        <v>724</v>
      </c>
      <c r="D367" s="73" t="s">
        <v>723</v>
      </c>
      <c r="E367" s="472">
        <v>137971</v>
      </c>
      <c r="F367" s="409"/>
      <c r="H367" s="492"/>
      <c r="I367" s="492"/>
      <c r="J367" s="492"/>
    </row>
    <row r="368" spans="2:10" s="489" customFormat="1" ht="15" customHeight="1" x14ac:dyDescent="0.25">
      <c r="B368" s="74" t="s">
        <v>726</v>
      </c>
      <c r="C368" s="75" t="s">
        <v>727</v>
      </c>
      <c r="D368" s="73" t="s">
        <v>723</v>
      </c>
      <c r="E368" s="472">
        <v>16258197</v>
      </c>
      <c r="F368" s="409"/>
      <c r="H368" s="492"/>
      <c r="I368" s="492"/>
      <c r="J368" s="492"/>
    </row>
    <row r="369" spans="2:11" ht="15" customHeight="1" x14ac:dyDescent="0.25">
      <c r="B369" s="48" t="s">
        <v>684</v>
      </c>
      <c r="C369" s="48"/>
      <c r="D369" s="48"/>
      <c r="E369" s="459">
        <f>SUM(E366:E368)</f>
        <v>16797097</v>
      </c>
      <c r="F369" s="459">
        <v>1456019287</v>
      </c>
      <c r="H369" s="134"/>
      <c r="I369" s="134"/>
      <c r="J369" s="134"/>
    </row>
    <row r="370" spans="2:11" ht="15" customHeight="1" x14ac:dyDescent="0.25">
      <c r="B370" s="48" t="s">
        <v>694</v>
      </c>
      <c r="C370" s="48"/>
      <c r="D370" s="48"/>
      <c r="E370" s="68">
        <v>0</v>
      </c>
      <c r="F370" s="72">
        <v>0</v>
      </c>
      <c r="H370" s="134"/>
      <c r="I370" s="134"/>
      <c r="J370" s="134"/>
    </row>
    <row r="371" spans="2:11" x14ac:dyDescent="0.25">
      <c r="B371" s="216"/>
      <c r="C371" s="216"/>
      <c r="G371" s="134"/>
      <c r="H371" s="134"/>
      <c r="I371" s="134"/>
      <c r="J371" s="134"/>
    </row>
    <row r="372" spans="2:11" x14ac:dyDescent="0.25">
      <c r="B372" s="536" t="s">
        <v>205</v>
      </c>
      <c r="C372" s="536"/>
      <c r="D372" s="536"/>
      <c r="E372" s="84"/>
      <c r="F372" s="84"/>
      <c r="H372" s="134"/>
      <c r="I372" s="134"/>
      <c r="J372" s="134"/>
    </row>
    <row r="373" spans="2:11" x14ac:dyDescent="0.25">
      <c r="B373" s="216"/>
      <c r="C373" s="216"/>
      <c r="D373" s="100"/>
      <c r="E373" s="198"/>
      <c r="F373" s="198"/>
      <c r="G373" s="199"/>
      <c r="H373" s="134"/>
      <c r="I373" s="134"/>
      <c r="J373" s="134"/>
    </row>
    <row r="374" spans="2:11" ht="18" customHeight="1" x14ac:dyDescent="0.25">
      <c r="B374" s="246" t="s">
        <v>91</v>
      </c>
      <c r="C374" s="246" t="s">
        <v>404</v>
      </c>
      <c r="D374" s="246" t="s">
        <v>178</v>
      </c>
      <c r="E374" s="89" t="s">
        <v>206</v>
      </c>
      <c r="F374" s="89" t="s">
        <v>695</v>
      </c>
      <c r="G374" s="199"/>
      <c r="H374" s="134"/>
      <c r="I374" s="134"/>
      <c r="J374" s="134"/>
    </row>
    <row r="375" spans="2:11" ht="15" customHeight="1" x14ac:dyDescent="0.25">
      <c r="B375" s="253" t="s">
        <v>207</v>
      </c>
      <c r="C375" s="272">
        <v>22000000000</v>
      </c>
      <c r="D375" s="272">
        <v>0</v>
      </c>
      <c r="E375" s="272">
        <v>0</v>
      </c>
      <c r="F375" s="457">
        <f>+C375+D375-E375</f>
        <v>22000000000</v>
      </c>
      <c r="G375" s="199"/>
      <c r="H375" s="134"/>
      <c r="I375" s="134"/>
      <c r="J375" s="134"/>
    </row>
    <row r="376" spans="2:11" ht="15" customHeight="1" x14ac:dyDescent="0.25">
      <c r="B376" s="253" t="s">
        <v>665</v>
      </c>
      <c r="C376" s="272">
        <v>0</v>
      </c>
      <c r="D376" s="272">
        <v>8000000000</v>
      </c>
      <c r="E376" s="272">
        <v>0</v>
      </c>
      <c r="F376" s="457">
        <f>+C376+D376-E376</f>
        <v>8000000000</v>
      </c>
      <c r="G376" s="199"/>
      <c r="H376" s="134"/>
      <c r="I376" s="134"/>
      <c r="J376" s="134"/>
    </row>
    <row r="377" spans="2:11" ht="15" customHeight="1" x14ac:dyDescent="0.25">
      <c r="B377" s="240" t="s">
        <v>208</v>
      </c>
      <c r="C377" s="272">
        <v>27022910</v>
      </c>
      <c r="D377" s="272">
        <v>0</v>
      </c>
      <c r="E377" s="272">
        <v>2199340</v>
      </c>
      <c r="F377" s="457">
        <f t="shared" ref="F377:F379" si="9">+C377+D377-E377</f>
        <v>24823570</v>
      </c>
      <c r="G377" s="199"/>
      <c r="H377" s="134"/>
      <c r="I377" s="134"/>
      <c r="J377" s="134"/>
    </row>
    <row r="378" spans="2:11" ht="15" customHeight="1" x14ac:dyDescent="0.25">
      <c r="B378" s="85" t="s">
        <v>297</v>
      </c>
      <c r="C378" s="272">
        <v>100000</v>
      </c>
      <c r="D378" s="272">
        <v>0</v>
      </c>
      <c r="E378" s="272">
        <v>0</v>
      </c>
      <c r="F378" s="457">
        <f t="shared" si="9"/>
        <v>100000</v>
      </c>
      <c r="G378" s="199"/>
      <c r="H378" s="134"/>
      <c r="I378" s="134"/>
      <c r="J378" s="134"/>
    </row>
    <row r="379" spans="2:11" ht="15" customHeight="1" x14ac:dyDescent="0.25">
      <c r="B379" s="240" t="s">
        <v>209</v>
      </c>
      <c r="C379" s="272">
        <v>1483785494</v>
      </c>
      <c r="D379" s="272">
        <v>575453531</v>
      </c>
      <c r="E379" s="272">
        <v>0</v>
      </c>
      <c r="F379" s="457">
        <f t="shared" si="9"/>
        <v>2059239025</v>
      </c>
      <c r="G379" s="199"/>
      <c r="H379" s="134"/>
      <c r="I379" s="134"/>
      <c r="J379" s="134"/>
      <c r="K379" s="134"/>
    </row>
    <row r="380" spans="2:11" ht="15" customHeight="1" x14ac:dyDescent="0.25">
      <c r="B380" s="240" t="s">
        <v>210</v>
      </c>
      <c r="C380" s="272">
        <v>16370053054</v>
      </c>
      <c r="D380" s="272">
        <v>0</v>
      </c>
      <c r="E380" s="272">
        <v>2866382912</v>
      </c>
      <c r="F380" s="457">
        <f>+C380+D380-E380</f>
        <v>13503670142</v>
      </c>
      <c r="G380" s="199"/>
      <c r="H380" s="134"/>
      <c r="I380" s="134"/>
      <c r="J380" s="134"/>
    </row>
    <row r="381" spans="2:11" ht="15" customHeight="1" x14ac:dyDescent="0.25">
      <c r="B381" s="240" t="s">
        <v>211</v>
      </c>
      <c r="C381" s="272">
        <v>619393789.70968628</v>
      </c>
      <c r="D381" s="272">
        <v>49000000</v>
      </c>
      <c r="E381" s="272">
        <v>0</v>
      </c>
      <c r="F381" s="457">
        <f>+C381+D381-E381</f>
        <v>668393789.70968628</v>
      </c>
      <c r="G381" s="199"/>
      <c r="H381" s="134"/>
      <c r="I381" s="134"/>
      <c r="J381" s="134"/>
    </row>
    <row r="382" spans="2:11" ht="15" customHeight="1" x14ac:dyDescent="0.25">
      <c r="B382" s="240" t="s">
        <v>212</v>
      </c>
      <c r="C382" s="272">
        <v>0</v>
      </c>
      <c r="D382" s="272">
        <v>11509070619</v>
      </c>
      <c r="E382" s="272">
        <v>11509070619</v>
      </c>
      <c r="F382" s="457">
        <f>+C382+D382-E382</f>
        <v>0</v>
      </c>
      <c r="G382" s="199"/>
      <c r="H382" s="134"/>
      <c r="I382" s="134"/>
      <c r="J382" s="134"/>
    </row>
    <row r="383" spans="2:11" ht="15" customHeight="1" x14ac:dyDescent="0.25">
      <c r="B383" s="240" t="s">
        <v>213</v>
      </c>
      <c r="C383" s="272">
        <v>11509070619</v>
      </c>
      <c r="D383" s="272">
        <v>12538714248</v>
      </c>
      <c r="E383" s="272">
        <v>11509070619</v>
      </c>
      <c r="F383" s="457">
        <f>+C383+D383-E383</f>
        <v>12538714248</v>
      </c>
      <c r="G383" s="199"/>
      <c r="H383" s="134"/>
      <c r="I383" s="134"/>
      <c r="J383" s="134"/>
    </row>
    <row r="384" spans="2:11" ht="15" customHeight="1" x14ac:dyDescent="0.25">
      <c r="B384" s="88" t="s">
        <v>68</v>
      </c>
      <c r="C384" s="273">
        <f>SUM(C375:C383)</f>
        <v>52009425866.709686</v>
      </c>
      <c r="D384" s="274">
        <f t="shared" ref="D384:E384" si="10">SUM(D375:D383)</f>
        <v>32672238398</v>
      </c>
      <c r="E384" s="274">
        <f t="shared" si="10"/>
        <v>25886723490</v>
      </c>
      <c r="F384" s="274">
        <f>SUM(F375:F383)</f>
        <v>58794940774.709686</v>
      </c>
      <c r="G384" s="199"/>
      <c r="H384" s="134"/>
      <c r="I384" s="134"/>
      <c r="J384" s="134"/>
      <c r="K384" s="97"/>
    </row>
    <row r="385" spans="2:10" x14ac:dyDescent="0.25">
      <c r="B385" s="225"/>
      <c r="C385" s="225"/>
      <c r="D385" s="227"/>
      <c r="E385" s="228"/>
      <c r="F385" s="228"/>
      <c r="G385" s="134"/>
      <c r="H385" s="134"/>
      <c r="I385" s="165"/>
      <c r="J385" s="134"/>
    </row>
    <row r="386" spans="2:10" x14ac:dyDescent="0.25">
      <c r="B386" s="536" t="s">
        <v>564</v>
      </c>
      <c r="C386" s="536"/>
      <c r="D386" s="536"/>
      <c r="E386" s="198"/>
      <c r="F386" s="198"/>
      <c r="G386" s="229"/>
      <c r="H386" s="134"/>
      <c r="I386" s="134"/>
      <c r="J386" s="134"/>
    </row>
    <row r="387" spans="2:10" ht="18" customHeight="1" x14ac:dyDescent="0.25">
      <c r="B387" s="246" t="s">
        <v>149</v>
      </c>
      <c r="C387" s="246" t="s">
        <v>563</v>
      </c>
      <c r="D387" s="246" t="s">
        <v>178</v>
      </c>
      <c r="E387" s="89" t="s">
        <v>214</v>
      </c>
      <c r="F387" s="89" t="s">
        <v>696</v>
      </c>
      <c r="G387" s="229"/>
      <c r="H387" s="134"/>
      <c r="I387" s="134"/>
      <c r="J387" s="134"/>
    </row>
    <row r="388" spans="2:10" ht="15" customHeight="1" x14ac:dyDescent="0.25">
      <c r="B388" s="275" t="s">
        <v>215</v>
      </c>
      <c r="C388" s="244">
        <v>136321260</v>
      </c>
      <c r="D388" s="86">
        <v>0</v>
      </c>
      <c r="E388" s="244">
        <v>123357768</v>
      </c>
      <c r="F388" s="323">
        <f>+C388+D388-E388</f>
        <v>12963492</v>
      </c>
      <c r="G388" s="229"/>
      <c r="H388" s="134"/>
      <c r="I388" s="134"/>
      <c r="J388" s="134"/>
    </row>
    <row r="389" spans="2:10" ht="15" customHeight="1" x14ac:dyDescent="0.25">
      <c r="B389" s="275" t="s">
        <v>216</v>
      </c>
      <c r="C389" s="86">
        <v>0</v>
      </c>
      <c r="D389" s="86">
        <v>0</v>
      </c>
      <c r="E389" s="244">
        <v>0</v>
      </c>
      <c r="F389" s="243">
        <v>0</v>
      </c>
      <c r="G389" s="199"/>
      <c r="H389" s="134"/>
      <c r="I389" s="134"/>
      <c r="J389" s="134"/>
    </row>
    <row r="390" spans="2:10" ht="15" customHeight="1" x14ac:dyDescent="0.25">
      <c r="B390" s="31" t="s">
        <v>68</v>
      </c>
      <c r="C390" s="62">
        <f>+C388+C389</f>
        <v>136321260</v>
      </c>
      <c r="D390" s="129">
        <f t="shared" ref="D390:E390" si="11">+D388+D389</f>
        <v>0</v>
      </c>
      <c r="E390" s="129">
        <f t="shared" si="11"/>
        <v>123357768</v>
      </c>
      <c r="F390" s="129">
        <f>+F388+F389</f>
        <v>12963492</v>
      </c>
      <c r="G390" s="199"/>
      <c r="H390" s="134"/>
      <c r="I390" s="134"/>
      <c r="J390" s="134"/>
    </row>
    <row r="391" spans="2:10" x14ac:dyDescent="0.25">
      <c r="B391" s="132"/>
      <c r="C391" s="132"/>
      <c r="D391" s="132"/>
      <c r="E391" s="230"/>
      <c r="F391" s="230"/>
      <c r="G391" s="199"/>
      <c r="H391" s="134"/>
      <c r="I391" s="134"/>
      <c r="J391" s="134"/>
    </row>
    <row r="392" spans="2:10" x14ac:dyDescent="0.25">
      <c r="B392" s="536" t="s">
        <v>217</v>
      </c>
      <c r="C392" s="536"/>
      <c r="D392" s="536"/>
      <c r="E392" s="230"/>
      <c r="F392" s="230"/>
      <c r="G392" s="229"/>
      <c r="H392" s="134"/>
      <c r="I392" s="134"/>
      <c r="J392" s="134"/>
    </row>
    <row r="393" spans="2:10" x14ac:dyDescent="0.25">
      <c r="B393" s="536" t="s">
        <v>350</v>
      </c>
      <c r="C393" s="536"/>
      <c r="D393" s="536"/>
      <c r="E393" s="183"/>
      <c r="F393" s="183"/>
      <c r="G393" s="229"/>
      <c r="H393" s="134"/>
      <c r="I393" s="134"/>
      <c r="J393" s="134"/>
    </row>
    <row r="394" spans="2:10" x14ac:dyDescent="0.25">
      <c r="B394" s="182"/>
      <c r="C394" s="182"/>
      <c r="D394" s="182"/>
      <c r="E394" s="183"/>
      <c r="F394" s="183"/>
      <c r="G394" s="184"/>
      <c r="H394" s="184"/>
      <c r="I394" s="134"/>
      <c r="J394" s="134"/>
    </row>
    <row r="395" spans="2:10" x14ac:dyDescent="0.25">
      <c r="B395" s="535" t="s">
        <v>69</v>
      </c>
      <c r="C395" s="548" t="s">
        <v>298</v>
      </c>
      <c r="D395" s="548"/>
      <c r="E395" s="183"/>
      <c r="F395" s="183"/>
      <c r="G395" s="184"/>
      <c r="H395" s="184"/>
      <c r="I395" s="134"/>
      <c r="J395" s="134"/>
    </row>
    <row r="396" spans="2:10" x14ac:dyDescent="0.25">
      <c r="B396" s="535"/>
      <c r="C396" s="76">
        <v>44469</v>
      </c>
      <c r="D396" s="76">
        <v>44104</v>
      </c>
      <c r="E396" s="183"/>
      <c r="F396" s="183"/>
      <c r="G396" s="184"/>
      <c r="H396" s="184"/>
      <c r="I396" s="134"/>
      <c r="J396" s="134"/>
    </row>
    <row r="397" spans="2:10" ht="15" customHeight="1" x14ac:dyDescent="0.25">
      <c r="B397" s="77" t="s">
        <v>77</v>
      </c>
      <c r="C397" s="477">
        <v>900628713</v>
      </c>
      <c r="D397" s="323">
        <v>1737237898</v>
      </c>
      <c r="E397" s="183"/>
      <c r="F397" s="183"/>
      <c r="G397" s="184"/>
      <c r="H397" s="184"/>
      <c r="I397" s="134"/>
      <c r="J397" s="134"/>
    </row>
    <row r="398" spans="2:10" ht="15" customHeight="1" x14ac:dyDescent="0.25">
      <c r="B398" s="79" t="s">
        <v>75</v>
      </c>
      <c r="C398" s="80">
        <f>+C397</f>
        <v>900628713</v>
      </c>
      <c r="D398" s="431">
        <f>+D397</f>
        <v>1737237898</v>
      </c>
      <c r="E398" s="183"/>
      <c r="F398" s="183"/>
      <c r="G398" s="184"/>
      <c r="H398" s="184"/>
      <c r="I398" s="134"/>
      <c r="J398" s="134"/>
    </row>
    <row r="399" spans="2:10" x14ac:dyDescent="0.25">
      <c r="B399" s="182"/>
      <c r="C399" s="182"/>
      <c r="D399" s="182"/>
      <c r="E399" s="183"/>
      <c r="F399" s="183"/>
      <c r="G399" s="184"/>
      <c r="H399" s="184"/>
      <c r="I399" s="134"/>
      <c r="J399" s="134"/>
    </row>
    <row r="400" spans="2:10" x14ac:dyDescent="0.25">
      <c r="B400" s="536" t="s">
        <v>349</v>
      </c>
      <c r="C400" s="536"/>
      <c r="D400" s="536"/>
      <c r="E400" s="183"/>
      <c r="F400" s="183"/>
      <c r="G400" s="134"/>
      <c r="H400" s="134"/>
      <c r="I400" s="134"/>
      <c r="J400" s="134"/>
    </row>
    <row r="401" spans="2:10" x14ac:dyDescent="0.25">
      <c r="B401" s="182"/>
      <c r="C401" s="182"/>
      <c r="D401" s="182"/>
      <c r="E401" s="183"/>
      <c r="F401" s="183"/>
      <c r="G401" s="184"/>
      <c r="H401" s="203"/>
      <c r="I401" s="134"/>
      <c r="J401" s="134"/>
    </row>
    <row r="402" spans="2:10" ht="18" customHeight="1" x14ac:dyDescent="0.25">
      <c r="B402" s="535" t="s">
        <v>91</v>
      </c>
      <c r="C402" s="563" t="s">
        <v>298</v>
      </c>
      <c r="D402" s="564"/>
      <c r="E402" s="183"/>
      <c r="F402" s="183"/>
      <c r="G402" s="184"/>
      <c r="H402" s="203"/>
      <c r="I402" s="134"/>
      <c r="J402" s="134"/>
    </row>
    <row r="403" spans="2:10" ht="18" customHeight="1" x14ac:dyDescent="0.25">
      <c r="B403" s="535"/>
      <c r="C403" s="76">
        <v>44469</v>
      </c>
      <c r="D403" s="76">
        <v>44104</v>
      </c>
      <c r="E403" s="183"/>
      <c r="F403" s="183"/>
      <c r="G403" s="184"/>
      <c r="H403" s="203"/>
      <c r="I403" s="134"/>
      <c r="J403" s="134"/>
    </row>
    <row r="404" spans="2:10" ht="15" customHeight="1" x14ac:dyDescent="0.3">
      <c r="B404" s="252" t="s">
        <v>71</v>
      </c>
      <c r="C404" s="78">
        <v>3753082669</v>
      </c>
      <c r="D404" s="78">
        <v>208074975</v>
      </c>
      <c r="E404" s="183"/>
      <c r="F404" s="475"/>
      <c r="G404" s="184"/>
      <c r="H404" s="203"/>
      <c r="I404" s="134"/>
      <c r="J404" s="134"/>
    </row>
    <row r="405" spans="2:10" ht="15" customHeight="1" x14ac:dyDescent="0.25">
      <c r="B405" s="252" t="s">
        <v>73</v>
      </c>
      <c r="C405" s="78">
        <f>2180357404-16797097</f>
        <v>2163560307</v>
      </c>
      <c r="D405" s="78">
        <v>817661664</v>
      </c>
      <c r="E405" s="183"/>
      <c r="F405" s="183"/>
      <c r="G405" s="134"/>
      <c r="H405" s="134"/>
      <c r="I405" s="134"/>
      <c r="J405" s="134"/>
    </row>
    <row r="406" spans="2:10" ht="15" customHeight="1" x14ac:dyDescent="0.25">
      <c r="B406" s="252" t="s">
        <v>74</v>
      </c>
      <c r="C406" s="78">
        <f>9005576536+4147194991+141850192</f>
        <v>13294621719</v>
      </c>
      <c r="D406" s="78">
        <v>5663826806</v>
      </c>
      <c r="E406" s="183"/>
      <c r="F406" s="183"/>
      <c r="G406" s="134"/>
      <c r="H406" s="165"/>
      <c r="I406" s="134"/>
      <c r="J406" s="134"/>
    </row>
    <row r="407" spans="2:10" ht="15" customHeight="1" x14ac:dyDescent="0.25">
      <c r="B407" s="252" t="s">
        <v>348</v>
      </c>
      <c r="C407" s="78">
        <v>21666128</v>
      </c>
      <c r="D407" s="78">
        <v>0</v>
      </c>
      <c r="E407" s="183"/>
      <c r="F407" s="183"/>
      <c r="G407" s="134"/>
      <c r="H407" s="165"/>
      <c r="I407" s="134"/>
      <c r="J407" s="134"/>
    </row>
    <row r="408" spans="2:10" ht="15" customHeight="1" x14ac:dyDescent="0.25">
      <c r="B408" s="45" t="s">
        <v>75</v>
      </c>
      <c r="C408" s="46">
        <f>SUM(C404:C407)</f>
        <v>19232930823</v>
      </c>
      <c r="D408" s="46">
        <f>SUM(D404:D407)</f>
        <v>6689563445</v>
      </c>
      <c r="E408" s="183"/>
      <c r="F408" s="183"/>
      <c r="G408" s="134"/>
      <c r="H408" s="134"/>
      <c r="I408" s="134"/>
      <c r="J408" s="134"/>
    </row>
    <row r="409" spans="2:10" x14ac:dyDescent="0.25">
      <c r="J409" s="134"/>
    </row>
    <row r="410" spans="2:10" x14ac:dyDescent="0.25">
      <c r="B410" s="536" t="s">
        <v>76</v>
      </c>
      <c r="C410" s="536"/>
      <c r="D410" s="536"/>
      <c r="J410" s="134"/>
    </row>
    <row r="411" spans="2:10" x14ac:dyDescent="0.25">
      <c r="J411" s="134"/>
    </row>
    <row r="412" spans="2:10" ht="18" customHeight="1" x14ac:dyDescent="0.25">
      <c r="B412" s="535" t="s">
        <v>91</v>
      </c>
      <c r="C412" s="548" t="s">
        <v>298</v>
      </c>
      <c r="D412" s="548"/>
      <c r="E412" s="183"/>
      <c r="F412" s="183"/>
      <c r="G412" s="184"/>
      <c r="H412" s="203"/>
      <c r="I412" s="134"/>
      <c r="J412" s="134"/>
    </row>
    <row r="413" spans="2:10" ht="18" customHeight="1" x14ac:dyDescent="0.25">
      <c r="B413" s="535"/>
      <c r="C413" s="76">
        <v>44469</v>
      </c>
      <c r="D413" s="76">
        <v>44104</v>
      </c>
      <c r="G413" s="184"/>
      <c r="H413" s="203"/>
      <c r="I413" s="134"/>
      <c r="J413" s="134"/>
    </row>
    <row r="414" spans="2:10" ht="15" customHeight="1" x14ac:dyDescent="0.25">
      <c r="B414" s="44" t="s">
        <v>76</v>
      </c>
      <c r="C414" s="81">
        <v>0</v>
      </c>
      <c r="D414" s="78">
        <v>0</v>
      </c>
    </row>
    <row r="415" spans="2:10" ht="15" customHeight="1" x14ac:dyDescent="0.25">
      <c r="B415" s="82" t="s">
        <v>75</v>
      </c>
      <c r="C415" s="80">
        <f>+C414</f>
        <v>0</v>
      </c>
      <c r="D415" s="80">
        <v>0</v>
      </c>
    </row>
    <row r="417" spans="2:10" x14ac:dyDescent="0.25">
      <c r="B417" s="118" t="s">
        <v>218</v>
      </c>
      <c r="C417" s="118"/>
      <c r="D417" s="118"/>
    </row>
    <row r="419" spans="2:10" x14ac:dyDescent="0.25">
      <c r="B419" s="118" t="s">
        <v>427</v>
      </c>
      <c r="C419" s="118"/>
      <c r="D419" s="118"/>
    </row>
    <row r="420" spans="2:10" x14ac:dyDescent="0.25">
      <c r="B420" s="118"/>
      <c r="C420" s="118"/>
      <c r="D420" s="118"/>
    </row>
    <row r="421" spans="2:10" ht="18" customHeight="1" x14ac:dyDescent="0.25">
      <c r="B421" s="535" t="s">
        <v>91</v>
      </c>
      <c r="C421" s="548" t="s">
        <v>298</v>
      </c>
      <c r="D421" s="548"/>
      <c r="G421" s="184"/>
      <c r="H421" s="184"/>
      <c r="I421" s="134"/>
      <c r="J421" s="134"/>
    </row>
    <row r="422" spans="2:10" ht="18" customHeight="1" x14ac:dyDescent="0.25">
      <c r="B422" s="535"/>
      <c r="C422" s="76">
        <v>44469</v>
      </c>
      <c r="D422" s="76">
        <v>44104</v>
      </c>
      <c r="E422" s="84"/>
      <c r="F422" s="84"/>
      <c r="G422" s="184"/>
      <c r="H422" s="203"/>
      <c r="I422" s="134"/>
      <c r="J422" s="134"/>
    </row>
    <row r="423" spans="2:10" ht="15" customHeight="1" x14ac:dyDescent="0.25">
      <c r="B423" s="249" t="s">
        <v>78</v>
      </c>
      <c r="C423" s="476">
        <v>2530200</v>
      </c>
      <c r="D423" s="81">
        <v>2530170</v>
      </c>
      <c r="E423" s="84"/>
      <c r="F423" s="84"/>
    </row>
    <row r="424" spans="2:10" ht="15" hidden="1" customHeight="1" x14ac:dyDescent="0.25">
      <c r="B424" s="249" t="s">
        <v>425</v>
      </c>
      <c r="C424" s="476">
        <v>0</v>
      </c>
      <c r="D424" s="81">
        <v>0</v>
      </c>
      <c r="E424" s="84"/>
      <c r="F424" s="84"/>
    </row>
    <row r="425" spans="2:10" ht="15" customHeight="1" x14ac:dyDescent="0.25">
      <c r="B425" s="249" t="s">
        <v>102</v>
      </c>
      <c r="C425" s="476">
        <v>106424282</v>
      </c>
      <c r="D425" s="81">
        <v>27276698</v>
      </c>
      <c r="E425" s="84"/>
      <c r="F425" s="84"/>
    </row>
    <row r="426" spans="2:10" ht="15" customHeight="1" x14ac:dyDescent="0.25">
      <c r="B426" s="249" t="s">
        <v>103</v>
      </c>
      <c r="C426" s="476">
        <v>3409841</v>
      </c>
      <c r="D426" s="81">
        <v>3336439</v>
      </c>
      <c r="E426" s="84"/>
      <c r="F426" s="84"/>
    </row>
    <row r="427" spans="2:10" ht="15" customHeight="1" x14ac:dyDescent="0.25">
      <c r="B427" s="249" t="s">
        <v>655</v>
      </c>
      <c r="C427" s="476">
        <v>0</v>
      </c>
      <c r="D427" s="78">
        <v>17715787</v>
      </c>
      <c r="E427" s="84"/>
      <c r="F427" s="84"/>
    </row>
    <row r="428" spans="2:10" ht="15" customHeight="1" x14ac:dyDescent="0.25">
      <c r="B428" s="249" t="s">
        <v>303</v>
      </c>
      <c r="C428" s="476">
        <v>60522873</v>
      </c>
      <c r="D428" s="78">
        <v>0</v>
      </c>
      <c r="E428" s="84"/>
      <c r="F428" s="84"/>
    </row>
    <row r="429" spans="2:10" ht="15" customHeight="1" x14ac:dyDescent="0.25">
      <c r="B429" s="83" t="s">
        <v>92</v>
      </c>
      <c r="C429" s="80">
        <f>SUM(C423:C428)</f>
        <v>172887196</v>
      </c>
      <c r="D429" s="80">
        <f>SUM(D423:D428)</f>
        <v>50859094</v>
      </c>
      <c r="E429" s="84"/>
      <c r="F429" s="84"/>
    </row>
    <row r="430" spans="2:10" x14ac:dyDescent="0.25">
      <c r="B430" s="102"/>
      <c r="C430" s="148"/>
      <c r="D430" s="148"/>
    </row>
    <row r="431" spans="2:10" x14ac:dyDescent="0.25">
      <c r="B431" s="118" t="s">
        <v>428</v>
      </c>
      <c r="C431" s="118"/>
      <c r="D431" s="118"/>
    </row>
    <row r="432" spans="2:10" x14ac:dyDescent="0.25">
      <c r="B432" s="118"/>
      <c r="C432" s="118"/>
      <c r="D432" s="118"/>
    </row>
    <row r="433" spans="2:10" ht="18" customHeight="1" x14ac:dyDescent="0.25">
      <c r="B433" s="535" t="s">
        <v>91</v>
      </c>
      <c r="C433" s="548" t="s">
        <v>298</v>
      </c>
      <c r="D433" s="548"/>
      <c r="E433" s="84"/>
      <c r="F433" s="84"/>
      <c r="G433" s="184"/>
      <c r="H433" s="203"/>
      <c r="I433" s="134"/>
      <c r="J433" s="134"/>
    </row>
    <row r="434" spans="2:10" ht="18" customHeight="1" x14ac:dyDescent="0.25">
      <c r="B434" s="535"/>
      <c r="C434" s="76">
        <v>44469</v>
      </c>
      <c r="D434" s="76">
        <v>44104</v>
      </c>
      <c r="E434" s="84"/>
      <c r="F434" s="84"/>
      <c r="G434" s="184"/>
      <c r="H434" s="203"/>
      <c r="I434" s="134"/>
      <c r="J434" s="134"/>
    </row>
    <row r="435" spans="2:10" ht="15" customHeight="1" x14ac:dyDescent="0.25">
      <c r="B435" s="249" t="s">
        <v>101</v>
      </c>
      <c r="C435" s="476">
        <v>31580128</v>
      </c>
      <c r="D435" s="81">
        <v>11434546</v>
      </c>
      <c r="E435" s="84"/>
      <c r="F435" s="84"/>
    </row>
    <row r="436" spans="2:10" ht="15" customHeight="1" x14ac:dyDescent="0.25">
      <c r="B436" s="249" t="s">
        <v>79</v>
      </c>
      <c r="C436" s="476">
        <v>279027870</v>
      </c>
      <c r="D436" s="81">
        <v>26700999</v>
      </c>
      <c r="E436" s="84"/>
      <c r="F436" s="84"/>
    </row>
    <row r="437" spans="2:10" ht="15" customHeight="1" x14ac:dyDescent="0.25">
      <c r="B437" s="249" t="s">
        <v>646</v>
      </c>
      <c r="C437" s="476">
        <v>30140100</v>
      </c>
      <c r="D437" s="81">
        <v>0</v>
      </c>
      <c r="E437" s="84"/>
      <c r="F437" s="84"/>
    </row>
    <row r="438" spans="2:10" ht="15" customHeight="1" x14ac:dyDescent="0.25">
      <c r="B438" s="83" t="s">
        <v>92</v>
      </c>
      <c r="C438" s="80">
        <f>SUM(C435:C437)</f>
        <v>340748098</v>
      </c>
      <c r="D438" s="431">
        <f>SUM(D435:D437)</f>
        <v>38135545</v>
      </c>
      <c r="E438" s="84"/>
      <c r="F438" s="84"/>
    </row>
    <row r="439" spans="2:10" s="102" customFormat="1" x14ac:dyDescent="0.25">
      <c r="C439" s="148"/>
      <c r="D439" s="148"/>
      <c r="E439" s="130"/>
      <c r="F439" s="130"/>
    </row>
    <row r="440" spans="2:10" x14ac:dyDescent="0.25">
      <c r="B440" s="118" t="s">
        <v>429</v>
      </c>
      <c r="C440" s="118"/>
      <c r="D440" s="118"/>
    </row>
    <row r="441" spans="2:10" x14ac:dyDescent="0.25">
      <c r="B441" s="118"/>
      <c r="C441" s="118"/>
      <c r="D441" s="118"/>
    </row>
    <row r="442" spans="2:10" ht="18" customHeight="1" x14ac:dyDescent="0.25">
      <c r="B442" s="535" t="s">
        <v>91</v>
      </c>
      <c r="C442" s="548" t="s">
        <v>298</v>
      </c>
      <c r="D442" s="548"/>
      <c r="G442" s="184"/>
      <c r="H442" s="203"/>
      <c r="I442" s="134"/>
      <c r="J442" s="134"/>
    </row>
    <row r="443" spans="2:10" ht="18" customHeight="1" x14ac:dyDescent="0.25">
      <c r="B443" s="535"/>
      <c r="C443" s="76">
        <v>44469</v>
      </c>
      <c r="D443" s="76">
        <v>44104</v>
      </c>
      <c r="G443" s="184"/>
      <c r="H443" s="203"/>
      <c r="I443" s="134"/>
      <c r="J443" s="134"/>
    </row>
    <row r="444" spans="2:10" ht="15" customHeight="1" x14ac:dyDescent="0.25">
      <c r="B444" s="249" t="s">
        <v>245</v>
      </c>
      <c r="C444" s="460">
        <v>121500000</v>
      </c>
      <c r="D444" s="460">
        <v>119000000</v>
      </c>
      <c r="G444" s="184"/>
      <c r="H444" s="203"/>
      <c r="I444" s="134"/>
      <c r="J444" s="134"/>
    </row>
    <row r="445" spans="2:10" ht="15" customHeight="1" x14ac:dyDescent="0.25">
      <c r="B445" s="249" t="s">
        <v>304</v>
      </c>
      <c r="C445" s="460">
        <v>648000000</v>
      </c>
      <c r="D445" s="460">
        <v>779250316</v>
      </c>
      <c r="G445" s="184"/>
      <c r="H445" s="203"/>
      <c r="I445" s="134"/>
      <c r="J445" s="134"/>
    </row>
    <row r="446" spans="2:10" ht="15" customHeight="1" x14ac:dyDescent="0.25">
      <c r="B446" s="249" t="s">
        <v>89</v>
      </c>
      <c r="C446" s="460">
        <v>2474845069</v>
      </c>
      <c r="D446" s="460">
        <v>1283492758</v>
      </c>
      <c r="G446" s="184"/>
      <c r="H446" s="203"/>
      <c r="I446" s="134"/>
      <c r="J446" s="134"/>
    </row>
    <row r="447" spans="2:10" ht="15" customHeight="1" x14ac:dyDescent="0.25">
      <c r="B447" s="249" t="s">
        <v>699</v>
      </c>
      <c r="C447" s="474">
        <v>1664798</v>
      </c>
      <c r="D447" s="460">
        <v>0</v>
      </c>
      <c r="G447" s="184"/>
      <c r="H447" s="203"/>
      <c r="I447" s="134"/>
      <c r="J447" s="134"/>
    </row>
    <row r="448" spans="2:10" ht="14.4" hidden="1" customHeight="1" x14ac:dyDescent="0.25">
      <c r="B448" s="249" t="s">
        <v>99</v>
      </c>
      <c r="C448" s="460">
        <v>0</v>
      </c>
      <c r="D448" s="460">
        <v>0</v>
      </c>
      <c r="G448" s="184"/>
      <c r="H448" s="203"/>
      <c r="I448" s="134"/>
      <c r="J448" s="134"/>
    </row>
    <row r="449" spans="2:10" ht="15" customHeight="1" x14ac:dyDescent="0.25">
      <c r="B449" s="249" t="s">
        <v>83</v>
      </c>
      <c r="C449" s="460">
        <v>206237088</v>
      </c>
      <c r="D449" s="460">
        <v>106957729</v>
      </c>
      <c r="G449" s="184"/>
      <c r="H449" s="203"/>
      <c r="I449" s="134"/>
      <c r="J449" s="134"/>
    </row>
    <row r="450" spans="2:10" ht="15" customHeight="1" x14ac:dyDescent="0.25">
      <c r="B450" s="249" t="s">
        <v>90</v>
      </c>
      <c r="C450" s="460">
        <v>418327013</v>
      </c>
      <c r="D450" s="460">
        <v>216243005</v>
      </c>
      <c r="G450" s="184"/>
      <c r="H450" s="203"/>
      <c r="I450" s="134"/>
      <c r="J450" s="134"/>
    </row>
    <row r="451" spans="2:10" ht="15" customHeight="1" x14ac:dyDescent="0.25">
      <c r="B451" s="249" t="s">
        <v>85</v>
      </c>
      <c r="C451" s="460">
        <v>1191177493</v>
      </c>
      <c r="D451" s="460">
        <v>315605405</v>
      </c>
      <c r="G451" s="184"/>
      <c r="H451" s="203"/>
      <c r="I451" s="134"/>
      <c r="J451" s="134"/>
    </row>
    <row r="452" spans="2:10" ht="15" customHeight="1" x14ac:dyDescent="0.25">
      <c r="B452" s="249" t="s">
        <v>305</v>
      </c>
      <c r="C452" s="460">
        <v>90708189</v>
      </c>
      <c r="D452" s="460">
        <v>64937526</v>
      </c>
      <c r="G452" s="184"/>
      <c r="H452" s="203"/>
      <c r="I452" s="134"/>
      <c r="J452" s="134"/>
    </row>
    <row r="453" spans="2:10" ht="15" customHeight="1" x14ac:dyDescent="0.25">
      <c r="B453" s="249" t="s">
        <v>81</v>
      </c>
      <c r="C453" s="460">
        <v>158690458</v>
      </c>
      <c r="D453" s="460">
        <v>46452814</v>
      </c>
      <c r="G453" s="184"/>
      <c r="H453" s="203"/>
      <c r="I453" s="134"/>
      <c r="J453" s="134"/>
    </row>
    <row r="454" spans="2:10" ht="15" customHeight="1" x14ac:dyDescent="0.25">
      <c r="B454" s="249" t="s">
        <v>268</v>
      </c>
      <c r="C454" s="461">
        <v>14776336</v>
      </c>
      <c r="D454" s="460">
        <v>19609000</v>
      </c>
      <c r="G454" s="184"/>
      <c r="H454" s="203"/>
      <c r="I454" s="134"/>
      <c r="J454" s="134"/>
    </row>
    <row r="455" spans="2:10" ht="15" customHeight="1" x14ac:dyDescent="0.25">
      <c r="B455" s="249" t="s">
        <v>300</v>
      </c>
      <c r="C455" s="461">
        <v>13515506</v>
      </c>
      <c r="D455" s="460">
        <v>627091</v>
      </c>
      <c r="G455" s="184"/>
      <c r="H455" s="203"/>
      <c r="I455" s="134"/>
      <c r="J455" s="134"/>
    </row>
    <row r="456" spans="2:10" ht="15" customHeight="1" x14ac:dyDescent="0.25">
      <c r="B456" s="249" t="s">
        <v>86</v>
      </c>
      <c r="C456" s="461">
        <v>0</v>
      </c>
      <c r="D456" s="460">
        <v>26000000</v>
      </c>
    </row>
    <row r="457" spans="2:10" ht="15" customHeight="1" x14ac:dyDescent="0.25">
      <c r="B457" s="249" t="s">
        <v>267</v>
      </c>
      <c r="C457" s="461">
        <v>130642300</v>
      </c>
      <c r="D457" s="436">
        <v>86044999</v>
      </c>
    </row>
    <row r="458" spans="2:10" ht="15" customHeight="1" x14ac:dyDescent="0.25">
      <c r="B458" s="249" t="s">
        <v>306</v>
      </c>
      <c r="C458" s="461">
        <v>13125000</v>
      </c>
      <c r="D458" s="436">
        <v>17385678</v>
      </c>
    </row>
    <row r="459" spans="2:10" ht="15" customHeight="1" x14ac:dyDescent="0.25">
      <c r="B459" s="249" t="s">
        <v>307</v>
      </c>
      <c r="C459" s="461">
        <v>4375000</v>
      </c>
      <c r="D459" s="436">
        <v>4500000</v>
      </c>
    </row>
    <row r="460" spans="2:10" ht="15" customHeight="1" x14ac:dyDescent="0.25">
      <c r="B460" s="249" t="s">
        <v>100</v>
      </c>
      <c r="C460" s="461">
        <v>30454404</v>
      </c>
      <c r="D460" s="436">
        <v>9675745</v>
      </c>
    </row>
    <row r="461" spans="2:10" ht="15" customHeight="1" x14ac:dyDescent="0.25">
      <c r="B461" s="249" t="s">
        <v>96</v>
      </c>
      <c r="C461" s="461">
        <v>17932519</v>
      </c>
      <c r="D461" s="436">
        <v>11925688</v>
      </c>
    </row>
    <row r="462" spans="2:10" ht="15" customHeight="1" x14ac:dyDescent="0.25">
      <c r="B462" s="249" t="s">
        <v>82</v>
      </c>
      <c r="C462" s="461">
        <v>363636</v>
      </c>
      <c r="D462" s="436">
        <v>409091</v>
      </c>
    </row>
    <row r="463" spans="2:10" ht="15" customHeight="1" x14ac:dyDescent="0.25">
      <c r="B463" s="249" t="s">
        <v>97</v>
      </c>
      <c r="C463" s="460">
        <f>129620556+6027274+6601000</f>
        <v>142248830</v>
      </c>
      <c r="D463" s="436">
        <f>27652906+5909090</f>
        <v>33561996</v>
      </c>
      <c r="G463" s="97"/>
      <c r="H463" s="134"/>
    </row>
    <row r="464" spans="2:10" ht="15" customHeight="1" x14ac:dyDescent="0.25">
      <c r="B464" s="249" t="s">
        <v>95</v>
      </c>
      <c r="C464" s="461">
        <v>40534659</v>
      </c>
      <c r="D464" s="436">
        <v>24978404</v>
      </c>
    </row>
    <row r="465" spans="2:4" ht="15" customHeight="1" x14ac:dyDescent="0.25">
      <c r="B465" s="249" t="s">
        <v>98</v>
      </c>
      <c r="C465" s="461">
        <v>13643396</v>
      </c>
      <c r="D465" s="436">
        <v>6745727</v>
      </c>
    </row>
    <row r="466" spans="2:4" ht="15" customHeight="1" x14ac:dyDescent="0.25">
      <c r="B466" s="249" t="s">
        <v>84</v>
      </c>
      <c r="C466" s="461">
        <v>16127936</v>
      </c>
      <c r="D466" s="436">
        <v>7102236</v>
      </c>
    </row>
    <row r="467" spans="2:4" ht="15" customHeight="1" x14ac:dyDescent="0.25">
      <c r="B467" s="249" t="s">
        <v>656</v>
      </c>
      <c r="C467" s="462">
        <v>45571523</v>
      </c>
      <c r="D467" s="436">
        <v>36752621</v>
      </c>
    </row>
    <row r="468" spans="2:4" ht="15" hidden="1" customHeight="1" x14ac:dyDescent="0.25">
      <c r="B468" s="249" t="s">
        <v>426</v>
      </c>
      <c r="C468" s="461">
        <v>0</v>
      </c>
      <c r="D468" s="436">
        <v>0</v>
      </c>
    </row>
    <row r="469" spans="2:4" ht="15" customHeight="1" x14ac:dyDescent="0.25">
      <c r="B469" s="249" t="s">
        <v>80</v>
      </c>
      <c r="C469" s="461">
        <f>2045085+142753</f>
        <v>2187838</v>
      </c>
      <c r="D469" s="436">
        <v>27070864</v>
      </c>
    </row>
    <row r="470" spans="2:4" ht="15" hidden="1" customHeight="1" x14ac:dyDescent="0.25">
      <c r="B470" s="249" t="s">
        <v>302</v>
      </c>
      <c r="C470" s="461">
        <v>0</v>
      </c>
      <c r="D470" s="436">
        <v>0</v>
      </c>
    </row>
    <row r="471" spans="2:4" ht="15" customHeight="1" x14ac:dyDescent="0.25">
      <c r="B471" s="249" t="s">
        <v>301</v>
      </c>
      <c r="C471" s="461">
        <v>136427910</v>
      </c>
      <c r="D471" s="436">
        <v>0</v>
      </c>
    </row>
    <row r="472" spans="2:4" ht="15" customHeight="1" x14ac:dyDescent="0.25">
      <c r="B472" s="249" t="s">
        <v>431</v>
      </c>
      <c r="C472" s="461">
        <v>26647980</v>
      </c>
      <c r="D472" s="436">
        <v>27141780</v>
      </c>
    </row>
    <row r="473" spans="2:4" ht="15" customHeight="1" x14ac:dyDescent="0.25">
      <c r="B473" s="249" t="s">
        <v>299</v>
      </c>
      <c r="C473" s="461">
        <v>53099409</v>
      </c>
      <c r="D473" s="436">
        <v>41432292</v>
      </c>
    </row>
    <row r="474" spans="2:4" ht="15" hidden="1" customHeight="1" x14ac:dyDescent="0.25">
      <c r="B474" s="249" t="s">
        <v>432</v>
      </c>
      <c r="C474" s="461">
        <v>0</v>
      </c>
      <c r="D474" s="436">
        <v>0</v>
      </c>
    </row>
    <row r="475" spans="2:4" ht="15" customHeight="1" x14ac:dyDescent="0.25">
      <c r="B475" s="249" t="s">
        <v>433</v>
      </c>
      <c r="C475" s="461">
        <v>11353275</v>
      </c>
      <c r="D475" s="436">
        <v>20566903</v>
      </c>
    </row>
    <row r="476" spans="2:4" ht="15" customHeight="1" x14ac:dyDescent="0.25">
      <c r="B476" s="249" t="s">
        <v>434</v>
      </c>
      <c r="C476" s="461">
        <v>85452464</v>
      </c>
      <c r="D476" s="436">
        <v>0</v>
      </c>
    </row>
    <row r="477" spans="2:4" ht="15" customHeight="1" x14ac:dyDescent="0.25">
      <c r="B477" s="249" t="s">
        <v>435</v>
      </c>
      <c r="C477" s="461">
        <v>27549536</v>
      </c>
      <c r="D477" s="436">
        <v>0</v>
      </c>
    </row>
    <row r="478" spans="2:4" ht="15" customHeight="1" x14ac:dyDescent="0.25">
      <c r="B478" s="509" t="s">
        <v>75</v>
      </c>
      <c r="C478" s="80">
        <f>SUM(C444:C477)</f>
        <v>6137179565</v>
      </c>
      <c r="D478" s="80">
        <f>SUM(D444:D477)</f>
        <v>3333469668</v>
      </c>
    </row>
    <row r="480" spans="2:4" x14ac:dyDescent="0.25">
      <c r="B480" s="102"/>
      <c r="C480" s="148"/>
      <c r="D480" s="148"/>
    </row>
    <row r="481" spans="2:10" x14ac:dyDescent="0.25">
      <c r="B481" s="536" t="s">
        <v>219</v>
      </c>
      <c r="C481" s="536"/>
      <c r="D481" s="536"/>
    </row>
    <row r="483" spans="2:10" x14ac:dyDescent="0.25">
      <c r="B483" s="231" t="s">
        <v>22</v>
      </c>
    </row>
    <row r="484" spans="2:10" ht="18" customHeight="1" x14ac:dyDescent="0.25">
      <c r="B484" s="535" t="s">
        <v>91</v>
      </c>
      <c r="C484" s="548" t="s">
        <v>298</v>
      </c>
      <c r="D484" s="548"/>
      <c r="H484" s="203"/>
      <c r="I484" s="134"/>
      <c r="J484" s="134"/>
    </row>
    <row r="485" spans="2:10" ht="18" customHeight="1" x14ac:dyDescent="0.25">
      <c r="B485" s="535"/>
      <c r="C485" s="76">
        <v>44469</v>
      </c>
      <c r="D485" s="76">
        <v>44104</v>
      </c>
      <c r="H485" s="203"/>
      <c r="I485" s="134"/>
      <c r="J485" s="134"/>
    </row>
    <row r="486" spans="2:10" ht="15" customHeight="1" x14ac:dyDescent="0.25">
      <c r="B486" s="250" t="s">
        <v>93</v>
      </c>
      <c r="C486" s="251">
        <f>+C487</f>
        <v>336201</v>
      </c>
      <c r="D486" s="251">
        <f>+D487</f>
        <v>1590348</v>
      </c>
    </row>
    <row r="487" spans="2:10" ht="15" customHeight="1" x14ac:dyDescent="0.25">
      <c r="B487" s="249" t="s">
        <v>67</v>
      </c>
      <c r="C487" s="429">
        <v>336201</v>
      </c>
      <c r="D487" s="429">
        <v>1590348</v>
      </c>
    </row>
    <row r="488" spans="2:10" ht="15" customHeight="1" x14ac:dyDescent="0.25">
      <c r="B488" s="250" t="s">
        <v>94</v>
      </c>
      <c r="C488" s="463">
        <f>+C489+C490</f>
        <v>321917173</v>
      </c>
      <c r="D488" s="463">
        <f>+D489+D490</f>
        <v>21595735</v>
      </c>
      <c r="H488" s="134"/>
      <c r="I488" s="134"/>
    </row>
    <row r="489" spans="2:10" ht="15" customHeight="1" x14ac:dyDescent="0.25">
      <c r="B489" s="249" t="s">
        <v>87</v>
      </c>
      <c r="C489" s="476">
        <v>306879674</v>
      </c>
      <c r="D489" s="476">
        <v>9950460</v>
      </c>
      <c r="H489" s="134"/>
      <c r="I489" s="134"/>
    </row>
    <row r="490" spans="2:10" ht="15" customHeight="1" x14ac:dyDescent="0.25">
      <c r="B490" s="249" t="s">
        <v>647</v>
      </c>
      <c r="C490" s="476">
        <v>15037499</v>
      </c>
      <c r="D490" s="476">
        <v>11645275</v>
      </c>
      <c r="H490" s="134"/>
      <c r="I490" s="134"/>
    </row>
    <row r="491" spans="2:10" x14ac:dyDescent="0.25">
      <c r="H491" s="134"/>
      <c r="I491" s="134"/>
    </row>
    <row r="492" spans="2:10" x14ac:dyDescent="0.25">
      <c r="B492" s="231" t="s">
        <v>220</v>
      </c>
      <c r="G492" s="134"/>
      <c r="H492" s="134"/>
      <c r="I492" s="134"/>
    </row>
    <row r="493" spans="2:10" x14ac:dyDescent="0.25">
      <c r="B493" s="84" t="s">
        <v>308</v>
      </c>
      <c r="G493" s="134"/>
      <c r="H493" s="134"/>
      <c r="I493" s="134"/>
    </row>
    <row r="494" spans="2:10" x14ac:dyDescent="0.25">
      <c r="G494" s="134"/>
      <c r="H494" s="134"/>
      <c r="I494" s="134"/>
    </row>
    <row r="495" spans="2:10" ht="18" customHeight="1" x14ac:dyDescent="0.25">
      <c r="B495" s="535" t="s">
        <v>91</v>
      </c>
      <c r="C495" s="548" t="s">
        <v>298</v>
      </c>
      <c r="D495" s="548"/>
      <c r="G495" s="184"/>
      <c r="H495" s="203"/>
      <c r="I495" s="134"/>
      <c r="J495" s="134"/>
    </row>
    <row r="496" spans="2:10" ht="18" customHeight="1" x14ac:dyDescent="0.25">
      <c r="B496" s="535"/>
      <c r="C496" s="76">
        <v>44469</v>
      </c>
      <c r="D496" s="76">
        <v>44104</v>
      </c>
      <c r="G496" s="184"/>
      <c r="H496" s="203"/>
      <c r="I496" s="134"/>
      <c r="J496" s="134"/>
    </row>
    <row r="497" spans="1:10" ht="15" customHeight="1" x14ac:dyDescent="0.25">
      <c r="B497" s="249" t="s">
        <v>72</v>
      </c>
      <c r="C497" s="477">
        <v>813714543</v>
      </c>
      <c r="D497" s="429">
        <v>676917099</v>
      </c>
      <c r="G497" s="134"/>
      <c r="H497" s="134"/>
      <c r="I497" s="134"/>
    </row>
    <row r="498" spans="1:10" ht="15" customHeight="1" x14ac:dyDescent="0.25">
      <c r="B498" s="249" t="s">
        <v>70</v>
      </c>
      <c r="C498" s="477">
        <v>977291770</v>
      </c>
      <c r="D498" s="429">
        <v>455441383</v>
      </c>
      <c r="G498" s="134"/>
      <c r="H498" s="134"/>
      <c r="I498" s="134"/>
    </row>
    <row r="499" spans="1:10" ht="15" customHeight="1" x14ac:dyDescent="0.25">
      <c r="B499" s="45" t="s">
        <v>75</v>
      </c>
      <c r="C499" s="414">
        <f>+C497+C498</f>
        <v>1791006313</v>
      </c>
      <c r="D499" s="414">
        <f>+D497+D498</f>
        <v>1132358482</v>
      </c>
      <c r="G499" s="134"/>
      <c r="H499" s="134"/>
      <c r="I499" s="134"/>
    </row>
    <row r="500" spans="1:10" s="112" customFormat="1" x14ac:dyDescent="0.25">
      <c r="B500" s="232"/>
      <c r="C500" s="233"/>
      <c r="D500" s="233"/>
      <c r="E500" s="234"/>
      <c r="F500" s="234"/>
      <c r="G500" s="235"/>
      <c r="H500" s="235"/>
      <c r="I500" s="235"/>
    </row>
    <row r="501" spans="1:10" s="112" customFormat="1" x14ac:dyDescent="0.25">
      <c r="B501" s="232" t="s">
        <v>309</v>
      </c>
      <c r="C501" s="233"/>
      <c r="D501" s="233"/>
      <c r="E501" s="234"/>
      <c r="F501" s="234"/>
      <c r="G501" s="235"/>
      <c r="H501" s="235"/>
      <c r="I501" s="235"/>
    </row>
    <row r="502" spans="1:10" s="112" customFormat="1" x14ac:dyDescent="0.25">
      <c r="B502" s="232"/>
      <c r="C502" s="233"/>
      <c r="D502" s="233"/>
      <c r="E502" s="234"/>
      <c r="F502" s="234"/>
      <c r="G502" s="235"/>
      <c r="H502" s="235"/>
      <c r="I502" s="235"/>
    </row>
    <row r="503" spans="1:10" ht="18" customHeight="1" x14ac:dyDescent="0.25">
      <c r="B503" s="535" t="s">
        <v>91</v>
      </c>
      <c r="C503" s="548" t="s">
        <v>298</v>
      </c>
      <c r="D503" s="548"/>
      <c r="E503" s="234"/>
      <c r="F503" s="234"/>
      <c r="G503" s="184"/>
      <c r="H503" s="203"/>
      <c r="I503" s="134"/>
      <c r="J503" s="134"/>
    </row>
    <row r="504" spans="1:10" ht="18" customHeight="1" x14ac:dyDescent="0.25">
      <c r="B504" s="535"/>
      <c r="C504" s="76">
        <v>44469</v>
      </c>
      <c r="D504" s="76">
        <v>44104</v>
      </c>
      <c r="E504" s="234"/>
      <c r="F504" s="234"/>
      <c r="G504" s="184"/>
      <c r="H504" s="203"/>
      <c r="I504" s="134"/>
      <c r="J504" s="134"/>
    </row>
    <row r="505" spans="1:10" ht="15" customHeight="1" x14ac:dyDescent="0.25">
      <c r="B505" s="249" t="s">
        <v>88</v>
      </c>
      <c r="C505" s="476">
        <v>268333409</v>
      </c>
      <c r="D505" s="429">
        <v>167142345</v>
      </c>
      <c r="E505" s="234"/>
      <c r="F505" s="234"/>
      <c r="G505" s="134"/>
      <c r="H505" s="134"/>
      <c r="I505" s="134"/>
    </row>
    <row r="506" spans="1:10" ht="15" customHeight="1" x14ac:dyDescent="0.25">
      <c r="B506" s="249" t="s">
        <v>430</v>
      </c>
      <c r="C506" s="476">
        <v>79693521</v>
      </c>
      <c r="D506" s="429">
        <v>612974886</v>
      </c>
      <c r="E506" s="234"/>
      <c r="F506" s="234"/>
      <c r="G506" s="134"/>
      <c r="H506" s="134"/>
      <c r="I506" s="134"/>
    </row>
    <row r="507" spans="1:10" ht="15" customHeight="1" x14ac:dyDescent="0.25">
      <c r="B507" s="45" t="s">
        <v>75</v>
      </c>
      <c r="C507" s="414">
        <f>+C505+C506</f>
        <v>348026930</v>
      </c>
      <c r="D507" s="414">
        <f>+D505+D506</f>
        <v>780117231</v>
      </c>
      <c r="E507" s="234"/>
      <c r="F507" s="234"/>
      <c r="G507" s="134"/>
      <c r="H507" s="134"/>
      <c r="I507" s="134"/>
    </row>
    <row r="508" spans="1:10" x14ac:dyDescent="0.25">
      <c r="D508" s="100"/>
      <c r="G508" s="134"/>
      <c r="H508" s="134"/>
      <c r="I508" s="134"/>
    </row>
    <row r="509" spans="1:10" x14ac:dyDescent="0.25">
      <c r="G509" s="134"/>
      <c r="H509" s="134"/>
      <c r="I509" s="134"/>
    </row>
    <row r="510" spans="1:10" x14ac:dyDescent="0.25">
      <c r="B510" s="231" t="s">
        <v>221</v>
      </c>
      <c r="C510" s="119"/>
      <c r="D510" s="119"/>
      <c r="G510" s="134"/>
      <c r="H510" s="134"/>
      <c r="I510" s="134"/>
    </row>
    <row r="511" spans="1:10" x14ac:dyDescent="0.25">
      <c r="A511" s="84" t="s">
        <v>310</v>
      </c>
      <c r="B511" s="231"/>
      <c r="C511" s="119"/>
      <c r="D511" s="119"/>
      <c r="G511" s="134"/>
      <c r="H511" s="134"/>
      <c r="I511" s="134"/>
    </row>
    <row r="512" spans="1:10" x14ac:dyDescent="0.25">
      <c r="B512" s="231"/>
      <c r="C512" s="119"/>
      <c r="D512" s="119"/>
      <c r="G512" s="134"/>
      <c r="H512" s="134"/>
      <c r="I512" s="134"/>
    </row>
    <row r="513" spans="1:10" ht="18" customHeight="1" x14ac:dyDescent="0.25">
      <c r="B513" s="535" t="s">
        <v>91</v>
      </c>
      <c r="C513" s="548" t="s">
        <v>298</v>
      </c>
      <c r="D513" s="548"/>
      <c r="E513" s="183"/>
      <c r="F513" s="183"/>
      <c r="G513" s="184"/>
      <c r="H513" s="203"/>
      <c r="I513" s="134"/>
      <c r="J513" s="134"/>
    </row>
    <row r="514" spans="1:10" ht="18" customHeight="1" x14ac:dyDescent="0.25">
      <c r="B514" s="535"/>
      <c r="C514" s="76">
        <v>44469</v>
      </c>
      <c r="D514" s="76">
        <v>44104</v>
      </c>
      <c r="G514" s="184"/>
      <c r="H514" s="203"/>
      <c r="I514" s="134"/>
      <c r="J514" s="134"/>
    </row>
    <row r="515" spans="1:10" ht="15" customHeight="1" x14ac:dyDescent="0.25">
      <c r="B515" s="85" t="s">
        <v>288</v>
      </c>
      <c r="C515" s="86">
        <v>0</v>
      </c>
      <c r="D515" s="86">
        <v>0</v>
      </c>
      <c r="G515" s="134"/>
      <c r="H515" s="134"/>
      <c r="I515" s="134"/>
    </row>
    <row r="516" spans="1:10" ht="15" customHeight="1" x14ac:dyDescent="0.25">
      <c r="B516" s="31" t="s">
        <v>68</v>
      </c>
      <c r="C516" s="62">
        <f>+C515</f>
        <v>0</v>
      </c>
      <c r="D516" s="62">
        <f>+D515</f>
        <v>0</v>
      </c>
      <c r="G516" s="134"/>
      <c r="H516" s="134"/>
      <c r="I516" s="134"/>
    </row>
    <row r="517" spans="1:10" s="131" customFormat="1" x14ac:dyDescent="0.25">
      <c r="B517" s="87"/>
      <c r="C517" s="59"/>
      <c r="D517" s="59"/>
      <c r="E517" s="178"/>
      <c r="F517" s="178"/>
      <c r="G517" s="179"/>
      <c r="H517" s="179"/>
      <c r="I517" s="179"/>
    </row>
    <row r="518" spans="1:10" s="112" customFormat="1" x14ac:dyDescent="0.25">
      <c r="A518" s="112" t="s">
        <v>311</v>
      </c>
      <c r="B518" s="87"/>
      <c r="C518" s="59"/>
      <c r="D518" s="59"/>
      <c r="E518" s="234"/>
      <c r="F518" s="234"/>
      <c r="G518" s="235"/>
      <c r="H518" s="235"/>
      <c r="I518" s="235"/>
    </row>
    <row r="519" spans="1:10" ht="18" customHeight="1" x14ac:dyDescent="0.25">
      <c r="B519" s="535" t="s">
        <v>91</v>
      </c>
      <c r="C519" s="548" t="s">
        <v>298</v>
      </c>
      <c r="D519" s="548"/>
      <c r="E519" s="183"/>
      <c r="F519" s="183"/>
      <c r="G519" s="184"/>
      <c r="H519" s="203"/>
      <c r="I519" s="134"/>
      <c r="J519" s="134"/>
    </row>
    <row r="520" spans="1:10" ht="18" customHeight="1" x14ac:dyDescent="0.25">
      <c r="B520" s="535"/>
      <c r="C520" s="76">
        <v>44469</v>
      </c>
      <c r="D520" s="76">
        <v>44104</v>
      </c>
      <c r="F520" s="84"/>
      <c r="G520" s="184"/>
      <c r="H520" s="203"/>
      <c r="I520" s="134"/>
      <c r="J520" s="134"/>
    </row>
    <row r="521" spans="1:10" ht="15" customHeight="1" x14ac:dyDescent="0.25">
      <c r="B521" s="85" t="s">
        <v>288</v>
      </c>
      <c r="C521" s="86">
        <v>0</v>
      </c>
      <c r="D521" s="86">
        <v>0</v>
      </c>
      <c r="G521" s="134"/>
      <c r="H521" s="134"/>
      <c r="I521" s="134"/>
    </row>
    <row r="522" spans="1:10" x14ac:dyDescent="0.25">
      <c r="G522" s="134"/>
      <c r="H522" s="134"/>
      <c r="I522" s="134"/>
    </row>
    <row r="523" spans="1:10" x14ac:dyDescent="0.25">
      <c r="G523" s="134"/>
      <c r="H523" s="134"/>
      <c r="I523" s="134"/>
    </row>
    <row r="524" spans="1:10" x14ac:dyDescent="0.25">
      <c r="B524" s="206" t="s">
        <v>222</v>
      </c>
      <c r="C524" s="206"/>
      <c r="D524" s="100"/>
      <c r="E524" s="198"/>
      <c r="G524" s="134"/>
      <c r="H524" s="134"/>
      <c r="I524" s="134"/>
    </row>
    <row r="525" spans="1:10" x14ac:dyDescent="0.25">
      <c r="B525" s="100"/>
      <c r="C525" s="100"/>
      <c r="D525" s="100"/>
      <c r="E525" s="198"/>
      <c r="G525" s="134"/>
      <c r="H525" s="134"/>
      <c r="I525" s="134"/>
    </row>
    <row r="526" spans="1:10" x14ac:dyDescent="0.25">
      <c r="B526" s="100" t="s">
        <v>223</v>
      </c>
      <c r="C526" s="236" t="s">
        <v>373</v>
      </c>
      <c r="D526" s="100"/>
      <c r="E526" s="198"/>
      <c r="G526" s="237"/>
      <c r="H526" s="134"/>
      <c r="I526" s="134"/>
    </row>
    <row r="527" spans="1:10" x14ac:dyDescent="0.25">
      <c r="B527" s="100" t="s">
        <v>224</v>
      </c>
      <c r="C527" s="236" t="s">
        <v>373</v>
      </c>
      <c r="D527" s="100"/>
      <c r="E527" s="198"/>
      <c r="G527" s="179"/>
      <c r="H527" s="134"/>
      <c r="I527" s="134"/>
    </row>
    <row r="528" spans="1:10" x14ac:dyDescent="0.25">
      <c r="B528" s="238" t="s">
        <v>225</v>
      </c>
      <c r="C528" s="236"/>
      <c r="D528" s="100"/>
      <c r="G528" s="134"/>
      <c r="H528" s="134"/>
      <c r="I528" s="134"/>
    </row>
    <row r="529" spans="2:9" ht="18" customHeight="1" x14ac:dyDescent="0.25">
      <c r="B529" s="246" t="s">
        <v>226</v>
      </c>
      <c r="C529" s="246" t="s">
        <v>255</v>
      </c>
      <c r="D529" s="566" t="s">
        <v>228</v>
      </c>
      <c r="E529" s="566"/>
      <c r="F529" s="246" t="s">
        <v>227</v>
      </c>
      <c r="G529" s="134"/>
      <c r="H529" s="134"/>
      <c r="I529" s="134"/>
    </row>
    <row r="530" spans="2:9" s="92" customFormat="1" x14ac:dyDescent="0.3">
      <c r="B530" s="247" t="s">
        <v>254</v>
      </c>
      <c r="C530" s="248" t="s">
        <v>565</v>
      </c>
      <c r="D530" s="565" t="s">
        <v>375</v>
      </c>
      <c r="E530" s="565"/>
      <c r="F530" s="464">
        <v>572331000</v>
      </c>
      <c r="G530" s="239"/>
      <c r="H530" s="239"/>
      <c r="I530" s="239"/>
    </row>
    <row r="531" spans="2:9" x14ac:dyDescent="0.25">
      <c r="B531" s="238"/>
      <c r="C531" s="238"/>
      <c r="D531" s="100"/>
      <c r="E531" s="198"/>
      <c r="F531" s="198"/>
      <c r="G531" s="134"/>
      <c r="H531" s="134"/>
      <c r="I531" s="134"/>
    </row>
    <row r="532" spans="2:9" x14ac:dyDescent="0.25">
      <c r="B532" s="206" t="s">
        <v>229</v>
      </c>
      <c r="C532" s="206"/>
      <c r="D532" s="100"/>
      <c r="E532" s="198"/>
      <c r="F532" s="198"/>
      <c r="G532" s="134"/>
      <c r="H532" s="134"/>
      <c r="I532" s="134"/>
    </row>
    <row r="533" spans="2:9" ht="32.25" customHeight="1" x14ac:dyDescent="0.25">
      <c r="B533" s="567" t="s">
        <v>230</v>
      </c>
      <c r="C533" s="567"/>
      <c r="D533" s="567"/>
      <c r="E533" s="567"/>
      <c r="G533" s="134"/>
      <c r="H533" s="134"/>
      <c r="I533" s="134"/>
    </row>
    <row r="534" spans="2:9" x14ac:dyDescent="0.25">
      <c r="B534" s="100"/>
      <c r="C534" s="100"/>
      <c r="D534" s="100"/>
      <c r="E534" s="198"/>
      <c r="G534" s="134"/>
      <c r="H534" s="134"/>
      <c r="I534" s="134"/>
    </row>
    <row r="535" spans="2:9" x14ac:dyDescent="0.25">
      <c r="B535" s="206" t="s">
        <v>231</v>
      </c>
      <c r="C535" s="206"/>
      <c r="D535" s="100"/>
      <c r="E535" s="198"/>
      <c r="G535" s="134"/>
      <c r="H535" s="134"/>
      <c r="I535" s="134"/>
    </row>
    <row r="536" spans="2:9" x14ac:dyDescent="0.25">
      <c r="B536" s="100" t="s">
        <v>546</v>
      </c>
      <c r="C536" s="100"/>
      <c r="D536" s="100"/>
      <c r="E536" s="198"/>
      <c r="G536" s="134"/>
      <c r="H536" s="134"/>
      <c r="I536" s="134"/>
    </row>
    <row r="537" spans="2:9" x14ac:dyDescent="0.25">
      <c r="B537" s="100"/>
      <c r="C537" s="100"/>
      <c r="D537" s="100"/>
      <c r="E537" s="198"/>
      <c r="G537" s="134"/>
      <c r="H537" s="134"/>
      <c r="I537" s="134"/>
    </row>
    <row r="538" spans="2:9" x14ac:dyDescent="0.25">
      <c r="B538" s="206" t="s">
        <v>232</v>
      </c>
      <c r="C538" s="206"/>
      <c r="D538" s="100"/>
      <c r="E538" s="198"/>
      <c r="G538" s="134"/>
      <c r="H538" s="134"/>
      <c r="I538" s="134"/>
    </row>
    <row r="539" spans="2:9" x14ac:dyDescent="0.25">
      <c r="B539" s="100" t="s">
        <v>233</v>
      </c>
      <c r="C539" s="100"/>
      <c r="D539" s="100"/>
      <c r="E539" s="198"/>
      <c r="G539" s="134"/>
      <c r="H539" s="134"/>
      <c r="I539" s="134"/>
    </row>
    <row r="540" spans="2:9" x14ac:dyDescent="0.25">
      <c r="B540" s="100"/>
      <c r="C540" s="100"/>
      <c r="D540" s="100"/>
      <c r="E540" s="198"/>
      <c r="G540" s="134"/>
      <c r="H540" s="134"/>
      <c r="I540" s="134"/>
    </row>
    <row r="541" spans="2:9" x14ac:dyDescent="0.25">
      <c r="B541" s="206" t="s">
        <v>234</v>
      </c>
      <c r="C541" s="206"/>
      <c r="D541" s="100"/>
      <c r="E541" s="198"/>
      <c r="G541" s="134"/>
      <c r="H541" s="134"/>
      <c r="I541" s="134"/>
    </row>
    <row r="542" spans="2:9" x14ac:dyDescent="0.25">
      <c r="B542" s="100" t="s">
        <v>233</v>
      </c>
      <c r="C542" s="100"/>
      <c r="D542" s="100"/>
      <c r="E542" s="198"/>
      <c r="F542" s="183"/>
      <c r="G542" s="134"/>
      <c r="H542" s="134"/>
      <c r="I542" s="134"/>
    </row>
    <row r="543" spans="2:9" x14ac:dyDescent="0.25">
      <c r="B543" s="100"/>
      <c r="C543" s="100"/>
      <c r="D543" s="100"/>
      <c r="E543" s="198"/>
      <c r="G543" s="134"/>
      <c r="H543" s="134"/>
      <c r="I543" s="134"/>
    </row>
    <row r="544" spans="2:9" x14ac:dyDescent="0.25">
      <c r="B544" s="206" t="s">
        <v>235</v>
      </c>
      <c r="C544" s="206"/>
      <c r="D544" s="100"/>
      <c r="E544" s="198"/>
      <c r="G544" s="134"/>
      <c r="H544" s="134"/>
      <c r="I544" s="134"/>
    </row>
    <row r="545" spans="2:9" x14ac:dyDescent="0.25">
      <c r="B545" s="100" t="s">
        <v>236</v>
      </c>
      <c r="C545" s="100"/>
      <c r="D545" s="100"/>
      <c r="E545" s="183"/>
      <c r="F545" s="183"/>
      <c r="G545" s="134"/>
      <c r="H545" s="134"/>
      <c r="I545" s="134"/>
    </row>
    <row r="558" spans="2:9" x14ac:dyDescent="0.25">
      <c r="E558" s="516"/>
      <c r="F558" s="516"/>
      <c r="G558" s="516"/>
      <c r="H558" s="516"/>
    </row>
    <row r="559" spans="2:9" x14ac:dyDescent="0.25">
      <c r="E559" s="516"/>
      <c r="F559" s="516"/>
      <c r="G559" s="516"/>
      <c r="H559" s="516"/>
    </row>
    <row r="560" spans="2:9" x14ac:dyDescent="0.25">
      <c r="E560" s="516"/>
      <c r="F560" s="516"/>
      <c r="G560" s="516"/>
      <c r="H560" s="516"/>
    </row>
    <row r="561" spans="5:8" x14ac:dyDescent="0.25">
      <c r="E561" s="516"/>
      <c r="F561" s="516"/>
      <c r="G561" s="516"/>
      <c r="H561" s="516"/>
    </row>
    <row r="562" spans="5:8" x14ac:dyDescent="0.25">
      <c r="E562" s="516"/>
      <c r="F562" s="516"/>
      <c r="G562" s="516"/>
      <c r="H562" s="516"/>
    </row>
  </sheetData>
  <mergeCells count="109">
    <mergeCell ref="E558:H562"/>
    <mergeCell ref="B481:D481"/>
    <mergeCell ref="B363:D363"/>
    <mergeCell ref="B372:D372"/>
    <mergeCell ref="B386:D386"/>
    <mergeCell ref="B392:D392"/>
    <mergeCell ref="B393:D393"/>
    <mergeCell ref="B400:D400"/>
    <mergeCell ref="B442:B443"/>
    <mergeCell ref="B533:E533"/>
    <mergeCell ref="B495:B496"/>
    <mergeCell ref="C495:D495"/>
    <mergeCell ref="B503:B504"/>
    <mergeCell ref="C503:D503"/>
    <mergeCell ref="B484:B485"/>
    <mergeCell ref="B519:B520"/>
    <mergeCell ref="C519:D519"/>
    <mergeCell ref="B323:D323"/>
    <mergeCell ref="B395:B396"/>
    <mergeCell ref="B402:B403"/>
    <mergeCell ref="C402:D402"/>
    <mergeCell ref="B412:B413"/>
    <mergeCell ref="B433:B434"/>
    <mergeCell ref="C433:D433"/>
    <mergeCell ref="D530:E530"/>
    <mergeCell ref="D529:E529"/>
    <mergeCell ref="B513:B514"/>
    <mergeCell ref="C513:D513"/>
    <mergeCell ref="C484:D484"/>
    <mergeCell ref="C442:D442"/>
    <mergeCell ref="B20:E20"/>
    <mergeCell ref="B21:E21"/>
    <mergeCell ref="B22:E22"/>
    <mergeCell ref="B23:E23"/>
    <mergeCell ref="B17:E17"/>
    <mergeCell ref="B18:E18"/>
    <mergeCell ref="B307:D307"/>
    <mergeCell ref="B315:D315"/>
    <mergeCell ref="B302:D302"/>
    <mergeCell ref="B238:B239"/>
    <mergeCell ref="C238:G238"/>
    <mergeCell ref="B247:B248"/>
    <mergeCell ref="B180:D180"/>
    <mergeCell ref="B196:E196"/>
    <mergeCell ref="B181:D181"/>
    <mergeCell ref="B41:C41"/>
    <mergeCell ref="B161:G161"/>
    <mergeCell ref="B167:E167"/>
    <mergeCell ref="B1:E1"/>
    <mergeCell ref="B2:E2"/>
    <mergeCell ref="B3:E3"/>
    <mergeCell ref="B4:E4"/>
    <mergeCell ref="B5:E5"/>
    <mergeCell ref="B12:E12"/>
    <mergeCell ref="B13:E13"/>
    <mergeCell ref="B14:E14"/>
    <mergeCell ref="B6:E6"/>
    <mergeCell ref="B7:E7"/>
    <mergeCell ref="B8:E8"/>
    <mergeCell ref="B10:E10"/>
    <mergeCell ref="B11:E11"/>
    <mergeCell ref="B15:E15"/>
    <mergeCell ref="B16:E16"/>
    <mergeCell ref="B24:E24"/>
    <mergeCell ref="B25:E25"/>
    <mergeCell ref="B26:E26"/>
    <mergeCell ref="B28:E28"/>
    <mergeCell ref="B29:E29"/>
    <mergeCell ref="C412:D412"/>
    <mergeCell ref="B421:B422"/>
    <mergeCell ref="C421:D421"/>
    <mergeCell ref="B335:D335"/>
    <mergeCell ref="B410:D410"/>
    <mergeCell ref="C395:D395"/>
    <mergeCell ref="B31:E31"/>
    <mergeCell ref="B33:C33"/>
    <mergeCell ref="B39:C39"/>
    <mergeCell ref="B67:D67"/>
    <mergeCell ref="B76:C76"/>
    <mergeCell ref="B77:C77"/>
    <mergeCell ref="B78:C78"/>
    <mergeCell ref="D267:F267"/>
    <mergeCell ref="C277:D277"/>
    <mergeCell ref="B277:B278"/>
    <mergeCell ref="B19:E19"/>
    <mergeCell ref="H140:J140"/>
    <mergeCell ref="B159:E159"/>
    <mergeCell ref="B168:E168"/>
    <mergeCell ref="B169:E169"/>
    <mergeCell ref="B157:E157"/>
    <mergeCell ref="B357:B358"/>
    <mergeCell ref="C357:C358"/>
    <mergeCell ref="D357:D358"/>
    <mergeCell ref="B267:B268"/>
    <mergeCell ref="C267:C268"/>
    <mergeCell ref="B293:D293"/>
    <mergeCell ref="B275:D275"/>
    <mergeCell ref="B340:D340"/>
    <mergeCell ref="B355:D355"/>
    <mergeCell ref="B257:D257"/>
    <mergeCell ref="B236:D236"/>
    <mergeCell ref="B259:B260"/>
    <mergeCell ref="C259:C260"/>
    <mergeCell ref="D259:F259"/>
    <mergeCell ref="B330:D330"/>
    <mergeCell ref="C247:G247"/>
    <mergeCell ref="E357:F357"/>
    <mergeCell ref="B160:E160"/>
    <mergeCell ref="B140:G140"/>
  </mergeCells>
  <pageMargins left="0.70866141732283472" right="0.70866141732283472" top="0.74803149606299213" bottom="0.74803149606299213" header="0.31496062992125984" footer="0.31496062992125984"/>
  <pageSetup paperSize="9" scale="60" orientation="landscape" r:id="rId1"/>
  <ignoredErrors>
    <ignoredError sqref="F72:G72 E65:G65 E51 E54 G51:G53 G54 F47:F49 F50:F63 F71" formula="1"/>
    <ignoredError sqref="C408:D408 C438:D438 D478 C291:D291 C429:D429" formulaRange="1"/>
  </ignoredErrors>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18" Type="http://schemas.openxmlformats.org/package/2006/relationships/digital-signature/signature" Target="sig18.xml"/><Relationship Id="rId3" Type="http://schemas.openxmlformats.org/package/2006/relationships/digital-signature/signature" Target="sig3.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 Type="http://schemas.openxmlformats.org/package/2006/relationships/digital-signature/signature" Target="sig2.xml"/><Relationship Id="rId16" Type="http://schemas.openxmlformats.org/package/2006/relationships/digital-signature/signature" Target="sig16.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5" Type="http://schemas.openxmlformats.org/package/2006/relationships/digital-signature/signature" Target="sig1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wHH5JQMcPUys8sIrHQx8uUAWtt+/Y1FOADNzIDOYH/g=</DigestValue>
    </Reference>
    <Reference Type="http://www.w3.org/2000/09/xmldsig#Object" URI="#idOfficeObject">
      <DigestMethod Algorithm="http://www.w3.org/2001/04/xmlenc#sha256"/>
      <DigestValue>vJBoaMe3yQ8zvcz9WfiuM0emnsTqorJzhZeNgtnjoNg=</DigestValue>
    </Reference>
    <Reference Type="http://uri.etsi.org/01903#SignedProperties" URI="#idSignedProperties">
      <Transforms>
        <Transform Algorithm="http://www.w3.org/TR/2001/REC-xml-c14n-20010315"/>
      </Transforms>
      <DigestMethod Algorithm="http://www.w3.org/2001/04/xmlenc#sha256"/>
      <DigestValue>fvH2cxdhbf1Zes32twH9yR31MomJ8DoiZP5qJP++cHg=</DigestValue>
    </Reference>
    <Reference Type="http://www.w3.org/2000/09/xmldsig#Object" URI="#idValidSigLnImg">
      <DigestMethod Algorithm="http://www.w3.org/2001/04/xmlenc#sha256"/>
      <DigestValue>8Uur4XLRZIUDPWu6+xiDRHzAF5PJqQsqZRMQiuaJLgM=</DigestValue>
    </Reference>
    <Reference Type="http://www.w3.org/2000/09/xmldsig#Object" URI="#idInvalidSigLnImg">
      <DigestMethod Algorithm="http://www.w3.org/2001/04/xmlenc#sha256"/>
      <DigestValue>Q1kMlZtWjFcLDGDT7GPqrR19v14FK2a+xPCb4R4K06M=</DigestValue>
    </Reference>
  </SignedInfo>
  <SignatureValue>XO4DUYW5Df6N6nztY0n0dzDy8gQcCoQRk8rC4NEeHAR9rgYHHSKRrGw0IX+ZW9XiaI1gLOmQpJjC
vtGv36Y8LCBVDuLPVHJpusrmHMzwkYOKoWgIxJVL0w4vZX/4yjCZV89xJl0l/K8aUsFzkhfPkFg+
syz7WDw0gPn7BUHdmLqj4jOjDUjilBag5Ts7v3qL7UfbWU3+bMGr4bypSee+acors/ng2MaErP0K
hSXkdXmxnXV1KUKgEXu9Nyz3Toy+uQ8AVlFMwrIvkUVm6dg74zmQbKUMf6YmOh8019h3nkAvYj97
V+nAanDs13R2zg5Mkkwwip5DiBVTkNsR7WsZvA==</SignatureValue>
  <KeyInfo>
    <X509Data>
      <X509Certificate>MIIH+TCCBeGgAwIBAgIIELzaQrQlcCAwDQYJKoZIhvcNAQELBQAwWzEXMBUGA1UEBRMOUlVDIDgwMDUwMTcyLTExGjAYBgNVBAMTEUNBLURPQ1VNRU5UQSBTLkEuMRcwFQYDVQQKEw5ET0NVTUVOVEEgUy5BLjELMAkGA1UEBhMCUFkwHhcNMjEwNzI2MTk1MzIwWhcNMjMwNzI2MjAwMzIwWjCBmzELMAkGA1UEBhMCUFkxEzARBgNVBAQMCkxBUkFOIERJQVoxEjAQBgNVBAUTCUNJNDUxNDAxOTEVMBMGA1UEKgwMSk9TRSBFRFVBUkRPMRcwFQYDVQQKDA5QRVJTT05BIEZJU0lDQTERMA8GA1UECwwIRklSTUEgRjIxIDAeBgNVBAMMF0pPU0UgRURVQVJETyBMQVJBTiBESUFaMIIBIjANBgkqhkiG9w0BAQEFAAOCAQ8AMIIBCgKCAQEAz8QmMxf72rAZ/Bl6RnbDTM2EBfbuIxdy2C3jfDR8i76ELjxQ8OrJTjwuYBoeD32fQgooehpzow5RwRve7L2YV2boZ3MG55uTUuAKFLt5MP82ocE5UqG8oVbKT5ifqGX5P/OdYeX5Lje7hX34ygee297nWAo/UhttaM87Rb3ua55DAVb2k94bA7O2/Qqbsp7WrztYJ6GSh1gJp+XkiOkRfyUTIckMJkkJf1zd4Om39uU++2S+W0JgyTfE7lBJmTYfu1hKSQ/NaIADs2Gp8hQVQ+awGpR8t02Rvb2vDqQQ6a0OZcXBiSjUJF+bsdJkCAOOoIZQHljYpuqDImoSjGnMjwIDAQABo4IDfjCCA3owDAYDVR0TAQH/BAIwADAOBgNVHQ8BAf8EBAMCBeAwKgYDVR0lAQH/BCAwHgYIKwYBBQUHAwEGCCsGAQUFBwMCBggrBgEFBQcDBDAdBgNVHQ4EFgQU2EDgvk5ykEns1QSFNw63YYkX7p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pvc2VsYXJhbmRpYXp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TFGMsDstu5VXjeN4UdfkI4h5QXYIc8KWbogzFD3UsJpLQqgWPs4MPwpRdd/i8ZIm/4iCVv7CcHVr4g3kR2PRTbac/nWoM/Z0Y+Q3+Jdwk1RLo1tuXS0dSOV8aJAwIQl7UqmSsn+G5/N2CRivUwL8WPbt+8SO+L+px0PxOGBBcUNEGP7hcJeMjMhxQ0LHj/3MsPmch+CHG7Q2oAJA6XHS4PYLc10k9VuZ56EkTA+tfOpFF9oi72KmXD9zHjqcNboiq7BthKF7u88vTmMFTnTUXEDnYmbW6GbxbJWQQCGzLXO3IaLIWFGqasWP7QSKM8uyXyVLElTf0yX7gSBu1ftbB5F3tvFKuSU5C8ksMBeTV7JPfXiVClnaEADdkLyXUVueMPHBTx46U0b+BvMxzIQYiWdrktqC+JRjznFihgxFqMzH8v3LEvl9KN2bxuSHtxJ/JOBTnTjTneMLnQKZw3LvN4OKCYS0N5EiuAliruK/Kko+AhMqyEoUfUCUnv5iomYxsmSyxQl+/E4uW2ltw4hWCFcN+qvYviBNVJofM9OY8DOlwNxLZimsqgELbxR2CBvgVk+mDoxYcNOxIxIE9H+xRPQas+QFW5NvEdPhDWX52pBajpG8wuLf77kR+VTgivjh4xC1bBHH8TXwpQVtJarKC8sEnpVDWk6QyVtKXDdI0C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2021-11-10T19:11:11Z</mdssi:Value>
        </mdssi:SignatureTime>
      </SignatureProperty>
    </SignatureProperties>
  </Object>
  <Object Id="idOfficeObject">
    <SignatureProperties>
      <SignatureProperty Id="idOfficeV1Details" Target="#idPackageSignature">
        <SignatureInfoV1 xmlns="http://schemas.microsoft.com/office/2006/digsig">
          <SetupID>{E8C111A3-D250-4C51-BE04-D611D53C5594}</SetupID>
          <SignatureText>Eduardo Laran</SignatureText>
          <SignatureImage/>
          <SignatureComments/>
          <WindowsVersion>10.0</WindowsVersion>
          <OfficeVersion>16.0.14527/23</OfficeVersion>
          <ApplicationVersion>16.0.14527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2021-11-10T19:11:11Z</xd:SigningTime>
          <xd:SigningCertificate>
            <xd:Cert>
              <xd:CertDigest>
                <DigestMethod Algorithm="http://www.w3.org/2001/04/xmlenc#sha256"/>
                <DigestValue>X9g79j3u+mj/uGUEUZwtkeoOu25cofdw3dK/a6PDnEk=</DigestValue>
              </xd:CertDigest>
              <xd:IssuerSerial>
                <X509IssuerName>C=PY, O=DOCUMENTA S.A., CN=CA-DOCUMENTA S.A., SERIALNUMBER=RUC 80050172-1</X509IssuerName>
                <X509SerialNumber>1206078780253499424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n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wALk/n8AAADAAuT+fwAAvPfm4/5/AAAAABY+/38AAFXqV+P+fwAAMBYWPv9/AAC89+bj/n8AAKAWAAAAAAAAQAAAwP5/AAAAABY+/38AACHtV+P+fwAABAAAAAAAAAAwFhY+/38AALC1twOzAAAAvPfm4wAAAABIAAAAAAAAALz35uP+fwAAoMMC5P5/AAAA/Obj/n8AAAEAAAAAAAAARiHn4/5/AAAAABY+/38AAAAAAAAAAAAAAAAAAHICAAAQEZcfcgIAADCSABNyAgAAu6akO/9/AACAtrcDswAAABm3twOzAAAAAAAAAAAAAAAAAAAAZHYACAAAAAAlAAAADAAAAAEAAAAYAAAADAAAAAAAAAASAAAADAAAAAEAAAAeAAAAGAAAAO4AAAAFAAAAMgEAABYAAAAlAAAADAAAAAEAAABUAAAAiAAAAO8AAAAFAAAAMAEAABUAAAABAAAAVVWPQSa0j0HvAAAABQAAAAoAAABMAAAAAAAAAAAAAAAAAAAA//////////9gAAAAMQAw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8z3/fwAAAgAAAAAAAAACAAAAAAAAAIi+xzv/fwAAAAAAAAAAAAAAAAAAAAAAAAAAUEFyAgAAqNK3A7MAAAAAAAAAAAAAAAAAAAAAAAAALSOVXEm9AACo0rcDswAAAAAAAAByAgAAEKV7H3ICAAAwkgATcgIAANDUtwMAAAAAYGr+EnICAAAHAAAAAAAAAAAAAAAAAAAADNS3A7MAAABJ1LcDswAAAIG3oDv/fwAAAMAC5P5/AACgFgAAAAAAAAIAAAAAAAAAoNO3A7MAAAAwkgATcgIAALumpDv/fwAAsNO3A7MAAABJ1LcDs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UBRzLXICAADQ4RwucgIAAFCk++L+fwAAiL7HO/9/AAAAAAAAAAAAAOC4twOzAAAAyAnNIXICAAD/jl3i/n8AAAAAAAAAAAAAAAAAAAAAAAC9RJVcSb0AAFCk++L+fwAA0OEcLnICAADg////AAAAADCSABNyAgAAeLq3AwAAAAAAAAAAAAAAAAYAAAAAAAAAAAAAAAAAAACcubcDswAAANm5twOzAAAAgbegO/9/AAD4ZFUfcgIAAAAAAAAAAAAA+GRVH3ICAACAubcDswAAADCSABNyAgAAu6akO/9/AABAubcDswAAANm5twOzAAAAAAAAAAAAAAAAAAAAZHYACAAAAAAlAAAADAAAAAMAAAAYAAAADAAAAAAAAAASAAAADAAAAAEAAAAWAAAADAAAAAgAAABUAAAAVAAAAAwAAAA3AAAAIAAAAFoAAAABAAAAVVWPQSa0j0EMAAAAWwAAAAEAAABMAAAABAAAAAsAAAA3AAAAIgAAAFsAAABQAAAAWAAWP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vAAAAVgAAADAAAAA7AAAAgAAAABwAAAAhAPAAAAAAAAAAAAAAAIA/AAAAAAAAAAAAAIA/AAAAAAAAAAAAAAAAAAAAAAAAAAAAAAAAAAAAAAAAAAAlAAAADAAAAAAAAIAoAAAADAAAAAQAAABSAAAAcAEAAAQAAADs////AAAAAAAAAAAAAAAAkAEAAAAAAAEAAAAAcwBlAGcAbwBlACAAdQBpAAAAAAAAAAAAAAAAAAAAAAAAAAAAAAAAAAAAAAAAAAAAAAAAAAAAAAAAAAAAAAAAAAAAAAAAAAAAAAAAAAAAAAD+fwAAAAgAAAAAAACIvsc7/38AAAAAAAAAAAAAAAAAAAAAAABom4EwcgIAAIDTDC5yAgAAAAAAAAAAAAAAAAAAAAAAAM1ElVxJvQAAoFrV4v5/AABQFHMtcgIAAOz///8AAAAAMJIAE3ICAACIurcDAAAAAAAAAAAAAAAACQAAAAAAAAAAAAAAAAAAAKy5twOzAAAA6bm3A7MAAACBt6A7/38AAHjY7SFyAgAAAAAAAAAAAAB42O0hcgIAAAAAAAAAAAAAMJIAE3ICAAC7pqQ7/38AAFC5twOzAAAA6bm3A7MAAAAAAAAAAAAAACCoYB9kdgAIAAAAACUAAAAMAAAABAAAABgAAAAMAAAAAAAAABIAAAAMAAAAAQAAAB4AAAAYAAAAMAAAADsAAACwAAAAVwAAACUAAAAMAAAABAAAAFQAAACcAAAAMQAAADsAAACuAAAAVgAAAAEAAABVVY9BJrSPQTEAAAA7AAAADQAAAEwAAAAAAAAAAAAAAAAAAAD//////////2gAAABFAGQAdQBhAHIAZABvACAATABhAHIAYQBuAAAACgAAAAwAAAALAAAACgAAAAcAAAAMAAAADAAAAAUAAAAJAAAACgAAAAcAAAAKAAAACw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cAAAADwAAAGEAAABkAAAAcQAAAAEAAABVVY9BJrSPQQ8AAABhAAAADQAAAEwAAAAAAAAAAAAAAAAAAAD//////////2gAAABFAGQAdQBhAHIAZABvACAATABhAHIAYQBuAAAABwAAAAgAAAAHAAAABwAAAAUAAAAIAAAACAAAAAQAAAAGAAAABwAAAAUAAAAH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HYAAACGAAAAAQAAAFVVj0EmtI9BDwAAAHYAAAAQAAAATAAAAAAAAAAAAAAAAAAAAP//////////bAAAAEMAbwBuAHQAYQBkAG8AcgAgAEcAZQBuAGUAcgBhAGwACAAAAAgAAAAHAAAABAAAAAcAAAAIAAAACAAAAAUAAAAEAAAACQAAAAcAAAAHAAAABwAAAAUAAAAHAAAAAwAAAEsAAABAAAAAMAAAAAUAAAAgAAAAAQAAAAEAAAAQAAAAAAAAAAAAAABAAQAAoAAAAAAAAAAAAAAAQAEAAKAAAAAlAAAADAAAAAIAAAAnAAAAGAAAAAUAAAAAAAAA////AAAAAAAlAAAADAAAAAUAAABMAAAAZAAAAA4AAACLAAAABwEAAJsAAAAOAAAAiwAAAPoAAAARAAAAIQDwAAAAAAAAAAAAAACAPwAAAAAAAAAAAACAPwAAAAAAAAAAAAAAAAAAAAAAAAAAAAAAAAAAAAAAAAAAJQAAAAwAAAAAAACAKAAAAAwAAAAFAAAAJQAAAAwAAAABAAAAGAAAAAwAAAAAAAAAEgAAAAwAAAABAAAAFgAAAAwAAAAAAAAAVAAAACQBAAAPAAAAiwAAAAYBAACbAAAAAQAAAFVVj0EmtI9BDwAAAIsAAAAkAAAATAAAAAQAAAAOAAAAiwAAAAgBAACcAAAAlAAAAEYAaQByAG0AYQBkAG8AIABwAG8AcgA6ACAASgBPAFMARQAgAEUARABVAEEAUgBEAE8AIABMAEEAUgBBAE4AIABEAEkAQQBaAAYAAAADAAAABQAAAAsAAAAHAAAACAAAAAgAAAAEAAAACAAAAAgAAAAFAAAAAwAAAAQAAAAFAAAACgAAAAcAAAAHAAAABAAAAAcAAAAJAAAACQAAAAgAAAAIAAAACQAAAAoAAAAEAAAABgAAAAgAAAAIAAAACAAAAAoAAAAEAAAACQAAAAMAAAAIAAAABwAAABYAAAAMAAAAAAAAACUAAAAMAAAAAgAAAA4AAAAUAAAAAAAAABAAAAAU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AAuT+fwAAAMAC5P5/AAC89+bj/n8AAAAAFj7/fwAAVepX4/5/AAAwFhY+/38AALz35uP+fwAAoBYAAAAAAABAAADA/n8AAAAAFj7/fwAAIe1X4/5/AAAEAAAAAAAAADAWFj7/fwAAsLW3A7MAAAC89+bjAAAAAEgAAAAAAAAAvPfm4/5/AACgwwLk/n8AAAD85uP+fwAAAQAAAAAAAABGIefj/n8AAAAAFj7/fwAAAAAAAAAAAAAAAAAAcgIAABARlx9yAgAAMJIAE3ICAAC7pqQ7/38AAIC2twOzAAAAGbe3A7M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PM9/38AAAIAAAAAAAAAAgAAAAAAAACIvsc7/38AAAAAAAAAAAAAAAAAAAAAAAAAAFBBcgIAAKjStwOzAAAAAAAAAAAAAAAAAAAAAAAAAC0jlVxJvQAAqNK3A7MAAAAAAAAAcgIAABClex9yAgAAMJIAE3ICAADQ1LcDAAAAAGBq/hJyAgAABwAAAAAAAAAAAAAAAAAAAAzUtwOzAAAASdS3A7MAAACBt6A7/38AAADAAuT+fwAAoBYAAAAAAAACAAAAAAAAAKDTtwOzAAAAMJIAE3ICAAC7pqQ7/38AALDTtwOzAAAASdS3A7M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FAUcy1yAgAA0OEcLnICAABQpPvi/n8AAIi+xzv/fwAAAAAAAAAAAADguLcDswAAAMgJzSFyAgAA/45d4v5/AAAAAAAAAAAAAAAAAAAAAAAAvUSVXEm9AABQpPvi/n8AANDhHC5yAgAA4P///wAAAAAwkgATcgIAAHi6twMAAAAAAAAAAAAAAAAGAAAAAAAAAAAAAAAAAAAAnLm3A7MAAADZubcDswAAAIG3oDv/fwAA+GRVH3ICAAAAAAAAAAAAAPhkVR9yAgAAgLm3A7MAAAAwkgATcgIAALumpDv/fwAAQLm3A7MAAADZubcDswAAAAAAAAAAAAAAAAAAAGR2AAgAAAAAJQAAAAwAAAADAAAAGAAAAAwAAAAAAAAAEgAAAAwAAAABAAAAFgAAAAwAAAAIAAAAVAAAAFQAAAAMAAAANwAAACAAAABaAAAAAQAAAFVVj0EmtI9BDAAAAFsAAAABAAAATAAAAAQAAAALAAAANwAAACIAAABbAAAAUAAAAFgAZ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AAAAAAAAAAAAAAAA/n8AAAAIAAAAAAAAiL7HO/9/AAAAAAAAAAAAAAAAAAAAAAAAaJuBMHICAACA0wwucgIAAAAAAAAAAAAAAAAAAAAAAADNRJVcSb0AAKBa1eL+fwAAUBRzLXICAADs////AAAAADCSABNyAgAAiLq3AwAAAAAAAAAAAAAAAAkAAAAAAAAAAAAAAAAAAACsubcDswAAAOm5twOzAAAAgbegO/9/AAB42O0hcgIAAAAAAAAAAAAAeNjtIXICAAAAAAAAAAAAADCSABNyAgAAu6akO/9/AABQubcDswAAAOm5twOzAAAAAAAAAAAAAAAgqGAf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AAAA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7kMRyifOaM3Xyvhjxam/mWsA3tK0cEjoIuvhVgm6xKc=</DigestValue>
    </Reference>
    <Reference Type="http://www.w3.org/2000/09/xmldsig#Object" URI="#idOfficeObject">
      <DigestMethod Algorithm="http://www.w3.org/2001/04/xmlenc#sha256"/>
      <DigestValue>cKj6ECMISMdZJu24u8Q04+RIy9omq63CMmhkJJXzGJA=</DigestValue>
    </Reference>
    <Reference Type="http://uri.etsi.org/01903#SignedProperties" URI="#idSignedProperties">
      <Transforms>
        <Transform Algorithm="http://www.w3.org/TR/2001/REC-xml-c14n-20010315"/>
      </Transforms>
      <DigestMethod Algorithm="http://www.w3.org/2001/04/xmlenc#sha256"/>
      <DigestValue>CTnXqULY3Y6Pu1RBvPExJjQPQsFHFZbE/ocPidpTnAI=</DigestValue>
    </Reference>
    <Reference Type="http://www.w3.org/2000/09/xmldsig#Object" URI="#idValidSigLnImg">
      <DigestMethod Algorithm="http://www.w3.org/2001/04/xmlenc#sha256"/>
      <DigestValue>UBeXr+D0zgY9Y5oMnkAKAypLXrQh3CNxFC/PLkPmgwM=</DigestValue>
    </Reference>
    <Reference Type="http://www.w3.org/2000/09/xmldsig#Object" URI="#idInvalidSigLnImg">
      <DigestMethod Algorithm="http://www.w3.org/2001/04/xmlenc#sha256"/>
      <DigestValue>a8iuG/RRQh0fgtASSoH8srTnqkyymxdZhhuRGFX/cBE=</DigestValue>
    </Reference>
  </SignedInfo>
  <SignatureValue>Oq3W2MkP+Yd6M3bJ4JGUKocn/kOFqnTdO+VILNfs11de1cAtWmpG4YEQKTN4JYihoHH/tTwvvo0T
CGJeWUgITRjJsKH7v2CqhtFjsCNWJbStwprKihqGVIpZoftk0fNxTtyrzVYG/3+wRiKn9aT1pAaP
FCGQNQaCUiVugRXUo4xSmEiLvivY3JbMHX8wTg6GOB/o/DqKCiAzzatbAQbQLySgYOIq1MnSm/tG
nfUhZOvYd85e/35C3P0Uc3EaZzuoVA7INOckro9GGIAPPb90qDcHndBdnnMIcMKurdJ/uCP/vFQp
5l01UUWIE61MwJ0oGAmR6wLa/PTtAP+XY4U+lQ==</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2021-11-11T18:50:21Z</mdssi:Value>
        </mdssi:SignatureTime>
      </SignatureProperty>
    </SignatureProperties>
  </Object>
  <Object Id="idOfficeObject">
    <SignatureProperties>
      <SignatureProperty Id="idOfficeV1Details" Target="#idPackageSignature">
        <SignatureInfoV1 xmlns="http://schemas.microsoft.com/office/2006/digsig">
          <SetupID>{1EFDD601-C1A0-466D-989D-0B4EDF67FD7C}</SetupID>
          <SignatureText>Gustavo Segovia</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2021-11-11T18:50:21Z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1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kAAAABAAAACQAAAAAAAAA4FsfvPgIAAIi+ICL8fwAAAAAAAAAAAAAuM5cd/H8AAACCS+8+AgAAqN52cMcAAAAAAAAAAAAAAAAAAAAAAAAAYWpW5GdYAACwqLId/H8AAHBuMOw+AgAAMHdA7D4CAABwXVXnPgIAAADgdnAAAAAAAAAAAAAAAAAHAAAAAAAAAPA4a+w+AgAAPN92cMcAAAB533ZwxwAAAMG2+SH8fwAAAAAAAAAAAADGTP4hAAAAAHwmSm5RBAAAkN52cMcAAABwXVXnPgIAAPul/SH8fwAA4N52cMcAAAB533Zwx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BQq5PsPgIAAAAAAAAAAAAAiL4gIvx/AAAAAAAAAAAAAIBX9/M+AgAASnc9wNbX1wECAAAAAAAAAAAAAAAAAAAAAAAAAAAAAADxdVXkZ1gAAKj61ar7fwAAaP/Vqvt/AADg////AAAAAHBdVec+AgAAqMd1cAAAAAAAAAAAAAAAAAYAAAAAAAAAIAAAAAAAAADMxnVwxwAAAAnHdXDHAAAAwbb5Ifx/AAAAAAAAAAAAAAAAAAAAAAAA2G068D4CAAAAAAAAAAAAAHBdVec+AgAA+6X9Ifx/AABwxnVwxwAAAAnHdXDHAAAAAAAAAAAAAAAAAAAAZHYACAAAAAAlAAAADAAAAAMAAAAYAAAADAAAAAAAAAASAAAADAAAAAEAAAAWAAAADAAAAAgAAABUAAAAVAAAAAwAAAA3AAAAIAAAAFoAAAABAAAAVVWPQSa0j0EMAAAAWwAAAAEAAABMAAAABAAAAAsAAAA3AAAAIgAAAFsAAABQAAAAWAAqIx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DBAAAAVgAAAC0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FFyVeRnWAAAAAAAAAAAAAAIAAAAAAAAAOz///8AAAAAcF1V5z4CAABIyHVwAAAAAAAAAAAAAAAACQAAAAAAAAAgAAAAAAAAAGzHdXDHAAAAqcd1cMcAAADBtvkh/H8AAAAAAAAAAAAAichcqgAAAACIbTrwPgIAAAAAAAAAAAAAcF1V5z4CAAD7pf0h/H8AABDHdXDHAAAAqcd1cMcAAAAAAAAAAAAAAAAAAABkdgAIAAAAACUAAAAMAAAABAAAABgAAAAMAAAAAAAAABIAAAAMAAAAAQAAAB4AAAAYAAAALQAAADsAAADCAAAAVwAAACUAAAAMAAAABAAAAFQAAACoAAAALgAAADsAAADAAAAAVgAAAAEAAABVVY9BJrSPQS4AAAA7AAAADwAAAEwAAAAAAAAAAAAAAAAAAAD//////////2wAAABHAHUAcwB0AGEAdgBvACAAUwBlAGcAbwB2AGkAYQAAAA4AAAALAAAACAAAAAcAAAAKAAAACgAAAAwAAAAFAAAACwAAAAoAAAAMAAAADAAAAAoAAAAF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LAAAAYQAAADQBAABxAAAACwAAAGEAAAAqAQAAEQAAACEA8AAAAAAAAAAAAAAAgD8AAAAAAAAAAAAAgD8AAAAAAAAAAAAAAAAAAAAAAAAAAAAAAAAAAAAAAAAAACUAAAAMAAAAAAAAgCgAAAAMAAAABQAAACUAAAAMAAAAAQAAABgAAAAMAAAAAAAAABIAAAAMAAAAAQAAAB4AAAAYAAAACwAAAGEAAAA1AQAAcgAAACUAAAAMAAAAAQAAAFQAAACsAAAADAAAAGEAAABwAAAAcQAAAAEAAABVVY9BJrSPQQwAAABhAAAAEAAAAEwAAAAAAAAAAAAAAAAAAAD//////////2wAAABHAHUAcwB0AGEAdgBvACAAUwBlAGcAbwB2AGkAYQAgAAkAAAAHAAAABgAAAAQAAAAHAAAABgAAAAgAAAAEAAAABwAAAAcAAAAIAAAACAAAAAYAAAADAAAABwAAAAQAAABLAAAAQAAAADAAAAAFAAAAIAAAAAEAAAABAAAAEAAAAAAAAAAAAAAAQAEAAKAAAAAAAAAAAAAAAEABAACgAAAAJQAAAAwAAAACAAAAJwAAABgAAAAFAAAAAAAAAP///wAAAAAAJQAAAAwAAAAFAAAATAAAAGQAAAALAAAAdgAAADQBAACGAAAACwAAAHYAAAAqAQAAEQAAACEA8AAAAAAAAAAAAAAAgD8AAAAAAAAAAAAAgD8AAAAAAAAAAAAAAAAAAAAAAAAAAAAAAAAAAAAAAAAAACUAAAAMAAAAAAAAgCgAAAAMAAAABQAAACUAAAAMAAAAAQAAABgAAAAMAAAAAAAAABIAAAAMAAAAAQAAAB4AAAAYAAAACwAAAHYAAAA1AQAAhwAAACUAAAAMAAAAAQAAAFQAAACoAAAADAAAAHYAAABlAAAAhgAAAAEAAABVVY9BJrSPQQwAAAB2AAAADwAAAEwAAAAAAAAAAAAAAAAAAAD//////////2wAAABWAGkAYwBlAC0AUAByAGUAcwBpAGQAZQBuAHQAZQAAAAgAAAADAAAABgAAAAcAAAAFAAAABwAAAAUAAAAHAAAABgAAAAMAAAAIAAAABwAAAAcAAAAEAAAABwAAAEsAAABAAAAAMAAAAAUAAAAgAAAAAQAAAAEAAAAQAAAAAAAAAAAAAABAAQAAoAAAAAAAAAAAAAAAQAEAAKAAAAAlAAAADAAAAAIAAAAnAAAAGAAAAAUAAAAAAAAA////AAAAAAAlAAAADAAAAAUAAABMAAAAZAAAAAsAAACLAAAALwEAAJsAAAALAAAAiwAAACUBAAARAAAAIQDwAAAAAAAAAAAAAACAPwAAAAAAAAAAAACAPwAAAAAAAAAAAAAAAAAAAAAAAAAAAAAAAAAAAAAAAAAAJQAAAAwAAAAAAACAKAAAAAwAAAAFAAAAJQAAAAwAAAABAAAAGAAAAAwAAAAAAAAAEgAAAAwAAAABAAAAFgAAAAwAAAAAAAAAVAAAAEQBAAAMAAAAiwAAAC4BAACbAAAAAQAAAFVVj0EmtI9BDAAAAIsAAAApAAAATAAAAAQAAAALAAAAiwAAADA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DgWx+8+AgAAiL4gIvx/AAAAAAAAAAAAAC4zlx38fwAAAIJL7z4CAACo3nZwxwAAAAAAAAAAAAAAAAAAAAAAAABhalbkZ1gAALCosh38fwAAcG4w7D4CAAAwd0DsPgIAAHBdVec+AgAAAOB2cAAAAAAAAAAAAAAAAAcAAAAAAAAA8Dhr7D4CAAA833ZwxwAAAHnfdnDHAAAAwbb5Ifx/AAAAAAAAAAAAAMZM/iEAAAAAfCZKblEEAACQ3nZwxwAAAHBdVec+AgAA+6X9Ifx/AADg3nZwxwAAAHnfdnDH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FCrk+w+AgAAAAAAAAAAAACIviAi/H8AAAAAAAAAAAAAgFf38z4CAABKdz3A1tfXAQIAAAAAAAAAAAAAAAAAAAAAAAAAAAAAAPF1VeRnWAAAqPrVqvt/AABo/9Wq+38AAOD///8AAAAAcF1V5z4CAACox3VwAAAAAAAAAAAAAAAABgAAAAAAAAAgAAAAAAAAAMzGdXDHAAAACcd1cMcAAADBtvkh/H8AAAAAAAAAAAAAAAAAAAAAAADYbTrwPgIAAAAAAAAAAAAAcF1V5z4CAAD7pf0h/H8AAHDGdXDHAAAACcd1c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UXJV5GdYAAAAAAAAAAAAAAgAAAAAAAAA7P///wAAAABwXVXnPgIAAEjIdXAAAAAAAAAAAAAAAAAJAAAAAAAAACAAAAAAAAAAbMd1cMcAAACpx3VwxwAAAMG2+SH8fwAAAAAAAAAAAACJyFyqAAAAAIhtOvA+AgAAAAAAAAAAAABwXVXnPgIAAPul/SH8fwAAEMd1cMcAAACpx3Vwxw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1rs6ts25+bmCW8TR48tOvUnostF3BcgvCs6RuFT3GWw=</DigestValue>
    </Reference>
    <Reference Type="http://www.w3.org/2000/09/xmldsig#Object" URI="#idOfficeObject">
      <DigestMethod Algorithm="http://www.w3.org/2001/04/xmlenc#sha256"/>
      <DigestValue>SmmWZyK6H+0uZjubUX/lHYkZnpb5GQjo7F6cnGcXEzM=</DigestValue>
    </Reference>
    <Reference Type="http://uri.etsi.org/01903#SignedProperties" URI="#idSignedProperties">
      <Transforms>
        <Transform Algorithm="http://www.w3.org/TR/2001/REC-xml-c14n-20010315"/>
      </Transforms>
      <DigestMethod Algorithm="http://www.w3.org/2001/04/xmlenc#sha256"/>
      <DigestValue>ARO0R0oKpRL4x/ND6AFf3q/Z0ikKIuzxRF5DEd1Ur5U=</DigestValue>
    </Reference>
    <Reference Type="http://www.w3.org/2000/09/xmldsig#Object" URI="#idValidSigLnImg">
      <DigestMethod Algorithm="http://www.w3.org/2001/04/xmlenc#sha256"/>
      <DigestValue>UBeXr+D0zgY9Y5oMnkAKAypLXrQh3CNxFC/PLkPmgwM=</DigestValue>
    </Reference>
    <Reference Type="http://www.w3.org/2000/09/xmldsig#Object" URI="#idInvalidSigLnImg">
      <DigestMethod Algorithm="http://www.w3.org/2001/04/xmlenc#sha256"/>
      <DigestValue>a8iuG/RRQh0fgtASSoH8srTnqkyymxdZhhuRGFX/cBE=</DigestValue>
    </Reference>
  </SignedInfo>
  <SignatureValue>N2vVq0Epek5P7B8z26DFkh9q9VYtdtAApt8B9SfphuU6rn15hFf1K24EW517Y2yweB17/7ZOSCF7
uqUHrjfBk2rcastRHHPX8Wry+l1xE+EsggS6iluH5d1HHiqhKlQ85CHfuMziJHl5qyjcxbVg1dYH
5vHFgivR0QhOSSfy3p869R3JdPL5QpM/imd49Jj9yPeXhtJYJhQL1amhV3Fv3uhFN31gs6uejjGs
UpDHQgtf9a1bguS0sqsyVwP04bI9CdynQe1kAAAt5IEA6+bShluuZK8V4IHRolOOi3+wgwJI/fhH
MhfH1sk/ceuQQWK/lacQJC43R3DrMWcnE2n/vw==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2021-11-11T18:50:31Z</mdssi:Value>
        </mdssi:SignatureTime>
      </SignatureProperty>
    </SignatureProperties>
  </Object>
  <Object Id="idOfficeObject">
    <SignatureProperties>
      <SignatureProperty Id="idOfficeV1Details" Target="#idPackageSignature">
        <SignatureInfoV1 xmlns="http://schemas.microsoft.com/office/2006/digsig">
          <SetupID>{0FF81A41-9A26-464F-ADE8-3338319A197F}</SetupID>
          <SignatureText>Gustavo Segovia</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2021-11-11T18:50:31Z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1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kAAAABAAAACQAAAAAAAAA4FsfvPgIAAIi+ICL8fwAAAAAAAAAAAAAuM5cd/H8AAACCS+8+AgAAqN52cMcAAAAAAAAAAAAAAAAAAAAAAAAAYWpW5GdYAACwqLId/H8AAHBuMOw+AgAAMHdA7D4CAABwXVXnPgIAAADgdnAAAAAAAAAAAAAAAAAHAAAAAAAAAPA4a+w+AgAAPN92cMcAAAB533ZwxwAAAMG2+SH8fwAAAAAAAAAAAADGTP4hAAAAAHwmSm5RBAAAkN52cMcAAABwXVXnPgIAAPul/SH8fwAA4N52cMcAAAB533Zwx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BQq5PsPgIAAAAAAAAAAAAAiL4gIvx/AAAAAAAAAAAAAIBX9/M+AgAASnc9wNbX1wECAAAAAAAAAAAAAAAAAAAAAAAAAAAAAADxdVXkZ1gAAKj61ar7fwAAaP/Vqvt/AADg////AAAAAHBdVec+AgAAqMd1cAAAAAAAAAAAAAAAAAYAAAAAAAAAIAAAAAAAAADMxnVwxwAAAAnHdXDHAAAAwbb5Ifx/AAAAAAAAAAAAAAAAAAAAAAAA2G068D4CAAAAAAAAAAAAAHBdVec+AgAA+6X9Ifx/AABwxnVwxwAAAAnHdXDHAAAAAAAAAAAAAAAAAAAAZHYACAAAAAAlAAAADAAAAAMAAAAYAAAADAAAAAAAAAASAAAADAAAAAEAAAAWAAAADAAAAAgAAABUAAAAVAAAAAwAAAA3AAAAIAAAAFoAAAABAAAAVVWPQSa0j0EMAAAAWwAAAAEAAABMAAAABAAAAAsAAAA3AAAAIgAAAFsAAABQAAAAWAAqIx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DBAAAAVgAAAC0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FFyVeRnWAAAAAAAAAAAAAAIAAAAAAAAAOz///8AAAAAcF1V5z4CAABIyHVwAAAAAAAAAAAAAAAACQAAAAAAAAAgAAAAAAAAAGzHdXDHAAAAqcd1cMcAAADBtvkh/H8AAAAAAAAAAAAAichcqgAAAACIbTrwPgIAAAAAAAAAAAAAcF1V5z4CAAD7pf0h/H8AABDHdXDHAAAAqcd1cMcAAAAAAAAAAAAAAAAAAABkdgAIAAAAACUAAAAMAAAABAAAABgAAAAMAAAAAAAAABIAAAAMAAAAAQAAAB4AAAAYAAAALQAAADsAAADCAAAAVwAAACUAAAAMAAAABAAAAFQAAACoAAAALgAAADsAAADAAAAAVgAAAAEAAABVVY9BJrSPQS4AAAA7AAAADwAAAEwAAAAAAAAAAAAAAAAAAAD//////////2wAAABHAHUAcwB0AGEAdgBvACAAUwBlAGcAbwB2AGkAYQAAAA4AAAALAAAACAAAAAcAAAAKAAAACgAAAAwAAAAFAAAACwAAAAoAAAAMAAAADAAAAAoAAAAF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LAAAAYQAAADQBAABxAAAACwAAAGEAAAAqAQAAEQAAACEA8AAAAAAAAAAAAAAAgD8AAAAAAAAAAAAAgD8AAAAAAAAAAAAAAAAAAAAAAAAAAAAAAAAAAAAAAAAAACUAAAAMAAAAAAAAgCgAAAAMAAAABQAAACUAAAAMAAAAAQAAABgAAAAMAAAAAAAAABIAAAAMAAAAAQAAAB4AAAAYAAAACwAAAGEAAAA1AQAAcgAAACUAAAAMAAAAAQAAAFQAAACsAAAADAAAAGEAAABwAAAAcQAAAAEAAABVVY9BJrSPQQwAAABhAAAAEAAAAEwAAAAAAAAAAAAAAAAAAAD//////////2wAAABHAHUAcwB0AGEAdgBvACAAUwBlAGcAbwB2AGkAYQAgAAkAAAAHAAAABgAAAAQAAAAHAAAABgAAAAgAAAAEAAAABwAAAAcAAAAIAAAACAAAAAYAAAADAAAABwAAAAQAAABLAAAAQAAAADAAAAAFAAAAIAAAAAEAAAABAAAAEAAAAAAAAAAAAAAAQAEAAKAAAAAAAAAAAAAAAEABAACgAAAAJQAAAAwAAAACAAAAJwAAABgAAAAFAAAAAAAAAP///wAAAAAAJQAAAAwAAAAFAAAATAAAAGQAAAALAAAAdgAAADQBAACGAAAACwAAAHYAAAAqAQAAEQAAACEA8AAAAAAAAAAAAAAAgD8AAAAAAAAAAAAAgD8AAAAAAAAAAAAAAAAAAAAAAAAAAAAAAAAAAAAAAAAAACUAAAAMAAAAAAAAgCgAAAAMAAAABQAAACUAAAAMAAAAAQAAABgAAAAMAAAAAAAAABIAAAAMAAAAAQAAAB4AAAAYAAAACwAAAHYAAAA1AQAAhwAAACUAAAAMAAAAAQAAAFQAAACoAAAADAAAAHYAAABlAAAAhgAAAAEAAABVVY9BJrSPQQwAAAB2AAAADwAAAEwAAAAAAAAAAAAAAAAAAAD//////////2wAAABWAGkAYwBlAC0AUAByAGUAcwBpAGQAZQBuAHQAZQAAAAgAAAADAAAABgAAAAcAAAAFAAAABwAAAAUAAAAHAAAABgAAAAMAAAAIAAAABwAAAAcAAAAEAAAABwAAAEsAAABAAAAAMAAAAAUAAAAgAAAAAQAAAAEAAAAQAAAAAAAAAAAAAABAAQAAoAAAAAAAAAAAAAAAQAEAAKAAAAAlAAAADAAAAAIAAAAnAAAAGAAAAAUAAAAAAAAA////AAAAAAAlAAAADAAAAAUAAABMAAAAZAAAAAsAAACLAAAALwEAAJsAAAALAAAAiwAAACUBAAARAAAAIQDwAAAAAAAAAAAAAACAPwAAAAAAAAAAAACAPwAAAAAAAAAAAAAAAAAAAAAAAAAAAAAAAAAAAAAAAAAAJQAAAAwAAAAAAACAKAAAAAwAAAAFAAAAJQAAAAwAAAABAAAAGAAAAAwAAAAAAAAAEgAAAAwAAAABAAAAFgAAAAwAAAAAAAAAVAAAAEQBAAAMAAAAiwAAAC4BAACbAAAAAQAAAFVVj0EmtI9BDAAAAIsAAAApAAAATAAAAAQAAAALAAAAiwAAADA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DgWx+8+AgAAiL4gIvx/AAAAAAAAAAAAAC4zlx38fwAAAIJL7z4CAACo3nZwxwAAAAAAAAAAAAAAAAAAAAAAAABhalbkZ1gAALCosh38fwAAcG4w7D4CAAAwd0DsPgIAAHBdVec+AgAAAOB2cAAAAAAAAAAAAAAAAAcAAAAAAAAA8Dhr7D4CAAA833ZwxwAAAHnfdnDHAAAAwbb5Ifx/AAAAAAAAAAAAAMZM/iEAAAAAfCZKblEEAACQ3nZwxwAAAHBdVec+AgAA+6X9Ifx/AADg3nZwxwAAAHnfdnDH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FCrk+w+AgAAAAAAAAAAAACIviAi/H8AAAAAAAAAAAAAgFf38z4CAABKdz3A1tfXAQIAAAAAAAAAAAAAAAAAAAAAAAAAAAAAAPF1VeRnWAAAqPrVqvt/AABo/9Wq+38AAOD///8AAAAAcF1V5z4CAACox3VwAAAAAAAAAAAAAAAABgAAAAAAAAAgAAAAAAAAAMzGdXDHAAAACcd1cMcAAADBtvkh/H8AAAAAAAAAAAAAAAAAAAAAAADYbTrwPgIAAAAAAAAAAAAAcF1V5z4CAAD7pf0h/H8AAHDGdXDHAAAACcd1c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UXJV5GdYAAAAAAAAAAAAAAgAAAAAAAAA7P///wAAAABwXVXnPgIAAEjIdXAAAAAAAAAAAAAAAAAJAAAAAAAAACAAAAAAAAAAbMd1cMcAAACpx3VwxwAAAMG2+SH8fwAAAAAAAAAAAACJyFyqAAAAAIhtOvA+AgAAAAAAAAAAAABwXVXnPgIAAPul/SH8fwAAEMd1cMcAAACpx3Vwxw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FRSrmbuTezQzsoT/TlyU9CArOeEZFdl74WHjimYDrjQ=</DigestValue>
    </Reference>
    <Reference Type="http://www.w3.org/2000/09/xmldsig#Object" URI="#idOfficeObject">
      <DigestMethod Algorithm="http://www.w3.org/2001/04/xmlenc#sha256"/>
      <DigestValue>/DUKVL5f22k4Q741NG9IpHA883E8Rn1IeWc/Ks7mWjM=</DigestValue>
    </Reference>
    <Reference Type="http://uri.etsi.org/01903#SignedProperties" URI="#idSignedProperties">
      <Transforms>
        <Transform Algorithm="http://www.w3.org/TR/2001/REC-xml-c14n-20010315"/>
      </Transforms>
      <DigestMethod Algorithm="http://www.w3.org/2001/04/xmlenc#sha256"/>
      <DigestValue>XKWCervVZgX1ymVnhktzEqpaNGnJYCbKvTnETbZ9lyQ=</DigestValue>
    </Reference>
    <Reference Type="http://www.w3.org/2000/09/xmldsig#Object" URI="#idValidSigLnImg">
      <DigestMethod Algorithm="http://www.w3.org/2001/04/xmlenc#sha256"/>
      <DigestValue>vyH5qocIKoQ0exVQV4b82p8Cs0+Ow5KlDqhR3bjX254=</DigestValue>
    </Reference>
    <Reference Type="http://www.w3.org/2000/09/xmldsig#Object" URI="#idInvalidSigLnImg">
      <DigestMethod Algorithm="http://www.w3.org/2001/04/xmlenc#sha256"/>
      <DigestValue>a8iuG/RRQh0fgtASSoH8srTnqkyymxdZhhuRGFX/cBE=</DigestValue>
    </Reference>
  </SignedInfo>
  <SignatureValue>ej2Nu4URryiYMxUW5qoKWhCe4aFDDqpy7G8xRdsw7wo5MzA1q4k4cFCAWUJHBNoZSl2eRVtC6jHt
PpYrUMDiyeRqZld2m+CxpeGv8Jot4aI5iYONRRWTqGe2QGq8tqKoAfTuydsAsqCbjfuC8RkvWDFx
vW5Jje3fNq7hU/Pl7GrkU6M/mjEUo1b92B/2jEvxKydhHFF7M8RQ1/C4gJDFOCzNg32/wdFFLgdy
ylpmKgzKJWjW7yHz3LEZiigI+i8dnP2ov9wKvlwR+9SvnBlHzLMLeAQ8VfwyVLicN8cu7ND3K33n
bcQK3r9vpnwiLeQCNjFV21drv+HqW2e3WWPAUQ==</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2021-11-11T18:50:46Z</mdssi:Value>
        </mdssi:SignatureTime>
      </SignatureProperty>
    </SignatureProperties>
  </Object>
  <Object Id="idOfficeObject">
    <SignatureProperties>
      <SignatureProperty Id="idOfficeV1Details" Target="#idPackageSignature">
        <SignatureInfoV1 xmlns="http://schemas.microsoft.com/office/2006/digsig">
          <SetupID>{B277F15F-8CBA-48FE-BE86-0423F11272A1}</SetupID>
          <SignatureText>Gustavo Segovia</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2021-11-11T18:50:46Z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1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kAAAABAAAACQAAAAAAAAA4FsfvPgIAAIi+ICL8fwAAAAAAAAAAAAAuM5cd/H8AAACCS+8+AgAAqN52cMcAAAAAAAAAAAAAAAAAAAAAAAAAYWpW5GdYAACwqLId/H8AAHBuMOw+AgAAMHdA7D4CAABwXVXnPgIAAADgdnAAAAAAAAAAAAAAAAAHAAAAAAAAAPA4a+w+AgAAPN92cMcAAAB533ZwxwAAAMG2+SH8fwAAAAAAAAAAAADGTP4hAAAAAHwmSm5RBAAAkN52cMcAAABwXVXnPgIAAPul/SH8fwAA4N52cMcAAAB533Zwx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BQq5PsPgIAAAAAAAAAAAAAiL4gIvx/AAAAAAAAAAAAAIBX9/M+AgAASnc9wNbX1wECAAAAAAAAAAAAAAAAAAAAAAAAAAAAAADxdVXkZ1gAAKj61ar7fwAAaP/Vqvt/AADg////AAAAAHBdVec+AgAAqMd1cAAAAAAAAAAAAAAAAAYAAAAAAAAAIAAAAAAAAADMxnVwxwAAAAnHdXDHAAAAwbb5Ifx/AAAAAAAAAAAAAAAAAAAAAAAA2G068D4CAAAAAAAAAAAAAHBdVec+AgAA+6X9Ifx/AABwxnVwxwAAAAnHdXDHAAAAAAAAAAAAAAAAAAAAZHYACAAAAAAlAAAADAAAAAMAAAAYAAAADAAAAAAAAAASAAAADAAAAAEAAAAWAAAADAAAAAgAAABUAAAAVAAAAAwAAAA3AAAAIAAAAFoAAAABAAAAVVWPQSa0j0EMAAAAWwAAAAEAAABMAAAABAAAAAsAAAA3AAAAIgAAAFsAAABQAAAAWABVEB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DBAAAAVgAAAC0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FFyVeRnWAAAAAAAAAAAAAAIAAAAAAAAAOz///8AAAAAcF1V5z4CAABIyHVwAAAAAAAAAAAAAAAACQAAAAAAAAAgAAAAAAAAAGzHdXDHAAAAqcd1cMcAAADBtvkh/H8AAAAAAAAAAAAAichcqgAAAACIbTrwPgIAAAAAAAAAAAAAcF1V5z4CAAD7pf0h/H8AABDHdXDHAAAAqcd1cMcAAAAAAAAAAAAAAAAAAABkdgAIAAAAACUAAAAMAAAABAAAABgAAAAMAAAAAAAAABIAAAAMAAAAAQAAAB4AAAAYAAAALQAAADsAAADCAAAAVwAAACUAAAAMAAAABAAAAFQAAACoAAAALgAAADsAAADAAAAAVgAAAAEAAABVVY9BJrSPQS4AAAA7AAAADwAAAEwAAAAAAAAAAAAAAAAAAAD//////////2wAAABHAHUAcwB0AGEAdgBvACAAUwBlAGcAbwB2AGkAYQAAAA4AAAALAAAACAAAAAcAAAAKAAAACgAAAAwAAAAFAAAACwAAAAoAAAAMAAAADAAAAAoAAAAF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LAAAAYQAAADQBAABxAAAACwAAAGEAAAAqAQAAEQAAACEA8AAAAAAAAAAAAAAAgD8AAAAAAAAAAAAAgD8AAAAAAAAAAAAAAAAAAAAAAAAAAAAAAAAAAAAAAAAAACUAAAAMAAAAAAAAgCgAAAAMAAAABQAAACUAAAAMAAAAAQAAABgAAAAMAAAAAAAAABIAAAAMAAAAAQAAAB4AAAAYAAAACwAAAGEAAAA1AQAAcgAAACUAAAAMAAAAAQAAAFQAAACsAAAADAAAAGEAAABwAAAAcQAAAAEAAABVVY9BJrSPQQwAAABhAAAAEAAAAEwAAAAAAAAAAAAAAAAAAAD//////////2wAAABHAHUAcwB0AGEAdgBvACAAUwBlAGcAbwB2AGkAYQAgAAkAAAAHAAAABgAAAAQAAAAHAAAABgAAAAgAAAAEAAAABwAAAAcAAAAIAAAACAAAAAYAAAADAAAABwAAAAQAAABLAAAAQAAAADAAAAAFAAAAIAAAAAEAAAABAAAAEAAAAAAAAAAAAAAAQAEAAKAAAAAAAAAAAAAAAEABAACgAAAAJQAAAAwAAAACAAAAJwAAABgAAAAFAAAAAAAAAP///wAAAAAAJQAAAAwAAAAFAAAATAAAAGQAAAALAAAAdgAAADQBAACGAAAACwAAAHYAAAAqAQAAEQAAACEA8AAAAAAAAAAAAAAAgD8AAAAAAAAAAAAAgD8AAAAAAAAAAAAAAAAAAAAAAAAAAAAAAAAAAAAAAAAAACUAAAAMAAAAAAAAgCgAAAAMAAAABQAAACUAAAAMAAAAAQAAABgAAAAMAAAAAAAAABIAAAAMAAAAAQAAAB4AAAAYAAAACwAAAHYAAAA1AQAAhwAAACUAAAAMAAAAAQAAAFQAAACoAAAADAAAAHYAAABlAAAAhgAAAAEAAABVVY9BJrSPQQwAAAB2AAAADwAAAEwAAAAAAAAAAAAAAAAAAAD//////////2wAAABWAGkAYwBlAC0AUAByAGUAcwBpAGQAZQBuAHQAZQAAAAgAAAADAAAABgAAAAcAAAAFAAAABwAAAAUAAAAHAAAABgAAAAMAAAAIAAAABwAAAAcAAAAEAAAABwAAAEsAAABAAAAAMAAAAAUAAAAgAAAAAQAAAAEAAAAQAAAAAAAAAAAAAABAAQAAoAAAAAAAAAAAAAAAQAEAAKAAAAAlAAAADAAAAAIAAAAnAAAAGAAAAAUAAAAAAAAA////AAAAAAAlAAAADAAAAAUAAABMAAAAZAAAAAsAAACLAAAALwEAAJsAAAALAAAAiwAAACUBAAARAAAAIQDwAAAAAAAAAAAAAACAPwAAAAAAAAAAAACAPwAAAAAAAAAAAAAAAAAAAAAAAAAAAAAAAAAAAAAAAAAAJQAAAAwAAAAAAACAKAAAAAwAAAAFAAAAJQAAAAwAAAABAAAAGAAAAAwAAAAAAAAAEgAAAAwAAAABAAAAFgAAAAwAAAAAAAAAVAAAAEQBAAAMAAAAiwAAAC4BAACbAAAAAQAAAFVVj0EmtI9BDAAAAIsAAAApAAAATAAAAAQAAAALAAAAiwAAADA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DgWx+8+AgAAiL4gIvx/AAAAAAAAAAAAAC4zlx38fwAAAIJL7z4CAACo3nZwxwAAAAAAAAAAAAAAAAAAAAAAAABhalbkZ1gAALCosh38fwAAcG4w7D4CAAAwd0DsPgIAAHBdVec+AgAAAOB2cAAAAAAAAAAAAAAAAAcAAAAAAAAA8Dhr7D4CAAA833ZwxwAAAHnfdnDHAAAAwbb5Ifx/AAAAAAAAAAAAAMZM/iEAAAAAfCZKblEEAACQ3nZwxwAAAHBdVec+AgAA+6X9Ifx/AADg3nZwxwAAAHnfdnDH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FCrk+w+AgAAAAAAAAAAAACIviAi/H8AAAAAAAAAAAAAgFf38z4CAABKdz3A1tfXAQIAAAAAAAAAAAAAAAAAAAAAAAAAAAAAAPF1VeRnWAAAqPrVqvt/AABo/9Wq+38AAOD///8AAAAAcF1V5z4CAACox3VwAAAAAAAAAAAAAAAABgAAAAAAAAAgAAAAAAAAAMzGdXDHAAAACcd1cMcAAADBtvkh/H8AAAAAAAAAAAAAAAAAAAAAAADYbTrwPgIAAAAAAAAAAAAAcF1V5z4CAAD7pf0h/H8AAHDGdXDHAAAACcd1c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UXJV5GdYAAAAAAAAAAAAAAgAAAAAAAAA7P///wAAAABwXVXnPgIAAEjIdXAAAAAAAAAAAAAAAAAJAAAAAAAAACAAAAAAAAAAbMd1cMcAAACpx3VwxwAAAMG2+SH8fwAAAAAAAAAAAACJyFyqAAAAAIhtOvA+AgAAAAAAAAAAAABwXVXnPgIAAPul/SH8fwAAEMd1cMcAAACpx3Vwxw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S3tVHg2unKQVx2re5H98B/RPRh0ibQUKu8e+THFQ9xU=</DigestValue>
    </Reference>
    <Reference Type="http://www.w3.org/2000/09/xmldsig#Object" URI="#idOfficeObject">
      <DigestMethod Algorithm="http://www.w3.org/2001/04/xmlenc#sha256"/>
      <DigestValue>2L4aFLklwHkV8F3VcS6wnGY4eWnbWTZWFkrrPUgzHN0=</DigestValue>
    </Reference>
    <Reference Type="http://uri.etsi.org/01903#SignedProperties" URI="#idSignedProperties">
      <Transforms>
        <Transform Algorithm="http://www.w3.org/TR/2001/REC-xml-c14n-20010315"/>
      </Transforms>
      <DigestMethod Algorithm="http://www.w3.org/2001/04/xmlenc#sha256"/>
      <DigestValue>JWcwvkI/vFg2xWH5Iu3wa4WOBQ+18sM850Aps0Pyht8=</DigestValue>
    </Reference>
    <Reference Type="http://www.w3.org/2000/09/xmldsig#Object" URI="#idValidSigLnImg">
      <DigestMethod Algorithm="http://www.w3.org/2001/04/xmlenc#sha256"/>
      <DigestValue>hZ8aJLxJ2WJjzx98dmrl6Xa6Mz9VrOtQ2BcMTglHm88=</DigestValue>
    </Reference>
    <Reference Type="http://www.w3.org/2000/09/xmldsig#Object" URI="#idInvalidSigLnImg">
      <DigestMethod Algorithm="http://www.w3.org/2001/04/xmlenc#sha256"/>
      <DigestValue>8nFqh0xJ9zzQ5PE70TtwRZWiw8rxXP4P28fVvCGjhgA=</DigestValue>
    </Reference>
  </SignedInfo>
  <SignatureValue>BxauCXQkuMRM4IWPbvhWGpvODkF/Fv/2NJIAtI5JcAgdb32LmsmuSB9BAjNyiiL9PfUCsP/Q/83H
OFn+soZacHcREmRF0Xaa88Uvt85UPmrccDW67zCT79GEDUYzZVv8bDKuCfs7bMnLBlm82wf2yA7W
Id5g2nLhNpM6D40stuS+fsI14nzCzswkRMAkUdD8YP8GaXkdHtqg4FJnDdR1CZpA0jCsqZ0IOioW
hB9xth86EpEM+Z++zgtlyXVp30K9sgAZVApFcgeTbPe2Kl9hPSG8hXFivBXETPy1U9gdIbZLo+k1
QkiU15ZwaMbIYrzAypIzr38cvOIY160Tj6dpmg==</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2021-11-11T20:06:23Z</mdssi:Value>
        </mdssi:SignatureTime>
      </SignatureProperty>
    </SignatureProperties>
  </Object>
  <Object Id="idOfficeObject">
    <SignatureProperties>
      <SignatureProperty Id="idOfficeV1Details" Target="#idPackageSignature">
        <SignatureInfoV1 xmlns="http://schemas.microsoft.com/office/2006/digsig">
          <SetupID>{CF2A7794-9CB2-4B4F-BF58-6034DEF2C247}</SetupID>
          <SignatureText>Eduardo Apud</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2021-11-11T20:06:23Z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r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UBAACgAAAAAAAAAAAAAABFAQAAoAAAAFIAAABwAQAAAgAAABQAAAAJAAAAAAAAAAAAAAC8AgAAAAAAAAECAiJTAHkAcwB0AGUAbQAAAAAAAAAAAAAAAAAAAAAAAAAAAAAAAAAAAAAAAAAAAAAAAAAAAAAAAAAAAAAAAAAAAAAAAAAAAAkAAAABAAAACQAAAAAAAAAgAAAAAAAAAIi+ICL8fwAAAAAAAAAAAADBtvkh/H8AAAAAAAAAAAAAmKEWgeAAAAAAAAAAAAAAAAAAAAAAAAAAsarth2jUAACrFQpgAAAAAH1sy0rVLQAA0JXh3foBAABg2wPe+gEAAPCiFoEAAAAAAAAAAAAAAAAHAAAAAAAAAOBNOOb6AQAALKIWgeAAAABpohaB4AAAAMG2+SH8fwAAAAAAAPoBAADGTP4hAAAAAK1Ty0rVLQAAAAA45voBAABg2wPe+gEAAPul/SH8fwAA0KEWgeAAAABpohaB4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CQEn/m+gEAAAAAAAAAAAAAiL4gIvx/AAAAAAAAAAAAABA/geb6AQAAqVsV0JHX1wECAAAAAAAAAAAAAAAAAAAAAAAAAAAAAAAxq+2HaNQAAKj61ar7fwAAaP/Vqvt/AADg////AAAAAGDbA976AQAAiKIWgQAAAAAAAAAAAAAAAAYAAAAAAAAAIAAAAAAAAACsoRaB4AAAAOmhFoHgAAAAwbb5Ifx/AAAAAAAAAAAAAAAAAAAAAAAAaMhG5voBAAAAAAAAAAAAAGDbA976AQAA+6X9Ifx/AABQoRaB4AAAAOmhFoHgAAAAAAAAAAAAAAAAAAAAZHYACAAAAAAlAAAADAAAAAMAAAAYAAAADAAAAAAAAAASAAAADAAAAAEAAAAWAAAADAAAAAgAAABUAAAAVAAAAAwAAAA3AAAAIAAAAFoAAAABAAAAVVWPQSa0j0EMAAAAWwAAAAEAAABMAAAABAAAAAsAAAA3AAAAIgAAAFsAAABQAAAAWAAOgB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CtAAAAVgAAAC0AAAA7AAAAg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NGq7Ydo1AAAAAAAAAAAAAAIAAAAAAAAAOz///8AAAAAYNsD3voBAAAooxaBAAAAAAAAAAAAAAAACQAAAAAAAAAgAAAAAAAAAEyiFoHgAAAAiaIWgeAAAADBtvkh/H8AAAAAAAAAAAAAichcqgAAAADwx0bm+gEAAAAAAAAAAAAAYNsD3voBAAD7pf0h/H8AAPChFoHgAAAAiaIWgeAAAAAAAAAAAAAAAAAAAABkdgAIAAAAACUAAAAMAAAABAAAABgAAAAMAAAAAAAAABIAAAAMAAAAAQAAAB4AAAAYAAAALQAAADsAAACuAAAAVwAAACUAAAAMAAAABAAAAFQAAACUAAAALgAAADsAAACsAAAAVgAAAAEAAABVVY9BJrSPQS4AAAA7AAAADAAAAEwAAAAAAAAAAAAAAAAAAAD//////////2QAAABFAGQAdQBhAHIAZABvACAAQQBwAHUAZAAKAAAADAAAAAsAAAAKAAAABwAAAAwAAAAMAAAABQAAAA0AAAAMAAAACwAAAAwAAABLAAAAQAAAADAAAAAFAAAAIAAAAAEAAAABAAAAEAAAAAAAAAAAAAAARQEAAKAAAAAAAAAAAAAAAEUBAACgAAAAJQAAAAwAAAACAAAAJwAAABgAAAAFAAAAAAAAAP///wAAAAAAJQAAAAwAAAAFAAAATAAAAGQAAAAAAAAAYQAAAEQBAACbAAAAAAAAAGEAAABFAQAAOwAAACEA8AAAAAAAAAAAAAAAgD8AAAAAAAAAAAAAgD8AAAAAAAAAAAAAAAAAAAAAAAAAAAAAAAAAAAAAAAAAACUAAAAMAAAAAAAAgCgAAAAMAAAABQAAACcAAAAYAAAABQAAAAAAAAD///8AAAAAACUAAAAMAAAABQAAAEwAAABkAAAACwAAAGEAAAA5AQAAcQAAAAsAAABhAAAALwEAABEAAAAhAPAAAAAAAAAAAAAAAIA/AAAAAAAAAAAAAIA/AAAAAAAAAAAAAAAAAAAAAAAAAAAAAAAAAAAAAAAAAAAlAAAADAAAAAAAAIAoAAAADAAAAAUAAAAlAAAADAAAAAEAAAAYAAAADAAAAAAAAAASAAAADAAAAAEAAAAeAAAAGAAAAAsAAABhAAAAOgEAAHIAAAAlAAAADAAAAAEAAABUAAAAlAAAAAwAAABhAAAAYAAAAHEAAAABAAAAVVWPQSa0j0EMAAAAYQAAAAwAAABMAAAAAAAAAAAAAAAAAAAA//////////9kAAAARQBkAHUAYQByAGQAbwAgAEEAcAB1AGQABwAAAAgAAAAHAAAABwAAAAUAAAAIAAAACAAAAAQAAAAIAAAACAAAAAcAAAAIAAAASwAAAEAAAAAwAAAABQAAACAAAAABAAAAAQAAABAAAAAAAAAAAAAAAEUBAACgAAAAAAAAAAAAAABFAQAAoAAAACUAAAAMAAAAAgAAACcAAAAYAAAABQAAAAAAAAD///8AAAAAACUAAAAMAAAABQAAAEwAAABkAAAACwAAAHYAAAA5AQAAhgAAAAsAAAB2AAAALwEAABEAAAAhAPAAAAAAAAAAAAAAAIA/AAAAAAAAAAAAAIA/AAAAAAAAAAAAAAAAAAAAAAAAAAAAAAAAAAAAAAAAAAAlAAAADAAAAAAAAIAoAAAADAAAAAUAAAAlAAAADAAAAAEAAAAYAAAADAAAAAAAAAASAAAADAAAAAEAAAAeAAAAGAAAAAsAAAB2AAAAOgEAAIcAAAAlAAAADAAAAAEAAABUAAAAqAAAAAwAAAB2AAAAXQAAAIYAAAABAAAAVVWPQSa0j0EMAAAAdgAAAA8AAABMAAAAAAAAAAAAAAAAAAAA//////////9sAAAAUwBpAG4AZABpAGMAbwAgAFQAaQB0AHUAbABhAHIAAAAHAAAAAwAAAAcAAAAIAAAAAwAAAAYAAAAIAAAABAAAAAcAAAADAAAABAAAAAcAAAADAAAABwAAAAUAAABLAAAAQAAAADAAAAAFAAAAIAAAAAEAAAABAAAAEAAAAAAAAAAAAAAARQEAAKAAAAAAAAAAAAAAAEUBAACgAAAAJQAAAAwAAAACAAAAJwAAABgAAAAFAAAAAAAAAP///wAAAAAAJQAAAAwAAAAFAAAATAAAAGQAAAALAAAAiwAAADkBAACbAAAACwAAAIsAAAAvAQAAEQAAACEA8AAAAAAAAAAAAAAAgD8AAAAAAAAAAAAAgD8AAAAAAAAAAAAAAAAAAAAAAAAAAAAAAAAAAAAAAAAAACUAAAAMAAAAAAAAgCgAAAAMAAAABQAAACUAAAAMAAAAAQAAABgAAAAMAAAAAAAAABIAAAAMAAAAAQAAABYAAAAMAAAAAAAAAFQAAABIAQAADAAAAIsAAAA4AQAAmwAAAAEAAABVVY9BJrSPQQwAAACLAAAAKgAAAEwAAAAEAAAACwAAAIsAAAA6AQAAnAAAAKAAAABGAGkAcgBtAGEAZABvACAAcABvAHIAOgAgAEUARABVAEEAUgBEAE8AIABBAEwARgBSAEUARABPACAAQQBQAFUARAAgAE0AQQBSAFQASQBOAEUAWgAGAAAAAwAAAAUAAAALAAAABwAAAAgAAAAIAAAABAAAAAgAAAAIAAAABQAAAAMAAAAEAAAABwAAAAkAAAAJAAAACAAAAAgAAAAJAAAACgAAAAQAAAAIAAAABgAAAAYAAAAIAAAABwAAAAkAAAAKAAAABAAAAAgAAAAHAAAACQAAAAkAAAAEAAAADAAAAAgAAAAIAAAABwAAAAMAAAAKAAAABwAAAAcAAAAWAAAADAAAAAAAAAAlAAAADAAAAAIAAAAOAAAAFAAAAAAAAAAQAAAAFA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P8AAAASAAAADAAAAAEAAAAeAAAAGAAAACoAAAAFAAAAhQAAABYAAAAlAAAADAAAAAEAAABUAAAAqAAAACsAAAAFAAAAgwAAABUAAAABAAAAVVWPQSa0j0ErAAAABQAAAA8AAABMAAAAAAAAAAAAAAAAAAAA//////////9sAAAARgBpAHIAbQBhACAAbgBvACAAdgDhAGwAaQBkAGEAgD8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CAAAAAAAAAAiL4gIvx/AAAAAAAAAAAAAMG2+SH8fwAAAAAAAAAAAACYoRaB4AAAAAAAAAAAAAAAAAAAAAAAAACxqu2HaNQAAKsVCmAAAAAAfWzLStUtAADQleHd+gEAAGDbA976AQAA8KIWgQAAAAAAAAAAAAAAAAcAAAAAAAAA4E045voBAAAsohaB4AAAAGmiFoHgAAAAwbb5Ifx/AAAAAAAA+gEAAMZM/iEAAAAArVPLStUtAAAAADjm+gEAAGDbA976AQAA+6X9Ifx/AADQoRaB4AAAAGmiFoHg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Sf+b6AQAAAAAAAAAAAACIviAi/H8AAAAAAAAAAAAAED+B5voBAACpWxXQkdfXAQIAAAAAAAAAAAAAAAAAAAAAAAAAAAAAADGr7Ydo1AAAqPrVqvt/AABo/9Wq+38AAOD///8AAAAAYNsD3voBAACIohaBAAAAAAAAAAAAAAAABgAAAAAAAAAgAAAAAAAAAKyhFoHgAAAA6aEWgeAAAADBtvkh/H8AAAAAAAAAAAAAAAAAAAAAAABoyEbm+gEAAAAAAAAAAAAAYNsD3voBAAD7pf0h/H8AAFChFoHgAAAA6aEWge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0arth2jUAAAAAAAAAAAAAAgAAAAAAAAA7P///wAAAABg2wPe+gEAACijFoEAAAAAAAAAAAAAAAAJAAAAAAAAACAAAAAAAAAATKIWgeAAAACJohaB4AAAAMG2+SH8fwAAAAAAAAAAAACJyFyqAAAAAPDHRub6AQAAAAAAAAAAAABg2wPe+gEAAPul/SH8fwAA8KEWgeAAAACJohaB4A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ztyc5wBZiWnUR0mfoBlswOwE5uPVmFFR1EIcwm8Dv/w=</DigestValue>
    </Reference>
    <Reference Type="http://www.w3.org/2000/09/xmldsig#Object" URI="#idOfficeObject">
      <DigestMethod Algorithm="http://www.w3.org/2001/04/xmlenc#sha256"/>
      <DigestValue>dMFdv0A0c2U70kCl0neWBmvltmQXX7MiVscI/chjSF8=</DigestValue>
    </Reference>
    <Reference Type="http://uri.etsi.org/01903#SignedProperties" URI="#idSignedProperties">
      <Transforms>
        <Transform Algorithm="http://www.w3.org/TR/2001/REC-xml-c14n-20010315"/>
      </Transforms>
      <DigestMethod Algorithm="http://www.w3.org/2001/04/xmlenc#sha256"/>
      <DigestValue>3k3QdwFZ7vz6w5jmnzj1Ux9Ct0hFAYxF/J4GyJvI2v0=</DigestValue>
    </Reference>
    <Reference Type="http://www.w3.org/2000/09/xmldsig#Object" URI="#idValidSigLnImg">
      <DigestMethod Algorithm="http://www.w3.org/2001/04/xmlenc#sha256"/>
      <DigestValue>hZ8aJLxJ2WJjzx98dmrl6Xa6Mz9VrOtQ2BcMTglHm88=</DigestValue>
    </Reference>
    <Reference Type="http://www.w3.org/2000/09/xmldsig#Object" URI="#idInvalidSigLnImg">
      <DigestMethod Algorithm="http://www.w3.org/2001/04/xmlenc#sha256"/>
      <DigestValue>8nFqh0xJ9zzQ5PE70TtwRZWiw8rxXP4P28fVvCGjhgA=</DigestValue>
    </Reference>
  </SignedInfo>
  <SignatureValue>UH37qvFkxs0MBDlF70bCkeVjf0/0yxwvbK/CDRGoKmjbMKEbUP+QH/6gstI8AUohRt/KYrNAVns2
VMVZvyXf08YH1RhPW4wtiJ6yEgKvQZSqdaCG6UKuKW0EFjwa3SHGbMoZValaqv8ItQTc9Xe27nWE
jZPGtK6SfiNueNEkOCtzKmCEpriJFyvC9NVijTemf79rQsfdHz1ahkVMpw2MMGZBVqknx2m7fCE+
YhxoTfCKJdTtR0sHwqixWHxa+tDs8yXHgjUyTnLNXcMKvkyg3Wo81Q1oGGbzJrY48tivoq067Niy
k8aXj0mc8Oue5XLoIraXeii7uCWYKNlMIv/t4w==</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2021-11-11T20:07:17Z</mdssi:Value>
        </mdssi:SignatureTime>
      </SignatureProperty>
    </SignatureProperties>
  </Object>
  <Object Id="idOfficeObject">
    <SignatureProperties>
      <SignatureProperty Id="idOfficeV1Details" Target="#idPackageSignature">
        <SignatureInfoV1 xmlns="http://schemas.microsoft.com/office/2006/digsig">
          <SetupID>{D61EA595-0BF0-45F2-9704-3A9D404C9A29}</SetupID>
          <SignatureText>Eduardo Apud</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2021-11-11T20:07:17Z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r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UBAACgAAAAAAAAAAAAAABFAQAAoAAAAFIAAABwAQAAAgAAABQAAAAJAAAAAAAAAAAAAAC8AgAAAAAAAAECAiJTAHkAcwB0AGUAbQAAAAAAAAAAAAAAAAAAAAAAAAAAAAAAAAAAAAAAAAAAAAAAAAAAAAAAAAAAAAAAAAAAAAAAAAAAAAkAAAABAAAACQAAAAAAAAAgAAAAAAAAAIi+ICL8fwAAAAAAAAAAAADBtvkh/H8AAAAAAAAAAAAAmKEWgeAAAAAAAAAAAAAAAAAAAAAAAAAAsarth2jUAACrFQpgAAAAAH1sy0rVLQAA0JXh3foBAABg2wPe+gEAAPCiFoEAAAAAAAAAAAAAAAAHAAAAAAAAAOBNOOb6AQAALKIWgeAAAABpohaB4AAAAMG2+SH8fwAAAAAAAPoBAADGTP4hAAAAAK1Ty0rVLQAAAAA45voBAABg2wPe+gEAAPul/SH8fwAA0KEWgeAAAABpohaB4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CQEn/m+gEAAAAAAAAAAAAAiL4gIvx/AAAAAAAAAAAAABA/geb6AQAAqVsV0JHX1wECAAAAAAAAAAAAAAAAAAAAAAAAAAAAAAAxq+2HaNQAAKj61ar7fwAAaP/Vqvt/AADg////AAAAAGDbA976AQAAiKIWgQAAAAAAAAAAAAAAAAYAAAAAAAAAIAAAAAAAAACsoRaB4AAAAOmhFoHgAAAAwbb5Ifx/AAAAAAAAAAAAAAAAAAAAAAAAaMhG5voBAAAAAAAAAAAAAGDbA976AQAA+6X9Ifx/AABQoRaB4AAAAOmhFoHgAAAAAAAAAAAAAAAAAAAAZHYACAAAAAAlAAAADAAAAAMAAAAYAAAADAAAAAAAAAASAAAADAAAAAEAAAAWAAAADAAAAAgAAABUAAAAVAAAAAwAAAA3AAAAIAAAAFoAAAABAAAAVVWPQSa0j0EMAAAAWwAAAAEAAABMAAAABAAAAAsAAAA3AAAAIgAAAFsAAABQAAAAWAAOgB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CtAAAAVgAAAC0AAAA7AAAAg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NGq7Ydo1AAAAAAAAAAAAAAIAAAAAAAAAOz///8AAAAAYNsD3voBAAAooxaBAAAAAAAAAAAAAAAACQAAAAAAAAAgAAAAAAAAAEyiFoHgAAAAiaIWgeAAAADBtvkh/H8AAAAAAAAAAAAAichcqgAAAADwx0bm+gEAAAAAAAAAAAAAYNsD3voBAAD7pf0h/H8AAPChFoHgAAAAiaIWgeAAAAAAAAAAAAAAAAAAAABkdgAIAAAAACUAAAAMAAAABAAAABgAAAAMAAAAAAAAABIAAAAMAAAAAQAAAB4AAAAYAAAALQAAADsAAACuAAAAVwAAACUAAAAMAAAABAAAAFQAAACUAAAALgAAADsAAACsAAAAVgAAAAEAAABVVY9BJrSPQS4AAAA7AAAADAAAAEwAAAAAAAAAAAAAAAAAAAD//////////2QAAABFAGQAdQBhAHIAZABvACAAQQBwAHUAZAAKAAAADAAAAAsAAAAKAAAABwAAAAwAAAAMAAAABQAAAA0AAAAMAAAACwAAAAwAAABLAAAAQAAAADAAAAAFAAAAIAAAAAEAAAABAAAAEAAAAAAAAAAAAAAARQEAAKAAAAAAAAAAAAAAAEUBAACgAAAAJQAAAAwAAAACAAAAJwAAABgAAAAFAAAAAAAAAP///wAAAAAAJQAAAAwAAAAFAAAATAAAAGQAAAAAAAAAYQAAAEQBAACbAAAAAAAAAGEAAABFAQAAOwAAACEA8AAAAAAAAAAAAAAAgD8AAAAAAAAAAAAAgD8AAAAAAAAAAAAAAAAAAAAAAAAAAAAAAAAAAAAAAAAAACUAAAAMAAAAAAAAgCgAAAAMAAAABQAAACcAAAAYAAAABQAAAAAAAAD///8AAAAAACUAAAAMAAAABQAAAEwAAABkAAAACwAAAGEAAAA5AQAAcQAAAAsAAABhAAAALwEAABEAAAAhAPAAAAAAAAAAAAAAAIA/AAAAAAAAAAAAAIA/AAAAAAAAAAAAAAAAAAAAAAAAAAAAAAAAAAAAAAAAAAAlAAAADAAAAAAAAIAoAAAADAAAAAUAAAAlAAAADAAAAAEAAAAYAAAADAAAAAAAAAASAAAADAAAAAEAAAAeAAAAGAAAAAsAAABhAAAAOgEAAHIAAAAlAAAADAAAAAEAAABUAAAAlAAAAAwAAABhAAAAYAAAAHEAAAABAAAAVVWPQSa0j0EMAAAAYQAAAAwAAABMAAAAAAAAAAAAAAAAAAAA//////////9kAAAARQBkAHUAYQByAGQAbwAgAEEAcAB1AGQABwAAAAgAAAAHAAAABwAAAAUAAAAIAAAACAAAAAQAAAAIAAAACAAAAAcAAAAIAAAASwAAAEAAAAAwAAAABQAAACAAAAABAAAAAQAAABAAAAAAAAAAAAAAAEUBAACgAAAAAAAAAAAAAABFAQAAoAAAACUAAAAMAAAAAgAAACcAAAAYAAAABQAAAAAAAAD///8AAAAAACUAAAAMAAAABQAAAEwAAABkAAAACwAAAHYAAAA5AQAAhgAAAAsAAAB2AAAALwEAABEAAAAhAPAAAAAAAAAAAAAAAIA/AAAAAAAAAAAAAIA/AAAAAAAAAAAAAAAAAAAAAAAAAAAAAAAAAAAAAAAAAAAlAAAADAAAAAAAAIAoAAAADAAAAAUAAAAlAAAADAAAAAEAAAAYAAAADAAAAAAAAAASAAAADAAAAAEAAAAeAAAAGAAAAAsAAAB2AAAAOgEAAIcAAAAlAAAADAAAAAEAAABUAAAAqAAAAAwAAAB2AAAAXQAAAIYAAAABAAAAVVWPQSa0j0EMAAAAdgAAAA8AAABMAAAAAAAAAAAAAAAAAAAA//////////9sAAAAUwBpAG4AZABpAGMAbwAgAFQAaQB0AHUAbABhAHIAAAAHAAAAAwAAAAcAAAAIAAAAAwAAAAYAAAAIAAAABAAAAAcAAAADAAAABAAAAAcAAAADAAAABwAAAAUAAABLAAAAQAAAADAAAAAFAAAAIAAAAAEAAAABAAAAEAAAAAAAAAAAAAAARQEAAKAAAAAAAAAAAAAAAEUBAACgAAAAJQAAAAwAAAACAAAAJwAAABgAAAAFAAAAAAAAAP///wAAAAAAJQAAAAwAAAAFAAAATAAAAGQAAAALAAAAiwAAADkBAACbAAAACwAAAIsAAAAvAQAAEQAAACEA8AAAAAAAAAAAAAAAgD8AAAAAAAAAAAAAgD8AAAAAAAAAAAAAAAAAAAAAAAAAAAAAAAAAAAAAAAAAACUAAAAMAAAAAAAAgCgAAAAMAAAABQAAACUAAAAMAAAAAQAAABgAAAAMAAAAAAAAABIAAAAMAAAAAQAAABYAAAAMAAAAAAAAAFQAAABIAQAADAAAAIsAAAA4AQAAmwAAAAEAAABVVY9BJrSPQQwAAACLAAAAKgAAAEwAAAAEAAAACwAAAIsAAAA6AQAAnAAAAKAAAABGAGkAcgBtAGEAZABvACAAcABvAHIAOgAgAEUARABVAEEAUgBEAE8AIABBAEwARgBSAEUARABPACAAQQBQAFUARAAgAE0AQQBSAFQASQBOAEUAWgAGAAAAAwAAAAUAAAALAAAABwAAAAgAAAAIAAAABAAAAAgAAAAIAAAABQAAAAMAAAAEAAAABwAAAAkAAAAJAAAACAAAAAgAAAAJAAAACgAAAAQAAAAIAAAABgAAAAYAAAAIAAAABwAAAAkAAAAKAAAABAAAAAgAAAAHAAAACQAAAAkAAAAEAAAADAAAAAgAAAAIAAAABwAAAAMAAAAKAAAABwAAAAcAAAAWAAAADAAAAAAAAAAlAAAADAAAAAIAAAAOAAAAFAAAAAAAAAAQAAAAFA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P8AAAASAAAADAAAAAEAAAAeAAAAGAAAACoAAAAFAAAAhQAAABYAAAAlAAAADAAAAAEAAABUAAAAqAAAACsAAAAFAAAAgwAAABUAAAABAAAAVVWPQSa0j0ErAAAABQAAAA8AAABMAAAAAAAAAAAAAAAAAAAA//////////9sAAAARgBpAHIAbQBhACAAbgBvACAAdgDhAGwAaQBkAGEAgD8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CAAAAAAAAAAiL4gIvx/AAAAAAAAAAAAAMG2+SH8fwAAAAAAAAAAAACYoRaB4AAAAAAAAAAAAAAAAAAAAAAAAACxqu2HaNQAAKsVCmAAAAAAfWzLStUtAADQleHd+gEAAGDbA976AQAA8KIWgQAAAAAAAAAAAAAAAAcAAAAAAAAA4E045voBAAAsohaB4AAAAGmiFoHgAAAAwbb5Ifx/AAAAAAAA+gEAAMZM/iEAAAAArVPLStUtAAAAADjm+gEAAGDbA976AQAA+6X9Ifx/AADQoRaB4AAAAGmiFoHg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Sf+b6AQAAAAAAAAAAAACIviAi/H8AAAAAAAAAAAAAED+B5voBAACpWxXQkdfXAQIAAAAAAAAAAAAAAAAAAAAAAAAAAAAAADGr7Ydo1AAAqPrVqvt/AABo/9Wq+38AAOD///8AAAAAYNsD3voBAACIohaBAAAAAAAAAAAAAAAABgAAAAAAAAAgAAAAAAAAAKyhFoHgAAAA6aEWgeAAAADBtvkh/H8AAAAAAAAAAAAAAAAAAAAAAABoyEbm+gEAAAAAAAAAAAAAYNsD3voBAAD7pf0h/H8AAFChFoHgAAAA6aEWge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0arth2jUAAAAAAAAAAAAAAgAAAAAAAAA7P///wAAAABg2wPe+gEAACijFoEAAAAAAAAAAAAAAAAJAAAAAAAAACAAAAAAAAAATKIWgeAAAACJohaB4AAAAMG2+SH8fwAAAAAAAAAAAACJyFyqAAAAAPDHRub6AQAAAAAAAAAAAABg2wPe+gEAAPul/SH8fwAA8KEWgeAAAACJohaB4A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uZVjSsU0KtWUL4D2c8u9OcdE+NKP3+8IrUVyTFv85dw=</DigestValue>
    </Reference>
    <Reference Type="http://www.w3.org/2000/09/xmldsig#Object" URI="#idOfficeObject">
      <DigestMethod Algorithm="http://www.w3.org/2001/04/xmlenc#sha256"/>
      <DigestValue>D4S2wlFecngMFB9y498Ah6F3L9PrdkLbOZXbSWKY+9g=</DigestValue>
    </Reference>
    <Reference Type="http://uri.etsi.org/01903#SignedProperties" URI="#idSignedProperties">
      <Transforms>
        <Transform Algorithm="http://www.w3.org/TR/2001/REC-xml-c14n-20010315"/>
      </Transforms>
      <DigestMethod Algorithm="http://www.w3.org/2001/04/xmlenc#sha256"/>
      <DigestValue>eqmY9vGhI3CvwJf+VnqA0QSDyUfL4AQ4zrpmMMQIhww=</DigestValue>
    </Reference>
    <Reference Type="http://www.w3.org/2000/09/xmldsig#Object" URI="#idValidSigLnImg">
      <DigestMethod Algorithm="http://www.w3.org/2001/04/xmlenc#sha256"/>
      <DigestValue>CkW07vScR3fEsdn7EzCPF1C46FrsPFDmV6Uq791Gv/k=</DigestValue>
    </Reference>
    <Reference Type="http://www.w3.org/2000/09/xmldsig#Object" URI="#idInvalidSigLnImg">
      <DigestMethod Algorithm="http://www.w3.org/2001/04/xmlenc#sha256"/>
      <DigestValue>8nFqh0xJ9zzQ5PE70TtwRZWiw8rxXP4P28fVvCGjhgA=</DigestValue>
    </Reference>
  </SignedInfo>
  <SignatureValue>cVw+e3TnPlNlGU9bAQLFmXbsEWYYoputdNZZdEAnJsSIM30354WZr7Nem+kPfOoYMjZ20WvqGbuF
la+bTpznerSsUlvCMH6j+C56Y2hhuRUc8MZ/Zo2S6+tUvBhjQp1M84++hrpfvuBrjtpP60S9C5ts
HEwzuOyqdle0x2iyVp7nfoi0v2VYpqpe2p6xmJhtbsuATdXFlYGHUnrqaVGSxYBXBIqlv3rp5zx4
EncrPanvvOzsYVyLufYguE0eVRjSUT3wPMPvKf0EgZlPWO8/0PwVRizRizZ6M7TnyHaBVVsbt4ne
IoB4eKc7r+6G7TpPpV3IymRIzAg6VO+OiAZtzg==</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2021-11-11T20:07:25Z</mdssi:Value>
        </mdssi:SignatureTime>
      </SignatureProperty>
    </SignatureProperties>
  </Object>
  <Object Id="idOfficeObject">
    <SignatureProperties>
      <SignatureProperty Id="idOfficeV1Details" Target="#idPackageSignature">
        <SignatureInfoV1 xmlns="http://schemas.microsoft.com/office/2006/digsig">
          <SetupID>{3A9BACB5-16B5-4EFA-A3DC-582852CADACD}</SetupID>
          <SignatureText>Eduardo Apud</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2021-11-11T20:07:25Z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r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UBAACgAAAAAAAAAAAAAABFAQAAoAAAAFIAAABwAQAAAgAAABQAAAAJAAAAAAAAAAAAAAC8AgAAAAAAAAECAiJTAHkAcwB0AGUAbQAAAAAAAAAAAAAAAAAAAAAAAAAAAAAAAAAAAAAAAAAAAAAAAAAAAAAAAAAAAAAAAAAAAAAAAAAAAAkAAAABAAAACQAAAAAAAAAgAAAAAAAAAIi+ICL8fwAAAAAAAAAAAADBtvkh/H8AAAAAAAAAAAAAmKEWgeAAAAAAAAAAAAAAAAAAAAAAAAAAsarth2jUAACrFQpgAAAAAH1sy0rVLQAA0JXh3foBAABg2wPe+gEAAPCiFoEAAAAAAAAAAAAAAAAHAAAAAAAAAOBNOOb6AQAALKIWgeAAAABpohaB4AAAAMG2+SH8fwAAAAAAAPoBAADGTP4hAAAAAK1Ty0rVLQAAAAA45voBAABg2wPe+gEAAPul/SH8fwAA0KEWgeAAAABpohaB4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CQEn/m+gEAAAAAAAAAAAAAiL4gIvx/AAAAAAAAAAAAABA/geb6AQAAqVsV0JHX1wECAAAAAAAAAAAAAAAAAAAAAAAAAAAAAAAxq+2HaNQAAKj61ar7fwAAaP/Vqvt/AADg////AAAAAGDbA976AQAAiKIWgQAAAAAAAAAAAAAAAAYAAAAAAAAAIAAAAAAAAACsoRaB4AAAAOmhFoHgAAAAwbb5Ifx/AAAAAAAAAAAAAAAAAAAAAAAAaMhG5voBAAAAAAAAAAAAAGDbA976AQAA+6X9Ifx/AABQoRaB4AAAAOmhFoHgAAAAAAAAAAAAAAAAAAAAZHYACAAAAAAlAAAADAAAAAMAAAAYAAAADAAAAAAAAAASAAAADAAAAAEAAAAWAAAADAAAAAgAAABUAAAAVAAAAAwAAAA3AAAAIAAAAFoAAAABAAAAVVWPQSa0j0EMAAAAWwAAAAEAAABMAAAABAAAAAsAAAA3AAAAIgAAAFsAAABQAAAAWAD//x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CtAAAAVgAAAC0AAAA7AAAAg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NGq7Ydo1AAAAAAAAAAAAAAIAAAAAAAAAOz///8AAAAAYNsD3voBAAAooxaBAAAAAAAAAAAAAAAACQAAAAAAAAAgAAAAAAAAAEyiFoHgAAAAiaIWgeAAAADBtvkh/H8AAAAAAAAAAAAAichcqgAAAADwx0bm+gEAAAAAAAAAAAAAYNsD3voBAAD7pf0h/H8AAPChFoHgAAAAiaIWgeAAAAAAAAAAAAAAAAAAAABkdgAIAAAAACUAAAAMAAAABAAAABgAAAAMAAAAAAAAABIAAAAMAAAAAQAAAB4AAAAYAAAALQAAADsAAACuAAAAVwAAACUAAAAMAAAABAAAAFQAAACUAAAALgAAADsAAACsAAAAVgAAAAEAAABVVY9BJrSPQS4AAAA7AAAADAAAAEwAAAAAAAAAAAAAAAAAAAD//////////2QAAABFAGQAdQBhAHIAZABvACAAQQBwAHUAZAAKAAAADAAAAAsAAAAKAAAABwAAAAwAAAAMAAAABQAAAA0AAAAMAAAACwAAAAwAAABLAAAAQAAAADAAAAAFAAAAIAAAAAEAAAABAAAAEAAAAAAAAAAAAAAARQEAAKAAAAAAAAAAAAAAAEUBAACgAAAAJQAAAAwAAAACAAAAJwAAABgAAAAFAAAAAAAAAP///wAAAAAAJQAAAAwAAAAFAAAATAAAAGQAAAAAAAAAYQAAAEQBAACbAAAAAAAAAGEAAABFAQAAOwAAACEA8AAAAAAAAAAAAAAAgD8AAAAAAAAAAAAAgD8AAAAAAAAAAAAAAAAAAAAAAAAAAAAAAAAAAAAAAAAAACUAAAAMAAAAAAAAgCgAAAAMAAAABQAAACcAAAAYAAAABQAAAAAAAAD///8AAAAAACUAAAAMAAAABQAAAEwAAABkAAAACwAAAGEAAAA5AQAAcQAAAAsAAABhAAAALwEAABEAAAAhAPAAAAAAAAAAAAAAAIA/AAAAAAAAAAAAAIA/AAAAAAAAAAAAAAAAAAAAAAAAAAAAAAAAAAAAAAAAAAAlAAAADAAAAAAAAIAoAAAADAAAAAUAAAAlAAAADAAAAAEAAAAYAAAADAAAAAAAAAASAAAADAAAAAEAAAAeAAAAGAAAAAsAAABhAAAAOgEAAHIAAAAlAAAADAAAAAEAAABUAAAAlAAAAAwAAABhAAAAYAAAAHEAAAABAAAAVVWPQSa0j0EMAAAAYQAAAAwAAABMAAAAAAAAAAAAAAAAAAAA//////////9kAAAARQBkAHUAYQByAGQAbwAgAEEAcAB1AGQABwAAAAgAAAAHAAAABwAAAAUAAAAIAAAACAAAAAQAAAAIAAAACAAAAAcAAAAIAAAASwAAAEAAAAAwAAAABQAAACAAAAABAAAAAQAAABAAAAAAAAAAAAAAAEUBAACgAAAAAAAAAAAAAABFAQAAoAAAACUAAAAMAAAAAgAAACcAAAAYAAAABQAAAAAAAAD///8AAAAAACUAAAAMAAAABQAAAEwAAABkAAAACwAAAHYAAAA5AQAAhgAAAAsAAAB2AAAALwEAABEAAAAhAPAAAAAAAAAAAAAAAIA/AAAAAAAAAAAAAIA/AAAAAAAAAAAAAAAAAAAAAAAAAAAAAAAAAAAAAAAAAAAlAAAADAAAAAAAAIAoAAAADAAAAAUAAAAlAAAADAAAAAEAAAAYAAAADAAAAAAAAAASAAAADAAAAAEAAAAeAAAAGAAAAAsAAAB2AAAAOgEAAIcAAAAlAAAADAAAAAEAAABUAAAAqAAAAAwAAAB2AAAAXQAAAIYAAAABAAAAVVWPQSa0j0EMAAAAdgAAAA8AAABMAAAAAAAAAAAAAAAAAAAA//////////9sAAAAUwBpAG4AZABpAGMAbwAgAFQAaQB0AHUAbABhAHIAAAAHAAAAAwAAAAcAAAAIAAAAAwAAAAYAAAAIAAAABAAAAAcAAAADAAAABAAAAAcAAAADAAAABwAAAAUAAABLAAAAQAAAADAAAAAFAAAAIAAAAAEAAAABAAAAEAAAAAAAAAAAAAAARQEAAKAAAAAAAAAAAAAAAEUBAACgAAAAJQAAAAwAAAACAAAAJwAAABgAAAAFAAAAAAAAAP///wAAAAAAJQAAAAwAAAAFAAAATAAAAGQAAAALAAAAiwAAADkBAACbAAAACwAAAIsAAAAvAQAAEQAAACEA8AAAAAAAAAAAAAAAgD8AAAAAAAAAAAAAgD8AAAAAAAAAAAAAAAAAAAAAAAAAAAAAAAAAAAAAAAAAACUAAAAMAAAAAAAAgCgAAAAMAAAABQAAACUAAAAMAAAAAQAAABgAAAAMAAAAAAAAABIAAAAMAAAAAQAAABYAAAAMAAAAAAAAAFQAAABIAQAADAAAAIsAAAA4AQAAmwAAAAEAAABVVY9BJrSPQQwAAACLAAAAKgAAAEwAAAAEAAAACwAAAIsAAAA6AQAAnAAAAKAAAABGAGkAcgBtAGEAZABvACAAcABvAHIAOgAgAEUARABVAEEAUgBEAE8AIABBAEwARgBSAEUARABPACAAQQBQAFUARAAgAE0AQQBSAFQASQBOAEUAWgAGAAAAAwAAAAUAAAALAAAABwAAAAgAAAAIAAAABAAAAAgAAAAIAAAABQAAAAMAAAAEAAAABwAAAAkAAAAJAAAACAAAAAgAAAAJAAAACgAAAAQAAAAIAAAABgAAAAYAAAAIAAAABwAAAAkAAAAKAAAABAAAAAgAAAAHAAAACQAAAAkAAAAEAAAADAAAAAgAAAAIAAAABwAAAAMAAAAKAAAABwAAAAcAAAAWAAAADAAAAAAAAAAlAAAADAAAAAIAAAAOAAAAFAAAAAAAAAAQAAAAFA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P8AAAASAAAADAAAAAEAAAAeAAAAGAAAACoAAAAFAAAAhQAAABYAAAAlAAAADAAAAAEAAABUAAAAqAAAACsAAAAFAAAAgwAAABUAAAABAAAAVVWPQSa0j0ErAAAABQAAAA8AAABMAAAAAAAAAAAAAAAAAAAA//////////9sAAAARgBpAHIAbQBhACAAbgBvACAAdgDhAGwAaQBkAGEAgD8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CAAAAAAAAAAiL4gIvx/AAAAAAAAAAAAAMG2+SH8fwAAAAAAAAAAAACYoRaB4AAAAAAAAAAAAAAAAAAAAAAAAACxqu2HaNQAAKsVCmAAAAAAfWzLStUtAADQleHd+gEAAGDbA976AQAA8KIWgQAAAAAAAAAAAAAAAAcAAAAAAAAA4E045voBAAAsohaB4AAAAGmiFoHgAAAAwbb5Ifx/AAAAAAAA+gEAAMZM/iEAAAAArVPLStUtAAAAADjm+gEAAGDbA976AQAA+6X9Ifx/AADQoRaB4AAAAGmiFoHg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Sf+b6AQAAAAAAAAAAAACIviAi/H8AAAAAAAAAAAAAED+B5voBAACpWxXQkdfXAQIAAAAAAAAAAAAAAAAAAAAAAAAAAAAAADGr7Ydo1AAAqPrVqvt/AABo/9Wq+38AAOD///8AAAAAYNsD3voBAACIohaBAAAAAAAAAAAAAAAABgAAAAAAAAAgAAAAAAAAAKyhFoHgAAAA6aEWgeAAAADBtvkh/H8AAAAAAAAAAAAAAAAAAAAAAABoyEbm+gEAAAAAAAAAAAAAYNsD3voBAAD7pf0h/H8AAFChFoHgAAAA6aEWge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0arth2jUAAAAAAAAAAAAAAgAAAAAAAAA7P///wAAAABg2wPe+gEAACijFoEAAAAAAAAAAAAAAAAJAAAAAAAAACAAAAAAAAAATKIWgeAAAACJohaB4AAAAMG2+SH8fwAAAAAAAAAAAACJyFyqAAAAAPDHRub6AQAAAAAAAAAAAABg2wPe+gEAAPul/SH8fwAA8KEWgeAAAACJohaB4A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iuZyuYfOybR16i2coiNaoU7Zo2JdikSEPYmHOdN0mIY=</DigestValue>
    </Reference>
    <Reference Type="http://www.w3.org/2000/09/xmldsig#Object" URI="#idOfficeObject">
      <DigestMethod Algorithm="http://www.w3.org/2001/04/xmlenc#sha256"/>
      <DigestValue>rDLdPs65VgyalIlf6iI+KOUwkDDevONOBnzBW+MXWsI=</DigestValue>
    </Reference>
    <Reference Type="http://uri.etsi.org/01903#SignedProperties" URI="#idSignedProperties">
      <Transforms>
        <Transform Algorithm="http://www.w3.org/TR/2001/REC-xml-c14n-20010315"/>
      </Transforms>
      <DigestMethod Algorithm="http://www.w3.org/2001/04/xmlenc#sha256"/>
      <DigestValue>0tWiRIObjLhQaNd6NwiSLU3ZincHbJcW9xtDhIfCOiM=</DigestValue>
    </Reference>
    <Reference Type="http://www.w3.org/2000/09/xmldsig#Object" URI="#idValidSigLnImg">
      <DigestMethod Algorithm="http://www.w3.org/2001/04/xmlenc#sha256"/>
      <DigestValue>CkW07vScR3fEsdn7EzCPF1C46FrsPFDmV6Uq791Gv/k=</DigestValue>
    </Reference>
    <Reference Type="http://www.w3.org/2000/09/xmldsig#Object" URI="#idInvalidSigLnImg">
      <DigestMethod Algorithm="http://www.w3.org/2001/04/xmlenc#sha256"/>
      <DigestValue>8nFqh0xJ9zzQ5PE70TtwRZWiw8rxXP4P28fVvCGjhgA=</DigestValue>
    </Reference>
  </SignedInfo>
  <SignatureValue>ESzIIwaKz7PSHG0Yx9G5fvozzVI1cEiJ1ViX5y2YF4TDGZsDMl+rh+ahhlolJZTFybVz+9fvmAEB
2qHPu3RzZcKzi3+F2ctOb3yVhH1Qtg4V7TbP5UGaxuw4m/itPZuxnUBAdYFJkWH2wrnyJl5TcEWJ
suqxSWNzzESrsWmdiEnUyQI7MPI3H3X5xY5x/So/C378irsfUAY7MfM3JOARqZOlOxE9yVAPuvZf
DTAMlYJSa5ylE8H1pH/6GkThxiSgjqAgQoCXS7PixLCMbVijtebOp0blnyCXiJ064qmo2XrSBDtr
bHTwuxFHXQuqLDssIxsCOAw0XeZLWL7otPlf+A==</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2021-11-11T20:07:42Z</mdssi:Value>
        </mdssi:SignatureTime>
      </SignatureProperty>
    </SignatureProperties>
  </Object>
  <Object Id="idOfficeObject">
    <SignatureProperties>
      <SignatureProperty Id="idOfficeV1Details" Target="#idPackageSignature">
        <SignatureInfoV1 xmlns="http://schemas.microsoft.com/office/2006/digsig">
          <SetupID>{F6704D60-A7B8-406A-AB02-0AE152148A68}</SetupID>
          <SignatureText>Eduardo Apud</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2021-11-11T20:07:42Z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r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UBAACgAAAAAAAAAAAAAABFAQAAoAAAAFIAAABwAQAAAgAAABQAAAAJAAAAAAAAAAAAAAC8AgAAAAAAAAECAiJTAHkAcwB0AGUAbQAAAAAAAAAAAAAAAAAAAAAAAAAAAAAAAAAAAAAAAAAAAAAAAAAAAAAAAAAAAAAAAAAAAAAAAAAAAAkAAAABAAAACQAAAAAAAAAgAAAAAAAAAIi+ICL8fwAAAAAAAAAAAADBtvkh/H8AAAAAAAAAAAAAmKEWgeAAAAAAAAAAAAAAAAAAAAAAAAAAsarth2jUAACrFQpgAAAAAH1sy0rVLQAA0JXh3foBAABg2wPe+gEAAPCiFoEAAAAAAAAAAAAAAAAHAAAAAAAAAOBNOOb6AQAALKIWgeAAAABpohaB4AAAAMG2+SH8fwAAAAAAAPoBAADGTP4hAAAAAK1Ty0rVLQAAAAA45voBAABg2wPe+gEAAPul/SH8fwAA0KEWgeAAAABpohaB4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CQEn/m+gEAAAAAAAAAAAAAiL4gIvx/AAAAAAAAAAAAABA/geb6AQAAqVsV0JHX1wECAAAAAAAAAAAAAAAAAAAAAAAAAAAAAAAxq+2HaNQAAKj61ar7fwAAaP/Vqvt/AADg////AAAAAGDbA976AQAAiKIWgQAAAAAAAAAAAAAAAAYAAAAAAAAAIAAAAAAAAACsoRaB4AAAAOmhFoHgAAAAwbb5Ifx/AAAAAAAAAAAAAAAAAAAAAAAAaMhG5voBAAAAAAAAAAAAAGDbA976AQAA+6X9Ifx/AABQoRaB4AAAAOmhFoHgAAAAAAAAAAAAAAAAAAAAZHYACAAAAAAlAAAADAAAAAMAAAAYAAAADAAAAAAAAAASAAAADAAAAAEAAAAWAAAADAAAAAgAAABUAAAAVAAAAAwAAAA3AAAAIAAAAFoAAAABAAAAVVWPQSa0j0EMAAAAWwAAAAEAAABMAAAABAAAAAsAAAA3AAAAIgAAAFsAAABQAAAAWAD//x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CtAAAAVgAAAC0AAAA7AAAAg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NGq7Ydo1AAAAAAAAAAAAAAIAAAAAAAAAOz///8AAAAAYNsD3voBAAAooxaBAAAAAAAAAAAAAAAACQAAAAAAAAAgAAAAAAAAAEyiFoHgAAAAiaIWgeAAAADBtvkh/H8AAAAAAAAAAAAAichcqgAAAADwx0bm+gEAAAAAAAAAAAAAYNsD3voBAAD7pf0h/H8AAPChFoHgAAAAiaIWgeAAAAAAAAAAAAAAAAAAAABkdgAIAAAAACUAAAAMAAAABAAAABgAAAAMAAAAAAAAABIAAAAMAAAAAQAAAB4AAAAYAAAALQAAADsAAACuAAAAVwAAACUAAAAMAAAABAAAAFQAAACUAAAALgAAADsAAACsAAAAVgAAAAEAAABVVY9BJrSPQS4AAAA7AAAADAAAAEwAAAAAAAAAAAAAAAAAAAD//////////2QAAABFAGQAdQBhAHIAZABvACAAQQBwAHUAZAAKAAAADAAAAAsAAAAKAAAABwAAAAwAAAAMAAAABQAAAA0AAAAMAAAACwAAAAwAAABLAAAAQAAAADAAAAAFAAAAIAAAAAEAAAABAAAAEAAAAAAAAAAAAAAARQEAAKAAAAAAAAAAAAAAAEUBAACgAAAAJQAAAAwAAAACAAAAJwAAABgAAAAFAAAAAAAAAP///wAAAAAAJQAAAAwAAAAFAAAATAAAAGQAAAAAAAAAYQAAAEQBAACbAAAAAAAAAGEAAABFAQAAOwAAACEA8AAAAAAAAAAAAAAAgD8AAAAAAAAAAAAAgD8AAAAAAAAAAAAAAAAAAAAAAAAAAAAAAAAAAAAAAAAAACUAAAAMAAAAAAAAgCgAAAAMAAAABQAAACcAAAAYAAAABQAAAAAAAAD///8AAAAAACUAAAAMAAAABQAAAEwAAABkAAAACwAAAGEAAAA5AQAAcQAAAAsAAABhAAAALwEAABEAAAAhAPAAAAAAAAAAAAAAAIA/AAAAAAAAAAAAAIA/AAAAAAAAAAAAAAAAAAAAAAAAAAAAAAAAAAAAAAAAAAAlAAAADAAAAAAAAIAoAAAADAAAAAUAAAAlAAAADAAAAAEAAAAYAAAADAAAAAAAAAASAAAADAAAAAEAAAAeAAAAGAAAAAsAAABhAAAAOgEAAHIAAAAlAAAADAAAAAEAAABUAAAAlAAAAAwAAABhAAAAYAAAAHEAAAABAAAAVVWPQSa0j0EMAAAAYQAAAAwAAABMAAAAAAAAAAAAAAAAAAAA//////////9kAAAARQBkAHUAYQByAGQAbwAgAEEAcAB1AGQABwAAAAgAAAAHAAAABwAAAAUAAAAIAAAACAAAAAQAAAAIAAAACAAAAAcAAAAIAAAASwAAAEAAAAAwAAAABQAAACAAAAABAAAAAQAAABAAAAAAAAAAAAAAAEUBAACgAAAAAAAAAAAAAABFAQAAoAAAACUAAAAMAAAAAgAAACcAAAAYAAAABQAAAAAAAAD///8AAAAAACUAAAAMAAAABQAAAEwAAABkAAAACwAAAHYAAAA5AQAAhgAAAAsAAAB2AAAALwEAABEAAAAhAPAAAAAAAAAAAAAAAIA/AAAAAAAAAAAAAIA/AAAAAAAAAAAAAAAAAAAAAAAAAAAAAAAAAAAAAAAAAAAlAAAADAAAAAAAAIAoAAAADAAAAAUAAAAlAAAADAAAAAEAAAAYAAAADAAAAAAAAAASAAAADAAAAAEAAAAeAAAAGAAAAAsAAAB2AAAAOgEAAIcAAAAlAAAADAAAAAEAAABUAAAAqAAAAAwAAAB2AAAAXQAAAIYAAAABAAAAVVWPQSa0j0EMAAAAdgAAAA8AAABMAAAAAAAAAAAAAAAAAAAA//////////9sAAAAUwBpAG4AZABpAGMAbwAgAFQAaQB0AHUAbABhAHIAAAAHAAAAAwAAAAcAAAAIAAAAAwAAAAYAAAAIAAAABAAAAAcAAAADAAAABAAAAAcAAAADAAAABwAAAAUAAABLAAAAQAAAADAAAAAFAAAAIAAAAAEAAAABAAAAEAAAAAAAAAAAAAAARQEAAKAAAAAAAAAAAAAAAEUBAACgAAAAJQAAAAwAAAACAAAAJwAAABgAAAAFAAAAAAAAAP///wAAAAAAJQAAAAwAAAAFAAAATAAAAGQAAAALAAAAiwAAADkBAACbAAAACwAAAIsAAAAvAQAAEQAAACEA8AAAAAAAAAAAAAAAgD8AAAAAAAAAAAAAgD8AAAAAAAAAAAAAAAAAAAAAAAAAAAAAAAAAAAAAAAAAACUAAAAMAAAAAAAAgCgAAAAMAAAABQAAACUAAAAMAAAAAQAAABgAAAAMAAAAAAAAABIAAAAMAAAAAQAAABYAAAAMAAAAAAAAAFQAAABIAQAADAAAAIsAAAA4AQAAmwAAAAEAAABVVY9BJrSPQQwAAACLAAAAKgAAAEwAAAAEAAAACwAAAIsAAAA6AQAAnAAAAKAAAABGAGkAcgBtAGEAZABvACAAcABvAHIAOgAgAEUARABVAEEAUgBEAE8AIABBAEwARgBSAEUARABPACAAQQBQAFUARAAgAE0AQQBSAFQASQBOAEUAWgAGAAAAAwAAAAUAAAALAAAABwAAAAgAAAAIAAAABAAAAAgAAAAIAAAABQAAAAMAAAAEAAAABwAAAAkAAAAJAAAACAAAAAgAAAAJAAAACgAAAAQAAAAIAAAABgAAAAYAAAAIAAAABwAAAAkAAAAKAAAABAAAAAgAAAAHAAAACQAAAAkAAAAEAAAADAAAAAgAAAAIAAAABwAAAAMAAAAKAAAABwAAAAcAAAAWAAAADAAAAAAAAAAlAAAADAAAAAIAAAAOAAAAFAAAAAAAAAAQAAAAFA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P8AAAASAAAADAAAAAEAAAAeAAAAGAAAACoAAAAFAAAAhQAAABYAAAAlAAAADAAAAAEAAABUAAAAqAAAACsAAAAFAAAAgwAAABUAAAABAAAAVVWPQSa0j0ErAAAABQAAAA8AAABMAAAAAAAAAAAAAAAAAAAA//////////9sAAAARgBpAHIAbQBhACAAbgBvACAAdgDhAGwAaQBkAGEAgD8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CAAAAAAAAAAiL4gIvx/AAAAAAAAAAAAAMG2+SH8fwAAAAAAAAAAAACYoRaB4AAAAAAAAAAAAAAAAAAAAAAAAACxqu2HaNQAAKsVCmAAAAAAfWzLStUtAADQleHd+gEAAGDbA976AQAA8KIWgQAAAAAAAAAAAAAAAAcAAAAAAAAA4E045voBAAAsohaB4AAAAGmiFoHgAAAAwbb5Ifx/AAAAAAAA+gEAAMZM/iEAAAAArVPLStUtAAAAADjm+gEAAGDbA976AQAA+6X9Ifx/AADQoRaB4AAAAGmiFoHg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Sf+b6AQAAAAAAAAAAAACIviAi/H8AAAAAAAAAAAAAED+B5voBAACpWxXQkdfXAQIAAAAAAAAAAAAAAAAAAAAAAAAAAAAAADGr7Ydo1AAAqPrVqvt/AABo/9Wq+38AAOD///8AAAAAYNsD3voBAACIohaBAAAAAAAAAAAAAAAABgAAAAAAAAAgAAAAAAAAAKyhFoHgAAAA6aEWgeAAAADBtvkh/H8AAAAAAAAAAAAAAAAAAAAAAABoyEbm+gEAAAAAAAAAAAAAYNsD3voBAAD7pf0h/H8AAFChFoHgAAAA6aEWge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0arth2jUAAAAAAAAAAAAAAgAAAAAAAAA7P///wAAAABg2wPe+gEAACijFoEAAAAAAAAAAAAAAAAJAAAAAAAAACAAAAAAAAAATKIWgeAAAACJohaB4AAAAMG2+SH8fwAAAAAAAAAAAACJyFyqAAAAAPDHRub6AQAAAAAAAAAAAABg2wPe+gEAAPul/SH8fwAA8KEWgeAAAACJohaB4A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bPwDWvPLODXVFCdRIybE9VKMkvNZCnc/z6zM2mdftfg=</DigestValue>
    </Reference>
    <Reference Type="http://www.w3.org/2000/09/xmldsig#Object" URI="#idOfficeObject">
      <DigestMethod Algorithm="http://www.w3.org/2001/04/xmlenc#sha256"/>
      <DigestValue>RNrk7l3qywPuL7malN0+NOeCoY8KDDYeDbGMBsmyx1I=</DigestValue>
    </Reference>
    <Reference Type="http://uri.etsi.org/01903#SignedProperties" URI="#idSignedProperties">
      <Transforms>
        <Transform Algorithm="http://www.w3.org/TR/2001/REC-xml-c14n-20010315"/>
      </Transforms>
      <DigestMethod Algorithm="http://www.w3.org/2001/04/xmlenc#sha256"/>
      <DigestValue>YuMCXuBXpejgFw5EbYyF0Rb82UjrVIP1IB5+ydKzoT8=</DigestValue>
    </Reference>
    <Reference Type="http://www.w3.org/2000/09/xmldsig#Object" URI="#idValidSigLnImg">
      <DigestMethod Algorithm="http://www.w3.org/2001/04/xmlenc#sha256"/>
      <DigestValue>CkW07vScR3fEsdn7EzCPF1C46FrsPFDmV6Uq791Gv/k=</DigestValue>
    </Reference>
    <Reference Type="http://www.w3.org/2000/09/xmldsig#Object" URI="#idInvalidSigLnImg">
      <DigestMethod Algorithm="http://www.w3.org/2001/04/xmlenc#sha256"/>
      <DigestValue>8nFqh0xJ9zzQ5PE70TtwRZWiw8rxXP4P28fVvCGjhgA=</DigestValue>
    </Reference>
  </SignedInfo>
  <SignatureValue>dkMtOJXByssbi/JcqjeQQiu84X4Vknr+eg6Ymqs0GXGCxBhnu1ogKhrwztNL1GkXy5BTIvOVhcS/
H8P7yhhRpNdi701fwdG1est/ydRooKlQWwF9ZMBFAKeva5kv3PVt8+wHtzU7tGa6hRWxjurK0bbQ
d2maWna6x7IoUeQT65UfA3AUOhu6WnM4Zxm6gYcxmEcPvMinEkEtOT1xm/FL+0FXS0MAE1TKokFu
ReTnGWsU9ZXHRN//D05oSUuyXjauADL1aHwQUXHvZYdu97uKIer3HTU13EjK/W4pY5jIW8Q/2ujL
zKotL4icPfWGQyQCv5vrGlBR28+ng0U1e8IJ2Q==</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2021-11-11T20:07:58Z</mdssi:Value>
        </mdssi:SignatureTime>
      </SignatureProperty>
    </SignatureProperties>
  </Object>
  <Object Id="idOfficeObject">
    <SignatureProperties>
      <SignatureProperty Id="idOfficeV1Details" Target="#idPackageSignature">
        <SignatureInfoV1 xmlns="http://schemas.microsoft.com/office/2006/digsig">
          <SetupID>{293CC028-E920-43E7-AA1C-30E20B08E326}</SetupID>
          <SignatureText>Eduardo Apud</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2021-11-11T20:07:58Z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r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UBAACgAAAAAAAAAAAAAABFAQAAoAAAAFIAAABwAQAAAgAAABQAAAAJAAAAAAAAAAAAAAC8AgAAAAAAAAECAiJTAHkAcwB0AGUAbQAAAAAAAAAAAAAAAAAAAAAAAAAAAAAAAAAAAAAAAAAAAAAAAAAAAAAAAAAAAAAAAAAAAAAAAAAAAAkAAAABAAAACQAAAAAAAAAgAAAAAAAAAIi+ICL8fwAAAAAAAAAAAADBtvkh/H8AAAAAAAAAAAAAmKEWgeAAAAAAAAAAAAAAAAAAAAAAAAAAsarth2jUAACrFQpgAAAAAH1sy0rVLQAA0JXh3foBAABg2wPe+gEAAPCiFoEAAAAAAAAAAAAAAAAHAAAAAAAAAOBNOOb6AQAALKIWgeAAAABpohaB4AAAAMG2+SH8fwAAAAAAAPoBAADGTP4hAAAAAK1Ty0rVLQAAAAA45voBAABg2wPe+gEAAPul/SH8fwAA0KEWgeAAAABpohaB4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CQEn/m+gEAAAAAAAAAAAAAiL4gIvx/AAAAAAAAAAAAABA/geb6AQAAqVsV0JHX1wECAAAAAAAAAAAAAAAAAAAAAAAAAAAAAAAxq+2HaNQAAKj61ar7fwAAaP/Vqvt/AADg////AAAAAGDbA976AQAAiKIWgQAAAAAAAAAAAAAAAAYAAAAAAAAAIAAAAAAAAACsoRaB4AAAAOmhFoHgAAAAwbb5Ifx/AAAAAAAAAAAAAAAAAAAAAAAAaMhG5voBAAAAAAAAAAAAAGDbA976AQAA+6X9Ifx/AABQoRaB4AAAAOmhFoHgAAAAAAAAAAAAAAAAAAAAZHYACAAAAAAlAAAADAAAAAMAAAAYAAAADAAAAAAAAAASAAAADAAAAAEAAAAWAAAADAAAAAgAAABUAAAAVAAAAAwAAAA3AAAAIAAAAFoAAAABAAAAVVWPQSa0j0EMAAAAWwAAAAEAAABMAAAABAAAAAsAAAA3AAAAIgAAAFsAAABQAAAAWAD//x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CtAAAAVgAAAC0AAAA7AAAAg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NGq7Ydo1AAAAAAAAAAAAAAIAAAAAAAAAOz///8AAAAAYNsD3voBAAAooxaBAAAAAAAAAAAAAAAACQAAAAAAAAAgAAAAAAAAAEyiFoHgAAAAiaIWgeAAAADBtvkh/H8AAAAAAAAAAAAAichcqgAAAADwx0bm+gEAAAAAAAAAAAAAYNsD3voBAAD7pf0h/H8AAPChFoHgAAAAiaIWgeAAAAAAAAAAAAAAAAAAAABkdgAIAAAAACUAAAAMAAAABAAAABgAAAAMAAAAAAAAABIAAAAMAAAAAQAAAB4AAAAYAAAALQAAADsAAACuAAAAVwAAACUAAAAMAAAABAAAAFQAAACUAAAALgAAADsAAACsAAAAVgAAAAEAAABVVY9BJrSPQS4AAAA7AAAADAAAAEwAAAAAAAAAAAAAAAAAAAD//////////2QAAABFAGQAdQBhAHIAZABvACAAQQBwAHUAZAAKAAAADAAAAAsAAAAKAAAABwAAAAwAAAAMAAAABQAAAA0AAAAMAAAACwAAAAwAAABLAAAAQAAAADAAAAAFAAAAIAAAAAEAAAABAAAAEAAAAAAAAAAAAAAARQEAAKAAAAAAAAAAAAAAAEUBAACgAAAAJQAAAAwAAAACAAAAJwAAABgAAAAFAAAAAAAAAP///wAAAAAAJQAAAAwAAAAFAAAATAAAAGQAAAAAAAAAYQAAAEQBAACbAAAAAAAAAGEAAABFAQAAOwAAACEA8AAAAAAAAAAAAAAAgD8AAAAAAAAAAAAAgD8AAAAAAAAAAAAAAAAAAAAAAAAAAAAAAAAAAAAAAAAAACUAAAAMAAAAAAAAgCgAAAAMAAAABQAAACcAAAAYAAAABQAAAAAAAAD///8AAAAAACUAAAAMAAAABQAAAEwAAABkAAAACwAAAGEAAAA5AQAAcQAAAAsAAABhAAAALwEAABEAAAAhAPAAAAAAAAAAAAAAAIA/AAAAAAAAAAAAAIA/AAAAAAAAAAAAAAAAAAAAAAAAAAAAAAAAAAAAAAAAAAAlAAAADAAAAAAAAIAoAAAADAAAAAUAAAAlAAAADAAAAAEAAAAYAAAADAAAAAAAAAASAAAADAAAAAEAAAAeAAAAGAAAAAsAAABhAAAAOgEAAHIAAAAlAAAADAAAAAEAAABUAAAAlAAAAAwAAABhAAAAYAAAAHEAAAABAAAAVVWPQSa0j0EMAAAAYQAAAAwAAABMAAAAAAAAAAAAAAAAAAAA//////////9kAAAARQBkAHUAYQByAGQAbwAgAEEAcAB1AGQABwAAAAgAAAAHAAAABwAAAAUAAAAIAAAACAAAAAQAAAAIAAAACAAAAAcAAAAIAAAASwAAAEAAAAAwAAAABQAAACAAAAABAAAAAQAAABAAAAAAAAAAAAAAAEUBAACgAAAAAAAAAAAAAABFAQAAoAAAACUAAAAMAAAAAgAAACcAAAAYAAAABQAAAAAAAAD///8AAAAAACUAAAAMAAAABQAAAEwAAABkAAAACwAAAHYAAAA5AQAAhgAAAAsAAAB2AAAALwEAABEAAAAhAPAAAAAAAAAAAAAAAIA/AAAAAAAAAAAAAIA/AAAAAAAAAAAAAAAAAAAAAAAAAAAAAAAAAAAAAAAAAAAlAAAADAAAAAAAAIAoAAAADAAAAAUAAAAlAAAADAAAAAEAAAAYAAAADAAAAAAAAAASAAAADAAAAAEAAAAeAAAAGAAAAAsAAAB2AAAAOgEAAIcAAAAlAAAADAAAAAEAAABUAAAAqAAAAAwAAAB2AAAAXQAAAIYAAAABAAAAVVWPQSa0j0EMAAAAdgAAAA8AAABMAAAAAAAAAAAAAAAAAAAA//////////9sAAAAUwBpAG4AZABpAGMAbwAgAFQAaQB0AHUAbABhAHIAAAAHAAAAAwAAAAcAAAAIAAAAAwAAAAYAAAAIAAAABAAAAAcAAAADAAAABAAAAAcAAAADAAAABwAAAAUAAABLAAAAQAAAADAAAAAFAAAAIAAAAAEAAAABAAAAEAAAAAAAAAAAAAAARQEAAKAAAAAAAAAAAAAAAEUBAACgAAAAJQAAAAwAAAACAAAAJwAAABgAAAAFAAAAAAAAAP///wAAAAAAJQAAAAwAAAAFAAAATAAAAGQAAAALAAAAiwAAADkBAACbAAAACwAAAIsAAAAvAQAAEQAAACEA8AAAAAAAAAAAAAAAgD8AAAAAAAAAAAAAgD8AAAAAAAAAAAAAAAAAAAAAAAAAAAAAAAAAAAAAAAAAACUAAAAMAAAAAAAAgCgAAAAMAAAABQAAACUAAAAMAAAAAQAAABgAAAAMAAAAAAAAABIAAAAMAAAAAQAAABYAAAAMAAAAAAAAAFQAAABIAQAADAAAAIsAAAA4AQAAmwAAAAEAAABVVY9BJrSPQQwAAACLAAAAKgAAAEwAAAAEAAAACwAAAIsAAAA6AQAAnAAAAKAAAABGAGkAcgBtAGEAZABvACAAcABvAHIAOgAgAEUARABVAEEAUgBEAE8AIABBAEwARgBSAEUARABPACAAQQBQAFUARAAgAE0AQQBSAFQASQBOAEUAWgAGAAAAAwAAAAUAAAALAAAABwAAAAgAAAAIAAAABAAAAAgAAAAIAAAABQAAAAMAAAAEAAAABwAAAAkAAAAJAAAACAAAAAgAAAAJAAAACgAAAAQAAAAIAAAABgAAAAYAAAAIAAAABwAAAAkAAAAKAAAABAAAAAgAAAAHAAAACQAAAAkAAAAEAAAADAAAAAgAAAAIAAAABwAAAAMAAAAKAAAABwAAAAcAAAAWAAAADAAAAAAAAAAlAAAADAAAAAIAAAAOAAAAFAAAAAAAAAAQAAAAFA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P8AAAASAAAADAAAAAEAAAAeAAAAGAAAACoAAAAFAAAAhQAAABYAAAAlAAAADAAAAAEAAABUAAAAqAAAACsAAAAFAAAAgwAAABUAAAABAAAAVVWPQSa0j0ErAAAABQAAAA8AAABMAAAAAAAAAAAAAAAAAAAA//////////9sAAAARgBpAHIAbQBhACAAbgBvACAAdgDhAGwAaQBkAGEAgD8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CAAAAAAAAAAiL4gIvx/AAAAAAAAAAAAAMG2+SH8fwAAAAAAAAAAAACYoRaB4AAAAAAAAAAAAAAAAAAAAAAAAACxqu2HaNQAAKsVCmAAAAAAfWzLStUtAADQleHd+gEAAGDbA976AQAA8KIWgQAAAAAAAAAAAAAAAAcAAAAAAAAA4E045voBAAAsohaB4AAAAGmiFoHgAAAAwbb5Ifx/AAAAAAAA+gEAAMZM/iEAAAAArVPLStUtAAAAADjm+gEAAGDbA976AQAA+6X9Ifx/AADQoRaB4AAAAGmiFoHg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Sf+b6AQAAAAAAAAAAAACIviAi/H8AAAAAAAAAAAAAED+B5voBAACpWxXQkdfXAQIAAAAAAAAAAAAAAAAAAAAAAAAAAAAAADGr7Ydo1AAAqPrVqvt/AABo/9Wq+38AAOD///8AAAAAYNsD3voBAACIohaBAAAAAAAAAAAAAAAABgAAAAAAAAAgAAAAAAAAAKyhFoHgAAAA6aEWgeAAAADBtvkh/H8AAAAAAAAAAAAAAAAAAAAAAABoyEbm+gEAAAAAAAAAAAAAYNsD3voBAAD7pf0h/H8AAFChFoHgAAAA6aEWge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0arth2jUAAAAAAAAAAAAAAgAAAAAAAAA7P///wAAAABg2wPe+gEAACijFoEAAAAAAAAAAAAAAAAJAAAAAAAAACAAAAAAAAAATKIWgeAAAACJohaB4AAAAMG2+SH8fwAAAAAAAAAAAACJyFyqAAAAAPDHRub6AQAAAAAAAAAAAABg2wPe+gEAAPul/SH8fwAA8KEWgeAAAACJohaB4A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6Y1x0We8iY3fvRqgUfXQgNkUF/R/V2+4qLY8U1jeLts=</DigestValue>
    </Reference>
    <Reference Type="http://www.w3.org/2000/09/xmldsig#Object" URI="#idOfficeObject">
      <DigestMethod Algorithm="http://www.w3.org/2001/04/xmlenc#sha256"/>
      <DigestValue>M7VewJ0BdoNlqbJUMGU/eepyROCmWeSEVAhHvpWRYPE=</DigestValue>
    </Reference>
    <Reference Type="http://uri.etsi.org/01903#SignedProperties" URI="#idSignedProperties">
      <Transforms>
        <Transform Algorithm="http://www.w3.org/TR/2001/REC-xml-c14n-20010315"/>
      </Transforms>
      <DigestMethod Algorithm="http://www.w3.org/2001/04/xmlenc#sha256"/>
      <DigestValue>yrAwZBKTvV9TwsYGttzKikPM80vlqyAiEZJqsHEaRxU=</DigestValue>
    </Reference>
    <Reference Type="http://www.w3.org/2000/09/xmldsig#Object" URI="#idValidSigLnImg">
      <DigestMethod Algorithm="http://www.w3.org/2001/04/xmlenc#sha256"/>
      <DigestValue>u830VElgGH65INWa4eWNL4R7MnWv4MSVPZMHf1PSPkM=</DigestValue>
    </Reference>
    <Reference Type="http://www.w3.org/2000/09/xmldsig#Object" URI="#idInvalidSigLnImg">
      <DigestMethod Algorithm="http://www.w3.org/2001/04/xmlenc#sha256"/>
      <DigestValue>8nFqh0xJ9zzQ5PE70TtwRZWiw8rxXP4P28fVvCGjhgA=</DigestValue>
    </Reference>
  </SignedInfo>
  <SignatureValue>ZpZylhHeZu5A0HGcdTWb4Df2xEUf5JYOkGArY/GcSI+9UP6xttqq6XyiLXboSKahN9uCgG749EEH
ZYgzerbv5PCeanRCqLFZ21yrZ0XoSgUd11iqDq2Tb7YpGOboT06pe+/NR/xOxf8nUpTZTgqeQjSe
KH+1EUik7tEBt7Q3MZHSWNiEfevuRjyZ8jOZjAsNNAID++kLul2NDl8tPHMk8kfLt1qA3mb/S0Kk
CqBPOR+vt2tFJJ491i0wubNRU6q1OwshuBfWUsMcVCj3G2aOWEhzbaz7gTIOk4/IWh+6JS6Grps7
Qjet6qaQ2Wu2gK/C57IEsHxpjh9hBsDKtBcM/w==</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2021-11-11T20:08:20Z</mdssi:Value>
        </mdssi:SignatureTime>
      </SignatureProperty>
    </SignatureProperties>
  </Object>
  <Object Id="idOfficeObject">
    <SignatureProperties>
      <SignatureProperty Id="idOfficeV1Details" Target="#idPackageSignature">
        <SignatureInfoV1 xmlns="http://schemas.microsoft.com/office/2006/digsig">
          <SetupID>{6457F7F3-3BC8-4F48-A405-E8266B4BCE91}</SetupID>
          <SignatureText>Eduardo Apud</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2021-11-11T20:08:20Z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r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UBAACgAAAAAAAAAAAAAABFAQAAoAAAAFIAAABwAQAAAgAAABQAAAAJAAAAAAAAAAAAAAC8AgAAAAAAAAECAiJTAHkAcwB0AGUAbQAAAAAAAAAAAAAAAAAAAAAAAAAAAAAAAAAAAAAAAAAAAAAAAAAAAAAAAAAAAAAAAAAAAAAAAAAAAAkAAAABAAAACQAAAAAAAAAgAAAAAAAAAIi+ICL8fwAAAAAAAAAAAADBtvkh/H8AAAAAAAAAAAAAmKEWgeAAAAAAAAAAAAAAAAAAAAAAAAAAsarth2jUAACrFQpgAAAAAH1sy0rVLQAA0JXh3foBAABg2wPe+gEAAPCiFoEAAAAAAAAAAAAAAAAHAAAAAAAAAOBNOOb6AQAALKIWgeAAAABpohaB4AAAAMG2+SH8fwAAAAAAAPoBAADGTP4hAAAAAK1Ty0rVLQAAAAA45voBAABg2wPe+gEAAPul/SH8fwAA0KEWgeAAAABpohaB4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CQEn/m+gEAAAAAAAAAAAAAiL4gIvx/AAAAAAAAAAAAABA/geb6AQAAqVsV0JHX1wECAAAAAAAAAAAAAAAAAAAAAAAAAAAAAAAxq+2HaNQAAKj61ar7fwAAaP/Vqvt/AADg////AAAAAGDbA976AQAAiKIWgQAAAAAAAAAAAAAAAAYAAAAAAAAAIAAAAAAAAACsoRaB4AAAAOmhFoHgAAAAwbb5Ifx/AAAAAAAAAAAAAAAAAAAAAAAAaMhG5voBAAAAAAAAAAAAAGDbA976AQAA+6X9Ifx/AABQoRaB4AAAAOmhFoHgAAAAAAAAAAAAAAAAAAAAZHYACAAAAAAlAAAADAAAAAMAAAAYAAAADAAAAAAAAAASAAAADAAAAAEAAAAWAAAADAAAAAgAAABUAAAAVAAAAAwAAAA3AAAAIAAAAFoAAAABAAAAVVWPQSa0j0EMAAAAWwAAAAEAAABMAAAABAAAAAsAAAA3AAAAIgAAAFsAAABQAAAAWABVEB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CtAAAAVgAAAC0AAAA7AAAAg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NGq7Ydo1AAAAAAAAAAAAAAIAAAAAAAAAOz///8AAAAAYNsD3voBAAAooxaBAAAAAAAAAAAAAAAACQAAAAAAAAAgAAAAAAAAAEyiFoHgAAAAiaIWgeAAAADBtvkh/H8AAAAAAAAAAAAAichcqgAAAADwx0bm+gEAAAAAAAAAAAAAYNsD3voBAAD7pf0h/H8AAPChFoHgAAAAiaIWgeAAAAAAAAAAAAAAAAAAAABkdgAIAAAAACUAAAAMAAAABAAAABgAAAAMAAAAAAAAABIAAAAMAAAAAQAAAB4AAAAYAAAALQAAADsAAACuAAAAVwAAACUAAAAMAAAABAAAAFQAAACUAAAALgAAADsAAACsAAAAVgAAAAEAAABVVY9BJrSPQS4AAAA7AAAADAAAAEwAAAAAAAAAAAAAAAAAAAD//////////2QAAABFAGQAdQBhAHIAZABvACAAQQBwAHUAZAAKAAAADAAAAAsAAAAKAAAABwAAAAwAAAAMAAAABQAAAA0AAAAMAAAACwAAAAwAAABLAAAAQAAAADAAAAAFAAAAIAAAAAEAAAABAAAAEAAAAAAAAAAAAAAARQEAAKAAAAAAAAAAAAAAAEUBAACgAAAAJQAAAAwAAAACAAAAJwAAABgAAAAFAAAAAAAAAP///wAAAAAAJQAAAAwAAAAFAAAATAAAAGQAAAAAAAAAYQAAAEQBAACbAAAAAAAAAGEAAABFAQAAOwAAACEA8AAAAAAAAAAAAAAAgD8AAAAAAAAAAAAAgD8AAAAAAAAAAAAAAAAAAAAAAAAAAAAAAAAAAAAAAAAAACUAAAAMAAAAAAAAgCgAAAAMAAAABQAAACcAAAAYAAAABQAAAAAAAAD///8AAAAAACUAAAAMAAAABQAAAEwAAABkAAAACwAAAGEAAAA5AQAAcQAAAAsAAABhAAAALwEAABEAAAAhAPAAAAAAAAAAAAAAAIA/AAAAAAAAAAAAAIA/AAAAAAAAAAAAAAAAAAAAAAAAAAAAAAAAAAAAAAAAAAAlAAAADAAAAAAAAIAoAAAADAAAAAUAAAAlAAAADAAAAAEAAAAYAAAADAAAAAAAAAASAAAADAAAAAEAAAAeAAAAGAAAAAsAAABhAAAAOgEAAHIAAAAlAAAADAAAAAEAAABUAAAAlAAAAAwAAABhAAAAYAAAAHEAAAABAAAAVVWPQSa0j0EMAAAAYQAAAAwAAABMAAAAAAAAAAAAAAAAAAAA//////////9kAAAARQBkAHUAYQByAGQAbwAgAEEAcAB1AGQABwAAAAgAAAAHAAAABwAAAAUAAAAIAAAACAAAAAQAAAAIAAAACAAAAAcAAAAIAAAASwAAAEAAAAAwAAAABQAAACAAAAABAAAAAQAAABAAAAAAAAAAAAAAAEUBAACgAAAAAAAAAAAAAABFAQAAoAAAACUAAAAMAAAAAgAAACcAAAAYAAAABQAAAAAAAAD///8AAAAAACUAAAAMAAAABQAAAEwAAABkAAAACwAAAHYAAAA5AQAAhgAAAAsAAAB2AAAALwEAABEAAAAhAPAAAAAAAAAAAAAAAIA/AAAAAAAAAAAAAIA/AAAAAAAAAAAAAAAAAAAAAAAAAAAAAAAAAAAAAAAAAAAlAAAADAAAAAAAAIAoAAAADAAAAAUAAAAlAAAADAAAAAEAAAAYAAAADAAAAAAAAAASAAAADAAAAAEAAAAeAAAAGAAAAAsAAAB2AAAAOgEAAIcAAAAlAAAADAAAAAEAAABUAAAAqAAAAAwAAAB2AAAAXQAAAIYAAAABAAAAVVWPQSa0j0EMAAAAdgAAAA8AAABMAAAAAAAAAAAAAAAAAAAA//////////9sAAAAUwBpAG4AZABpAGMAbwAgAFQAaQB0AHUAbABhAHIAAAAHAAAAAwAAAAcAAAAIAAAAAwAAAAYAAAAIAAAABAAAAAcAAAADAAAABAAAAAcAAAADAAAABwAAAAUAAABLAAAAQAAAADAAAAAFAAAAIAAAAAEAAAABAAAAEAAAAAAAAAAAAAAARQEAAKAAAAAAAAAAAAAAAEUBAACgAAAAJQAAAAwAAAACAAAAJwAAABgAAAAFAAAAAAAAAP///wAAAAAAJQAAAAwAAAAFAAAATAAAAGQAAAALAAAAiwAAADkBAACbAAAACwAAAIsAAAAvAQAAEQAAACEA8AAAAAAAAAAAAAAAgD8AAAAAAAAAAAAAgD8AAAAAAAAAAAAAAAAAAAAAAAAAAAAAAAAAAAAAAAAAACUAAAAMAAAAAAAAgCgAAAAMAAAABQAAACUAAAAMAAAAAQAAABgAAAAMAAAAAAAAABIAAAAMAAAAAQAAABYAAAAMAAAAAAAAAFQAAABIAQAADAAAAIsAAAA4AQAAmwAAAAEAAABVVY9BJrSPQQwAAACLAAAAKgAAAEwAAAAEAAAACwAAAIsAAAA6AQAAnAAAAKAAAABGAGkAcgBtAGEAZABvACAAcABvAHIAOgAgAEUARABVAEEAUgBEAE8AIABBAEwARgBSAEUARABPACAAQQBQAFUARAAgAE0AQQBSAFQASQBOAEUAWgAGAAAAAwAAAAUAAAALAAAABwAAAAgAAAAIAAAABAAAAAgAAAAIAAAABQAAAAMAAAAEAAAABwAAAAkAAAAJAAAACAAAAAgAAAAJAAAACgAAAAQAAAAIAAAABgAAAAYAAAAIAAAABwAAAAkAAAAKAAAABAAAAAgAAAAHAAAACQAAAAkAAAAEAAAADAAAAAgAAAAIAAAABwAAAAMAAAAKAAAABwAAAAcAAAAWAAAADAAAAAAAAAAlAAAADAAAAAIAAAAOAAAAFAAAAAAAAAAQAAAAFA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Hm5F4HgAAAAAAAAAAAAAABxguyHaNQAAHYAAADgAAAASAAAAAAAAAC4qK66+38AACCjt7r7fwAA4OyFugAAAAABAAAAAAAAAJbErrr7fwAAAAAqI/x/AAAAAAAAAAAAAAAAAADgAAAAwbb5Ifx/AAAAAAAAAAAAABAdAAAAAAAAYNsD3voBAADIuxeB4AAAAGDbA976AQAA+6X9Ifx/AACQuheB4AAAACm7F4HgAAAAAAAAAAAAAAAAAAAAZHYACAAAAAAlAAAADAAAAAEAAAAYAAAADAAAAP8AAAASAAAADAAAAAEAAAAeAAAAGAAAACoAAAAFAAAAhQAAABYAAAAlAAAADAAAAAEAAABUAAAAqAAAACsAAAAFAAAAgwAAABUAAAABAAAAVVWPQSa0j0ErAAAABQAAAA8AAABMAAAAAAAAAAAAAAAAAAAA//////////9sAAAARgBpAHIAbQBhACAAbgBvACAAdgDhAGwAaQBkAGEAgD8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CAAAAAAAAAAiL4gIvx/AAAAAAAAAAAAAMG2+SH8fwAAAAAAAAAAAACYoRaB4AAAAAAAAAAAAAAAAAAAAAAAAACxqu2HaNQAAKsVCmAAAAAAfWzLStUtAADQleHd+gEAAGDbA976AQAA8KIWgQAAAAAAAAAAAAAAAAcAAAAAAAAA4E045voBAAAsohaB4AAAAGmiFoHgAAAAwbb5Ifx/AAAAAAAA+gEAAMZM/iEAAAAArVPLStUtAAAAADjm+gEAAGDbA976AQAA+6X9Ifx/AADQoRaB4AAAAGmiFoHg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Sf+b6AQAAAAAAAAAAAACIviAi/H8AAAAAAAAAAAAAED+B5voBAACpWxXQkdfXAQIAAAAAAAAAAAAAAAAAAAAAAAAAAAAAADGr7Ydo1AAAqPrVqvt/AABo/9Wq+38AAOD///8AAAAAYNsD3voBAACIohaBAAAAAAAAAAAAAAAABgAAAAAAAAAgAAAAAAAAAKyhFoHgAAAA6aEWgeAAAADBtvkh/H8AAAAAAAAAAAAAAAAAAAAAAABoyEbm+gEAAAAAAAAAAAAAYNsD3voBAAD7pf0h/H8AAFChFoHgAAAA6aEWge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0arth2jUAAAAAAAAAAAAAAgAAAAAAAAA7P///wAAAABg2wPe+gEAACijFoEAAAAAAAAAAAAAAAAJAAAAAAAAACAAAAAAAAAATKIWgeAAAACJohaB4AAAAMG2+SH8fwAAAAAAAAAAAACJyFyqAAAAAPDHRub6AQAAAAAAAAAAAABg2wPe+gEAAPul/SH8fwAA8KEWgeAAAACJohaB4A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zsTV1rlzZrlHLKaWS1xFueUeQyyAmIaHs1P8MrazM/0=</DigestValue>
    </Reference>
    <Reference Type="http://www.w3.org/2000/09/xmldsig#Object" URI="#idOfficeObject">
      <DigestMethod Algorithm="http://www.w3.org/2001/04/xmlenc#sha256"/>
      <DigestValue>2U1YbGhk8XXK5FVEhEmTll+xray43Umja6QR5dEjD0g=</DigestValue>
    </Reference>
    <Reference Type="http://uri.etsi.org/01903#SignedProperties" URI="#idSignedProperties">
      <Transforms>
        <Transform Algorithm="http://www.w3.org/TR/2001/REC-xml-c14n-20010315"/>
      </Transforms>
      <DigestMethod Algorithm="http://www.w3.org/2001/04/xmlenc#sha256"/>
      <DigestValue>qo8lDS69mmJwXwFneZQEs8zdVQo9f5ny50iq65wLso0=</DigestValue>
    </Reference>
    <Reference Type="http://www.w3.org/2000/09/xmldsig#Object" URI="#idValidSigLnImg">
      <DigestMethod Algorithm="http://www.w3.org/2001/04/xmlenc#sha256"/>
      <DigestValue>L7HBwUcKFf6meEbN2nyyzd8vCqmhqnl2cdbZa3732Bc=</DigestValue>
    </Reference>
    <Reference Type="http://www.w3.org/2000/09/xmldsig#Object" URI="#idInvalidSigLnImg">
      <DigestMethod Algorithm="http://www.w3.org/2001/04/xmlenc#sha256"/>
      <DigestValue>Q1kMlZtWjFcLDGDT7GPqrR19v14FK2a+xPCb4R4K06M=</DigestValue>
    </Reference>
  </SignedInfo>
  <SignatureValue>ayjsXGt87n+e3SU80nktgT+EUhNRYn0UE6NbOJYk4Xv+8vnoCgzQeoQsTqKGDOqEdxgpuCP864FC
XqdWrl/jM2qUDTEnHcKX01Rxi6j65x7SAvLcSlOqgQahxGRN29OV5PCrWXAmrJoDGcMcz5cITxDD
dSuzHEIe8gENtltaWGvf58LjYxuy83GrM8AQk3sXwKR9xc6INOgrYv9uo+wg2oLAYBB59KsVfwsg
eW7yyURi5BD6DSfCInH8dOP7ZtLbgWk7y7KscJrtLpa8Wbr0QcPgoVocswpVB/nelyK/SaPbNQ+3
rX6lcl5JZ+zxVJH1wlHxXOf2gsXl4FHx4NFZGg==</SignatureValue>
  <KeyInfo>
    <X509Data>
      <X509Certificate>MIIH+TCCBeGgAwIBAgIIELzaQrQlcCAwDQYJKoZIhvcNAQELBQAwWzEXMBUGA1UEBRMOUlVDIDgwMDUwMTcyLTExGjAYBgNVBAMTEUNBLURPQ1VNRU5UQSBTLkEuMRcwFQYDVQQKEw5ET0NVTUVOVEEgUy5BLjELMAkGA1UEBhMCUFkwHhcNMjEwNzI2MTk1MzIwWhcNMjMwNzI2MjAwMzIwWjCBmzELMAkGA1UEBhMCUFkxEzARBgNVBAQMCkxBUkFOIERJQVoxEjAQBgNVBAUTCUNJNDUxNDAxOTEVMBMGA1UEKgwMSk9TRSBFRFVBUkRPMRcwFQYDVQQKDA5QRVJTT05BIEZJU0lDQTERMA8GA1UECwwIRklSTUEgRjIxIDAeBgNVBAMMF0pPU0UgRURVQVJETyBMQVJBTiBESUFaMIIBIjANBgkqhkiG9w0BAQEFAAOCAQ8AMIIBCgKCAQEAz8QmMxf72rAZ/Bl6RnbDTM2EBfbuIxdy2C3jfDR8i76ELjxQ8OrJTjwuYBoeD32fQgooehpzow5RwRve7L2YV2boZ3MG55uTUuAKFLt5MP82ocE5UqG8oVbKT5ifqGX5P/OdYeX5Lje7hX34ygee297nWAo/UhttaM87Rb3ua55DAVb2k94bA7O2/Qqbsp7WrztYJ6GSh1gJp+XkiOkRfyUTIckMJkkJf1zd4Om39uU++2S+W0JgyTfE7lBJmTYfu1hKSQ/NaIADs2Gp8hQVQ+awGpR8t02Rvb2vDqQQ6a0OZcXBiSjUJF+bsdJkCAOOoIZQHljYpuqDImoSjGnMjwIDAQABo4IDfjCCA3owDAYDVR0TAQH/BAIwADAOBgNVHQ8BAf8EBAMCBeAwKgYDVR0lAQH/BCAwHgYIKwYBBQUHAwEGCCsGAQUFBwMCBggrBgEFBQcDBDAdBgNVHQ4EFgQU2EDgvk5ykEns1QSFNw63YYkX7p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pvc2VsYXJhbmRpYXp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TFGMsDstu5VXjeN4UdfkI4h5QXYIc8KWbogzFD3UsJpLQqgWPs4MPwpRdd/i8ZIm/4iCVv7CcHVr4g3kR2PRTbac/nWoM/Z0Y+Q3+Jdwk1RLo1tuXS0dSOV8aJAwIQl7UqmSsn+G5/N2CRivUwL8WPbt+8SO+L+px0PxOGBBcUNEGP7hcJeMjMhxQ0LHj/3MsPmch+CHG7Q2oAJA6XHS4PYLc10k9VuZ56EkTA+tfOpFF9oi72KmXD9zHjqcNboiq7BthKF7u88vTmMFTnTUXEDnYmbW6GbxbJWQQCGzLXO3IaLIWFGqasWP7QSKM8uyXyVLElTf0yX7gSBu1ftbB5F3tvFKuSU5C8ksMBeTV7JPfXiVClnaEADdkLyXUVueMPHBTx46U0b+BvMxzIQYiWdrktqC+JRjznFihgxFqMzH8v3LEvl9KN2bxuSHtxJ/JOBTnTjTneMLnQKZw3LvN4OKCYS0N5EiuAliruK/Kko+AhMqyEoUfUCUnv5iomYxsmSyxQl+/E4uW2ltw4hWCFcN+qvYviBNVJofM9OY8DOlwNxLZimsqgELbxR2CBvgVk+mDoxYcNOxIxIE9H+xRPQas+QFW5NvEdPhDWX52pBajpG8wuLf77kR+VTgivjh4xC1bBHH8TXwpQVtJarKC8sEnpVDWk6QyVtKXDdI0C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2021-11-10T19:11:32Z</mdssi:Value>
        </mdssi:SignatureTime>
      </SignatureProperty>
    </SignatureProperties>
  </Object>
  <Object Id="idOfficeObject">
    <SignatureProperties>
      <SignatureProperty Id="idOfficeV1Details" Target="#idPackageSignature">
        <SignatureInfoV1 xmlns="http://schemas.microsoft.com/office/2006/digsig">
          <SetupID>{7286F0FF-362C-48AE-88EF-41755820017E}</SetupID>
          <SignatureText>Eduardo Laran</SignatureText>
          <SignatureImage/>
          <SignatureComments/>
          <WindowsVersion>10.0</WindowsVersion>
          <OfficeVersion>16.0.14527/23</OfficeVersion>
          <ApplicationVersion>16.0.14527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2021-11-10T19:11:32Z</xd:SigningTime>
          <xd:SigningCertificate>
            <xd:Cert>
              <xd:CertDigest>
                <DigestMethod Algorithm="http://www.w3.org/2001/04/xmlenc#sha256"/>
                <DigestValue>X9g79j3u+mj/uGUEUZwtkeoOu25cofdw3dK/a6PDnEk=</DigestValue>
              </xd:CertDigest>
              <xd:IssuerSerial>
                <X509IssuerName>C=PY, O=DOCUMENTA S.A., CN=CA-DOCUMENTA S.A., SERIALNUMBER=RUC 80050172-1</X509IssuerName>
                <X509SerialNumber>1206078780253499424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n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wALk/n8AAADAAuT+fwAAvPfm4/5/AAAAABY+/38AAFXqV+P+fwAAMBYWPv9/AAC89+bj/n8AAKAWAAAAAAAAQAAAwP5/AAAAABY+/38AACHtV+P+fwAABAAAAAAAAAAwFhY+/38AALC1twOzAAAAvPfm4wAAAABIAAAAAAAAALz35uP+fwAAoMMC5P5/AAAA/Obj/n8AAAEAAAAAAAAARiHn4/5/AAAAABY+/38AAAAAAAAAAAAAAAAAAHICAAAQEZcfcgIAADCSABNyAgAAu6akO/9/AACAtrcDswAAABm3twOzAAAAAAAAAAAAAAAAAAAAZHYACAAAAAAlAAAADAAAAAEAAAAYAAAADAAAAAAAAAASAAAADAAAAAEAAAAeAAAAGAAAAO4AAAAFAAAAMgEAABYAAAAlAAAADAAAAAEAAABUAAAAiAAAAO8AAAAFAAAAMAEAABUAAAABAAAAVVWPQSa0j0HvAAAABQAAAAoAAABMAAAAAAAAAAAAAAAAAAAA//////////9gAAAAMQAw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8z3/fwAAAgAAAAAAAAACAAAAAAAAAIi+xzv/fwAAAAAAAAAAAAAAAAAAAAAAAAAAUEFyAgAAqNK3A7MAAAAAAAAAAAAAAAAAAAAAAAAALSOVXEm9AACo0rcDswAAAAAAAAByAgAAEKV7H3ICAAAwkgATcgIAANDUtwMAAAAAYGr+EnICAAAHAAAAAAAAAAAAAAAAAAAADNS3A7MAAABJ1LcDswAAAIG3oDv/fwAAAMAC5P5/AACgFgAAAAAAAAIAAAAAAAAAoNO3A7MAAAAwkgATcgIAALumpDv/fwAAsNO3A7MAAABJ1LcDs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UBRzLXICAADQ4RwucgIAAFCk++L+fwAAiL7HO/9/AAAAAAAAAAAAAOC4twOzAAAAyAnNIXICAAD/jl3i/n8AAAAAAAAAAAAAAAAAAAAAAAC9RJVcSb0AAFCk++L+fwAA0OEcLnICAADg////AAAAADCSABNyAgAAeLq3AwAAAAAAAAAAAAAAAAYAAAAAAAAAAAAAAAAAAACcubcDswAAANm5twOzAAAAgbegO/9/AAD4ZFUfcgIAAAAAAAAAAAAA+GRVH3ICAACAubcDswAAADCSABNyAgAAu6akO/9/AABAubcDswAAANm5twOz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vAAAAVgAAADAAAAA7AAAAgAAAABwAAAAhAPAAAAAAAAAAAAAAAIA/AAAAAAAAAAAAAIA/AAAAAAAAAAAAAAAAAAAAAAAAAAAAAAAAAAAAAAAAAAAlAAAADAAAAAAAAIAoAAAADAAAAAQAAABSAAAAcAEAAAQAAADs////AAAAAAAAAAAAAAAAkAEAAAAAAAEAAAAAcwBlAGcAbwBlACAAdQBpAAAAAAAAAAAAAAAAAAAAAAAAAAAAAAAAAAAAAAAAAAAAAAAAAAAAAAAAAAAAAAAAAAAAAAAAAAAAAAAAAAAAAAD+fwAAAAgAAAAAAACIvsc7/38AAAAAAAAAAAAAAAAAAAAAAABom4EwcgIAAIDTDC5yAgAAAAAAAAAAAAAAAAAAAAAAAM1ElVxJvQAAoFrV4v5/AABQFHMtcgIAAOz///8AAAAAMJIAE3ICAACIurcDAAAAAAAAAAAAAAAACQAAAAAAAAAAAAAAAAAAAKy5twOzAAAA6bm3A7MAAACBt6A7/38AAHjY7SFyAgAAAAAAAAAAAAB42O0hcgIAAAAAAAAAAAAAMJIAE3ICAAC7pqQ7/38AAFC5twOzAAAA6bm3A7MAAAAAAAAAAAAAACCoYB9kdgAIAAAAACUAAAAMAAAABAAAABgAAAAMAAAAAAAAABIAAAAMAAAAAQAAAB4AAAAYAAAAMAAAADsAAACwAAAAVwAAACUAAAAMAAAABAAAAFQAAACcAAAAMQAAADsAAACuAAAAVgAAAAEAAABVVY9BJrSPQTEAAAA7AAAADQAAAEwAAAAAAAAAAAAAAAAAAAD//////////2gAAABFAGQAdQBhAHIAZABvACAATABhAHIAYQBuAAAACgAAAAwAAAALAAAACgAAAAcAAAAMAAAADAAAAAUAAAAJAAAACgAAAAcAAAAKAAAACw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cAAAADwAAAGEAAABkAAAAcQAAAAEAAABVVY9BJrSPQQ8AAABhAAAADQAAAEwAAAAAAAAAAAAAAAAAAAD//////////2gAAABFAGQAdQBhAHIAZABvACAATABhAHIAYQBuAAAABwAAAAgAAAAHAAAABwAAAAUAAAAIAAAACAAAAAQAAAAGAAAABwAAAAUAAAAH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HYAAACGAAAAAQAAAFVVj0EmtI9BDwAAAHYAAAAQAAAATAAAAAAAAAAAAAAAAAAAAP//////////bAAAAEMAbwBuAHQAYQBkAG8AcgAgAEcAZQBuAGUAcgBhAGwACAAAAAgAAAAHAAAABAAAAAcAAAAIAAAACAAAAAUAAAAEAAAACQAAAAcAAAAHAAAABwAAAAUAAAAHAAAAAwAAAEsAAABAAAAAMAAAAAUAAAAgAAAAAQAAAAEAAAAQAAAAAAAAAAAAAABAAQAAoAAAAAAAAAAAAAAAQAEAAKAAAAAlAAAADAAAAAIAAAAnAAAAGAAAAAUAAAAAAAAA////AAAAAAAlAAAADAAAAAUAAABMAAAAZAAAAA4AAACLAAAABwEAAJsAAAAOAAAAiwAAAPoAAAARAAAAIQDwAAAAAAAAAAAAAACAPwAAAAAAAAAAAACAPwAAAAAAAAAAAAAAAAAAAAAAAAAAAAAAAAAAAAAAAAAAJQAAAAwAAAAAAACAKAAAAAwAAAAFAAAAJQAAAAwAAAABAAAAGAAAAAwAAAAAAAAAEgAAAAwAAAABAAAAFgAAAAwAAAAAAAAAVAAAACQBAAAPAAAAiwAAAAYBAACbAAAAAQAAAFVVj0EmtI9BDwAAAIsAAAAkAAAATAAAAAQAAAAOAAAAiwAAAAgBAACcAAAAlAAAAEYAaQByAG0AYQBkAG8AIABwAG8AcgA6ACAASgBPAFMARQAgAEUARABVAEEAUgBEAE8AIABMAEEAUgBBAE4AIABEAEkAQQBaAAYAAAADAAAABQAAAAsAAAAHAAAACAAAAAgAAAAEAAAACAAAAAgAAAAFAAAAAwAAAAQAAAAFAAAACgAAAAcAAAAHAAAABAAAAAcAAAAJAAAACQAAAAgAAAAIAAAACQAAAAoAAAAEAAAABgAAAAgAAAAIAAAACAAAAAoAAAAEAAAACQAAAAMAAAAIAAAABwAAABYAAAAMAAAAAAAAACUAAAAMAAAAAgAAAA4AAAAUAAAAAAAAABAAAAAU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AAuT+fwAAAMAC5P5/AAC89+bj/n8AAAAAFj7/fwAAVepX4/5/AAAwFhY+/38AALz35uP+fwAAoBYAAAAAAABAAADA/n8AAAAAFj7/fwAAIe1X4/5/AAAEAAAAAAAAADAWFj7/fwAAsLW3A7MAAAC89+bjAAAAAEgAAAAAAAAAvPfm4/5/AACgwwLk/n8AAAD85uP+fwAAAQAAAAAAAABGIefj/n8AAAAAFj7/fwAAAAAAAAAAAAAAAAAAcgIAABARlx9yAgAAMJIAE3ICAAC7pqQ7/38AAIC2twOzAAAAGbe3A7M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PM9/38AAAIAAAAAAAAAAgAAAAAAAACIvsc7/38AAAAAAAAAAAAAAAAAAAAAAAAAAFBBcgIAAKjStwOzAAAAAAAAAAAAAAAAAAAAAAAAAC0jlVxJvQAAqNK3A7MAAAAAAAAAcgIAABClex9yAgAAMJIAE3ICAADQ1LcDAAAAAGBq/hJyAgAABwAAAAAAAAAAAAAAAAAAAAzUtwOzAAAASdS3A7MAAACBt6A7/38AAADAAuT+fwAAoBYAAAAAAAACAAAAAAAAAKDTtwOzAAAAMJIAE3ICAAC7pqQ7/38AALDTtwOzAAAASdS3A7M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FAUcy1yAgAA0OEcLnICAABQpPvi/n8AAIi+xzv/fwAAAAAAAAAAAADguLcDswAAAMgJzSFyAgAA/45d4v5/AAAAAAAAAAAAAAAAAAAAAAAAvUSVXEm9AABQpPvi/n8AANDhHC5yAgAA4P///wAAAAAwkgATcgIAAHi6twMAAAAAAAAAAAAAAAAGAAAAAAAAAAAAAAAAAAAAnLm3A7MAAADZubcDswAAAIG3oDv/fwAA+GRVH3ICAAAAAAAAAAAAAPhkVR9yAgAAgLm3A7MAAAAwkgATcgIAALumpDv/fwAAQLm3A7MAAADZubcDswAAAAAAAAAAAAAAAAAAAGR2AAgAAAAAJQAAAAwAAAADAAAAGAAAAAwAAAAAAAAAEgAAAAwAAAABAAAAFgAAAAwAAAAIAAAAVAAAAFQAAAAMAAAANwAAACAAAABaAAAAAQAAAFVVj0EmtI9BDAAAAFsAAAABAAAATAAAAAQAAAALAAAANwAAACIAAABbAAAAUAAAAFgAZ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AAAAAAAAAAAAAAAA/n8AAAAIAAAAAAAAiL7HO/9/AAAAAAAAAAAAAAAAAAAAAAAAaJuBMHICAACA0wwucgIAAAAAAAAAAAAAAAAAAAAAAADNRJVcSb0AAKBa1eL+fwAAUBRzLXICAADs////AAAAADCSABNyAgAAiLq3AwAAAAAAAAAAAAAAAAkAAAAAAAAAAAAAAAAAAACsubcDswAAAOm5twOzAAAAgbegO/9/AAB42O0hcgIAAAAAAAAAAAAAeNjtIXICAAAAAAAAAAAAADCSABNyAgAAu6akO/9/AABQubcDswAAAOm5twOzAAAAAAAAAAAAAAAgqGAf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AAAA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wac5cuImg109Q6A7OsEV2oUm/QJ8Tx7nQjpfPsscAAc=</DigestValue>
    </Reference>
    <Reference Type="http://www.w3.org/2000/09/xmldsig#Object" URI="#idOfficeObject">
      <DigestMethod Algorithm="http://www.w3.org/2001/04/xmlenc#sha256"/>
      <DigestValue>elG6vGiy5hznr8qhzpYWY4jBGnUypsMCgC8LE6NIojw=</DigestValue>
    </Reference>
    <Reference Type="http://uri.etsi.org/01903#SignedProperties" URI="#idSignedProperties">
      <Transforms>
        <Transform Algorithm="http://www.w3.org/TR/2001/REC-xml-c14n-20010315"/>
      </Transforms>
      <DigestMethod Algorithm="http://www.w3.org/2001/04/xmlenc#sha256"/>
      <DigestValue>9TgcWiCjPYCU5GTEWq+8zkrM/AqoZ+xwLI2bV32z87M=</DigestValue>
    </Reference>
    <Reference Type="http://www.w3.org/2000/09/xmldsig#Object" URI="#idValidSigLnImg">
      <DigestMethod Algorithm="http://www.w3.org/2001/04/xmlenc#sha256"/>
      <DigestValue>L7HBwUcKFf6meEbN2nyyzd8vCqmhqnl2cdbZa3732Bc=</DigestValue>
    </Reference>
    <Reference Type="http://www.w3.org/2000/09/xmldsig#Object" URI="#idInvalidSigLnImg">
      <DigestMethod Algorithm="http://www.w3.org/2001/04/xmlenc#sha256"/>
      <DigestValue>Q1kMlZtWjFcLDGDT7GPqrR19v14FK2a+xPCb4R4K06M=</DigestValue>
    </Reference>
  </SignedInfo>
  <SignatureValue>K+MdXx2NySJydZ676xPLXJGoVlZWcq0sL4qr3LlLECItjHMN4qFihE3pBGlVB1lfeUOe9Jc969G9
BcYg4Bo59uD1/nAgvwF+GGGkOyU6QgyANGVeOSGBOBXhrTaZMzlariQApAzDPhzermsxNWZM+7+Q
XtS2JCnzywywc4Qlk+ZZ08QHzIyt/+MN/12Z5fBXen3MNmALZArEDLfV1mN1QL/71pKJedTbVtZv
zlnvO3FJToNT0+kz/R/gt/t2d2FB0Q7MCq6j1Q56QMYlEoJrQKy1QBjge4e/kn9DVzFnrw3qsm5P
CeVrPlIZIPBwwzoIC4taO0Zgpxp16LFbLIfc9Q==</SignatureValue>
  <KeyInfo>
    <X509Data>
      <X509Certificate>MIIH+TCCBeGgAwIBAgIIELzaQrQlcCAwDQYJKoZIhvcNAQELBQAwWzEXMBUGA1UEBRMOUlVDIDgwMDUwMTcyLTExGjAYBgNVBAMTEUNBLURPQ1VNRU5UQSBTLkEuMRcwFQYDVQQKEw5ET0NVTUVOVEEgUy5BLjELMAkGA1UEBhMCUFkwHhcNMjEwNzI2MTk1MzIwWhcNMjMwNzI2MjAwMzIwWjCBmzELMAkGA1UEBhMCUFkxEzARBgNVBAQMCkxBUkFOIERJQVoxEjAQBgNVBAUTCUNJNDUxNDAxOTEVMBMGA1UEKgwMSk9TRSBFRFVBUkRPMRcwFQYDVQQKDA5QRVJTT05BIEZJU0lDQTERMA8GA1UECwwIRklSTUEgRjIxIDAeBgNVBAMMF0pPU0UgRURVQVJETyBMQVJBTiBESUFaMIIBIjANBgkqhkiG9w0BAQEFAAOCAQ8AMIIBCgKCAQEAz8QmMxf72rAZ/Bl6RnbDTM2EBfbuIxdy2C3jfDR8i76ELjxQ8OrJTjwuYBoeD32fQgooehpzow5RwRve7L2YV2boZ3MG55uTUuAKFLt5MP82ocE5UqG8oVbKT5ifqGX5P/OdYeX5Lje7hX34ygee297nWAo/UhttaM87Rb3ua55DAVb2k94bA7O2/Qqbsp7WrztYJ6GSh1gJp+XkiOkRfyUTIckMJkkJf1zd4Om39uU++2S+W0JgyTfE7lBJmTYfu1hKSQ/NaIADs2Gp8hQVQ+awGpR8t02Rvb2vDqQQ6a0OZcXBiSjUJF+bsdJkCAOOoIZQHljYpuqDImoSjGnMjwIDAQABo4IDfjCCA3owDAYDVR0TAQH/BAIwADAOBgNVHQ8BAf8EBAMCBeAwKgYDVR0lAQH/BCAwHgYIKwYBBQUHAwEGCCsGAQUFBwMCBggrBgEFBQcDBDAdBgNVHQ4EFgQU2EDgvk5ykEns1QSFNw63YYkX7p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pvc2VsYXJhbmRpYXp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TFGMsDstu5VXjeN4UdfkI4h5QXYIc8KWbogzFD3UsJpLQqgWPs4MPwpRdd/i8ZIm/4iCVv7CcHVr4g3kR2PRTbac/nWoM/Z0Y+Q3+Jdwk1RLo1tuXS0dSOV8aJAwIQl7UqmSsn+G5/N2CRivUwL8WPbt+8SO+L+px0PxOGBBcUNEGP7hcJeMjMhxQ0LHj/3MsPmch+CHG7Q2oAJA6XHS4PYLc10k9VuZ56EkTA+tfOpFF9oi72KmXD9zHjqcNboiq7BthKF7u88vTmMFTnTUXEDnYmbW6GbxbJWQQCGzLXO3IaLIWFGqasWP7QSKM8uyXyVLElTf0yX7gSBu1ftbB5F3tvFKuSU5C8ksMBeTV7JPfXiVClnaEADdkLyXUVueMPHBTx46U0b+BvMxzIQYiWdrktqC+JRjznFihgxFqMzH8v3LEvl9KN2bxuSHtxJ/JOBTnTjTneMLnQKZw3LvN4OKCYS0N5EiuAliruK/Kko+AhMqyEoUfUCUnv5iomYxsmSyxQl+/E4uW2ltw4hWCFcN+qvYviBNVJofM9OY8DOlwNxLZimsqgELbxR2CBvgVk+mDoxYcNOxIxIE9H+xRPQas+QFW5NvEdPhDWX52pBajpG8wuLf77kR+VTgivjh4xC1bBHH8TXwpQVtJarKC8sEnpVDWk6QyVtKXDdI0C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2021-11-10T19:11:41Z</mdssi:Value>
        </mdssi:SignatureTime>
      </SignatureProperty>
    </SignatureProperties>
  </Object>
  <Object Id="idOfficeObject">
    <SignatureProperties>
      <SignatureProperty Id="idOfficeV1Details" Target="#idPackageSignature">
        <SignatureInfoV1 xmlns="http://schemas.microsoft.com/office/2006/digsig">
          <SetupID>{016DE0C3-FB93-4FAF-AEB2-C415FA3BB8F8}</SetupID>
          <SignatureText>Eduardo Laran</SignatureText>
          <SignatureImage/>
          <SignatureComments/>
          <WindowsVersion>10.0</WindowsVersion>
          <OfficeVersion>16.0.14527/23</OfficeVersion>
          <ApplicationVersion>16.0.14527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2021-11-10T19:11:41Z</xd:SigningTime>
          <xd:SigningCertificate>
            <xd:Cert>
              <xd:CertDigest>
                <DigestMethod Algorithm="http://www.w3.org/2001/04/xmlenc#sha256"/>
                <DigestValue>X9g79j3u+mj/uGUEUZwtkeoOu25cofdw3dK/a6PDnEk=</DigestValue>
              </xd:CertDigest>
              <xd:IssuerSerial>
                <X509IssuerName>C=PY, O=DOCUMENTA S.A., CN=CA-DOCUMENTA S.A., SERIALNUMBER=RUC 80050172-1</X509IssuerName>
                <X509SerialNumber>1206078780253499424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n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wALk/n8AAADAAuT+fwAAvPfm4/5/AAAAABY+/38AAFXqV+P+fwAAMBYWPv9/AAC89+bj/n8AAKAWAAAAAAAAQAAAwP5/AAAAABY+/38AACHtV+P+fwAABAAAAAAAAAAwFhY+/38AALC1twOzAAAAvPfm4wAAAABIAAAAAAAAALz35uP+fwAAoMMC5P5/AAAA/Obj/n8AAAEAAAAAAAAARiHn4/5/AAAAABY+/38AAAAAAAAAAAAAAAAAAHICAAAQEZcfcgIAADCSABNyAgAAu6akO/9/AACAtrcDswAAABm3twOzAAAAAAAAAAAAAAAAAAAAZHYACAAAAAAlAAAADAAAAAEAAAAYAAAADAAAAAAAAAASAAAADAAAAAEAAAAeAAAAGAAAAO4AAAAFAAAAMgEAABYAAAAlAAAADAAAAAEAAABUAAAAiAAAAO8AAAAFAAAAMAEAABUAAAABAAAAVVWPQSa0j0HvAAAABQAAAAoAAABMAAAAAAAAAAAAAAAAAAAA//////////9gAAAAMQAw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8z3/fwAAAgAAAAAAAAACAAAAAAAAAIi+xzv/fwAAAAAAAAAAAAAAAAAAAAAAAAAAUEFyAgAAqNK3A7MAAAAAAAAAAAAAAAAAAAAAAAAALSOVXEm9AACo0rcDswAAAAAAAAByAgAAEKV7H3ICAAAwkgATcgIAANDUtwMAAAAAYGr+EnICAAAHAAAAAAAAAAAAAAAAAAAADNS3A7MAAABJ1LcDswAAAIG3oDv/fwAAAMAC5P5/AACgFgAAAAAAAAIAAAAAAAAAoNO3A7MAAAAwkgATcgIAALumpDv/fwAAsNO3A7MAAABJ1LcDs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UBRzLXICAADQ4RwucgIAAFCk++L+fwAAiL7HO/9/AAAAAAAAAAAAAOC4twOzAAAAyAnNIXICAAD/jl3i/n8AAAAAAAAAAAAAAAAAAAAAAAC9RJVcSb0AAFCk++L+fwAA0OEcLnICAADg////AAAAADCSABNyAgAAeLq3AwAAAAAAAAAAAAAAAAYAAAAAAAAAAAAAAAAAAACcubcDswAAANm5twOzAAAAgbegO/9/AAD4ZFUfcgIAAAAAAAAAAAAA+GRVH3ICAACAubcDswAAADCSABNyAgAAu6akO/9/AABAubcDswAAANm5twOz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vAAAAVgAAADAAAAA7AAAAgAAAABwAAAAhAPAAAAAAAAAAAAAAAIA/AAAAAAAAAAAAAIA/AAAAAAAAAAAAAAAAAAAAAAAAAAAAAAAAAAAAAAAAAAAlAAAADAAAAAAAAIAoAAAADAAAAAQAAABSAAAAcAEAAAQAAADs////AAAAAAAAAAAAAAAAkAEAAAAAAAEAAAAAcwBlAGcAbwBlACAAdQBpAAAAAAAAAAAAAAAAAAAAAAAAAAAAAAAAAAAAAAAAAAAAAAAAAAAAAAAAAAAAAAAAAAAAAAAAAAAAAAAAAAAAAAD+fwAAAAgAAAAAAACIvsc7/38AAAAAAAAAAAAAAAAAAAAAAABom4EwcgIAAIDTDC5yAgAAAAAAAAAAAAAAAAAAAAAAAM1ElVxJvQAAoFrV4v5/AABQFHMtcgIAAOz///8AAAAAMJIAE3ICAACIurcDAAAAAAAAAAAAAAAACQAAAAAAAAAAAAAAAAAAAKy5twOzAAAA6bm3A7MAAACBt6A7/38AAHjY7SFyAgAAAAAAAAAAAAB42O0hcgIAAAAAAAAAAAAAMJIAE3ICAAC7pqQ7/38AAFC5twOzAAAA6bm3A7MAAAAAAAAAAAAAACCoYB9kdgAIAAAAACUAAAAMAAAABAAAABgAAAAMAAAAAAAAABIAAAAMAAAAAQAAAB4AAAAYAAAAMAAAADsAAACwAAAAVwAAACUAAAAMAAAABAAAAFQAAACcAAAAMQAAADsAAACuAAAAVgAAAAEAAABVVY9BJrSPQTEAAAA7AAAADQAAAEwAAAAAAAAAAAAAAAAAAAD//////////2gAAABFAGQAdQBhAHIAZABvACAATABhAHIAYQBuAAAACgAAAAwAAAALAAAACgAAAAcAAAAMAAAADAAAAAUAAAAJAAAACgAAAAcAAAAKAAAACw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cAAAADwAAAGEAAABkAAAAcQAAAAEAAABVVY9BJrSPQQ8AAABhAAAADQAAAEwAAAAAAAAAAAAAAAAAAAD//////////2gAAABFAGQAdQBhAHIAZABvACAATABhAHIAYQBuAAAABwAAAAgAAAAHAAAABwAAAAUAAAAIAAAACAAAAAQAAAAGAAAABwAAAAUAAAAH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HYAAACGAAAAAQAAAFVVj0EmtI9BDwAAAHYAAAAQAAAATAAAAAAAAAAAAAAAAAAAAP//////////bAAAAEMAbwBuAHQAYQBkAG8AcgAgAEcAZQBuAGUAcgBhAGwACAAAAAgAAAAHAAAABAAAAAcAAAAIAAAACAAAAAUAAAAEAAAACQAAAAcAAAAHAAAABwAAAAUAAAAHAAAAAwAAAEsAAABAAAAAMAAAAAUAAAAgAAAAAQAAAAEAAAAQAAAAAAAAAAAAAABAAQAAoAAAAAAAAAAAAAAAQAEAAKAAAAAlAAAADAAAAAIAAAAnAAAAGAAAAAUAAAAAAAAA////AAAAAAAlAAAADAAAAAUAAABMAAAAZAAAAA4AAACLAAAABwEAAJsAAAAOAAAAiwAAAPoAAAARAAAAIQDwAAAAAAAAAAAAAACAPwAAAAAAAAAAAACAPwAAAAAAAAAAAAAAAAAAAAAAAAAAAAAAAAAAAAAAAAAAJQAAAAwAAAAAAACAKAAAAAwAAAAFAAAAJQAAAAwAAAABAAAAGAAAAAwAAAAAAAAAEgAAAAwAAAABAAAAFgAAAAwAAAAAAAAAVAAAACQBAAAPAAAAiwAAAAYBAACbAAAAAQAAAFVVj0EmtI9BDwAAAIsAAAAkAAAATAAAAAQAAAAOAAAAiwAAAAgBAACcAAAAlAAAAEYAaQByAG0AYQBkAG8AIABwAG8AcgA6ACAASgBPAFMARQAgAEUARABVAEEAUgBEAE8AIABMAEEAUgBBAE4AIABEAEkAQQBaAAYAAAADAAAABQAAAAsAAAAHAAAACAAAAAgAAAAEAAAACAAAAAgAAAAFAAAAAwAAAAQAAAAFAAAACgAAAAcAAAAHAAAABAAAAAcAAAAJAAAACQAAAAgAAAAIAAAACQAAAAoAAAAEAAAABgAAAAgAAAAIAAAACAAAAAoAAAAEAAAACQAAAAMAAAAIAAAABwAAABYAAAAMAAAAAAAAACUAAAAMAAAAAgAAAA4AAAAUAAAAAAAAABAAAAAU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AAuT+fwAAAMAC5P5/AAC89+bj/n8AAAAAFj7/fwAAVepX4/5/AAAwFhY+/38AALz35uP+fwAAoBYAAAAAAABAAADA/n8AAAAAFj7/fwAAIe1X4/5/AAAEAAAAAAAAADAWFj7/fwAAsLW3A7MAAAC89+bjAAAAAEgAAAAAAAAAvPfm4/5/AACgwwLk/n8AAAD85uP+fwAAAQAAAAAAAABGIefj/n8AAAAAFj7/fwAAAAAAAAAAAAAAAAAAcgIAABARlx9yAgAAMJIAE3ICAAC7pqQ7/38AAIC2twOzAAAAGbe3A7M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PM9/38AAAIAAAAAAAAAAgAAAAAAAACIvsc7/38AAAAAAAAAAAAAAAAAAAAAAAAAAFBBcgIAAKjStwOzAAAAAAAAAAAAAAAAAAAAAAAAAC0jlVxJvQAAqNK3A7MAAAAAAAAAcgIAABClex9yAgAAMJIAE3ICAADQ1LcDAAAAAGBq/hJyAgAABwAAAAAAAAAAAAAAAAAAAAzUtwOzAAAASdS3A7MAAACBt6A7/38AAADAAuT+fwAAoBYAAAAAAAACAAAAAAAAAKDTtwOzAAAAMJIAE3ICAAC7pqQ7/38AALDTtwOzAAAASdS3A7M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FAUcy1yAgAA0OEcLnICAABQpPvi/n8AAIi+xzv/fwAAAAAAAAAAAADguLcDswAAAMgJzSFyAgAA/45d4v5/AAAAAAAAAAAAAAAAAAAAAAAAvUSVXEm9AABQpPvi/n8AANDhHC5yAgAA4P///wAAAAAwkgATcgIAAHi6twMAAAAAAAAAAAAAAAAGAAAAAAAAAAAAAAAAAAAAnLm3A7MAAADZubcDswAAAIG3oDv/fwAA+GRVH3ICAAAAAAAAAAAAAPhkVR9yAgAAgLm3A7MAAAAwkgATcgIAALumpDv/fwAAQLm3A7MAAADZubcDswAAAAAAAAAAAAAAAAAAAGR2AAgAAAAAJQAAAAwAAAADAAAAGAAAAAwAAAAAAAAAEgAAAAwAAAABAAAAFgAAAAwAAAAIAAAAVAAAAFQAAAAMAAAANwAAACAAAABaAAAAAQAAAFVVj0EmtI9BDAAAAFsAAAABAAAATAAAAAQAAAALAAAANwAAACIAAABbAAAAUAAAAFgAZ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AAAAAAAAAAAAAAAA/n8AAAAIAAAAAAAAiL7HO/9/AAAAAAAAAAAAAAAAAAAAAAAAaJuBMHICAACA0wwucgIAAAAAAAAAAAAAAAAAAAAAAADNRJVcSb0AAKBa1eL+fwAAUBRzLXICAADs////AAAAADCSABNyAgAAiLq3AwAAAAAAAAAAAAAAAAkAAAAAAAAAAAAAAAAAAACsubcDswAAAOm5twOzAAAAgbegO/9/AAB42O0hcgIAAAAAAAAAAAAAeNjtIXICAAAAAAAAAAAAADCSABNyAgAAu6akO/9/AABQubcDswAAAOm5twOzAAAAAAAAAAAAAAAgqGAf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AAAA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Nl93S0/jjpOA8G3JUtaM0wU+iDnvH09JdSKLaxOuWjE=</DigestValue>
    </Reference>
    <Reference Type="http://www.w3.org/2000/09/xmldsig#Object" URI="#idOfficeObject">
      <DigestMethod Algorithm="http://www.w3.org/2001/04/xmlenc#sha256"/>
      <DigestValue>zjAHOm6AWYAAUOE/Br5kJdXjqfWqB9RW9XdRWkJEP7g=</DigestValue>
    </Reference>
    <Reference Type="http://uri.etsi.org/01903#SignedProperties" URI="#idSignedProperties">
      <Transforms>
        <Transform Algorithm="http://www.w3.org/TR/2001/REC-xml-c14n-20010315"/>
      </Transforms>
      <DigestMethod Algorithm="http://www.w3.org/2001/04/xmlenc#sha256"/>
      <DigestValue>wiXpDJlqlJQehA4eIXEfVPujKotRHBH3Rpkwrue7e9o=</DigestValue>
    </Reference>
    <Reference Type="http://www.w3.org/2000/09/xmldsig#Object" URI="#idValidSigLnImg">
      <DigestMethod Algorithm="http://www.w3.org/2001/04/xmlenc#sha256"/>
      <DigestValue>L7HBwUcKFf6meEbN2nyyzd8vCqmhqnl2cdbZa3732Bc=</DigestValue>
    </Reference>
    <Reference Type="http://www.w3.org/2000/09/xmldsig#Object" URI="#idInvalidSigLnImg">
      <DigestMethod Algorithm="http://www.w3.org/2001/04/xmlenc#sha256"/>
      <DigestValue>Q1kMlZtWjFcLDGDT7GPqrR19v14FK2a+xPCb4R4K06M=</DigestValue>
    </Reference>
  </SignedInfo>
  <SignatureValue>DLd0T4y9+l8GR5jRrWW4reGZ3v8E+J9lR5gbSHTJ3hzSXbNqHC97WvkqbB4e/W9bpJLu2C85z/vb
JAbOj3yoXl8TTiMswDRSBwxz+rXeLH9iwRDRbhL8s1UyT9lS36HQqyJI8AigvfeYZ25jIZQlybkh
+SFURrml/mERZ16EymP4JBbYQOZCWHG6I1Cv3zf1QjUXez453PYCV42OkXmAvbuxU+jsGaQOA/j8
MmeU02D3dUIh9hYuv+xDtNcLjSghT8cX2MjZyFyGwxn8tvMydp8HEifZauZK5LOVLpoNA3EXngn9
stU0PN7NnUmYPoF1kEWT/bTf79D+IfYXdNJZSQ==</SignatureValue>
  <KeyInfo>
    <X509Data>
      <X509Certificate>MIIH+TCCBeGgAwIBAgIIELzaQrQlcCAwDQYJKoZIhvcNAQELBQAwWzEXMBUGA1UEBRMOUlVDIDgwMDUwMTcyLTExGjAYBgNVBAMTEUNBLURPQ1VNRU5UQSBTLkEuMRcwFQYDVQQKEw5ET0NVTUVOVEEgUy5BLjELMAkGA1UEBhMCUFkwHhcNMjEwNzI2MTk1MzIwWhcNMjMwNzI2MjAwMzIwWjCBmzELMAkGA1UEBhMCUFkxEzARBgNVBAQMCkxBUkFOIERJQVoxEjAQBgNVBAUTCUNJNDUxNDAxOTEVMBMGA1UEKgwMSk9TRSBFRFVBUkRPMRcwFQYDVQQKDA5QRVJTT05BIEZJU0lDQTERMA8GA1UECwwIRklSTUEgRjIxIDAeBgNVBAMMF0pPU0UgRURVQVJETyBMQVJBTiBESUFaMIIBIjANBgkqhkiG9w0BAQEFAAOCAQ8AMIIBCgKCAQEAz8QmMxf72rAZ/Bl6RnbDTM2EBfbuIxdy2C3jfDR8i76ELjxQ8OrJTjwuYBoeD32fQgooehpzow5RwRve7L2YV2boZ3MG55uTUuAKFLt5MP82ocE5UqG8oVbKT5ifqGX5P/OdYeX5Lje7hX34ygee297nWAo/UhttaM87Rb3ua55DAVb2k94bA7O2/Qqbsp7WrztYJ6GSh1gJp+XkiOkRfyUTIckMJkkJf1zd4Om39uU++2S+W0JgyTfE7lBJmTYfu1hKSQ/NaIADs2Gp8hQVQ+awGpR8t02Rvb2vDqQQ6a0OZcXBiSjUJF+bsdJkCAOOoIZQHljYpuqDImoSjGnMjwIDAQABo4IDfjCCA3owDAYDVR0TAQH/BAIwADAOBgNVHQ8BAf8EBAMCBeAwKgYDVR0lAQH/BCAwHgYIKwYBBQUHAwEGCCsGAQUFBwMCBggrBgEFBQcDBDAdBgNVHQ4EFgQU2EDgvk5ykEns1QSFNw63YYkX7p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pvc2VsYXJhbmRpYXp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TFGMsDstu5VXjeN4UdfkI4h5QXYIc8KWbogzFD3UsJpLQqgWPs4MPwpRdd/i8ZIm/4iCVv7CcHVr4g3kR2PRTbac/nWoM/Z0Y+Q3+Jdwk1RLo1tuXS0dSOV8aJAwIQl7UqmSsn+G5/N2CRivUwL8WPbt+8SO+L+px0PxOGBBcUNEGP7hcJeMjMhxQ0LHj/3MsPmch+CHG7Q2oAJA6XHS4PYLc10k9VuZ56EkTA+tfOpFF9oi72KmXD9zHjqcNboiq7BthKF7u88vTmMFTnTUXEDnYmbW6GbxbJWQQCGzLXO3IaLIWFGqasWP7QSKM8uyXyVLElTf0yX7gSBu1ftbB5F3tvFKuSU5C8ksMBeTV7JPfXiVClnaEADdkLyXUVueMPHBTx46U0b+BvMxzIQYiWdrktqC+JRjznFihgxFqMzH8v3LEvl9KN2bxuSHtxJ/JOBTnTjTneMLnQKZw3LvN4OKCYS0N5EiuAliruK/Kko+AhMqyEoUfUCUnv5iomYxsmSyxQl+/E4uW2ltw4hWCFcN+qvYviBNVJofM9OY8DOlwNxLZimsqgELbxR2CBvgVk+mDoxYcNOxIxIE9H+xRPQas+QFW5NvEdPhDWX52pBajpG8wuLf77kR+VTgivjh4xC1bBHH8TXwpQVtJarKC8sEnpVDWk6QyVtKXDdI0C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2021-11-10T19:11:52Z</mdssi:Value>
        </mdssi:SignatureTime>
      </SignatureProperty>
    </SignatureProperties>
  </Object>
  <Object Id="idOfficeObject">
    <SignatureProperties>
      <SignatureProperty Id="idOfficeV1Details" Target="#idPackageSignature">
        <SignatureInfoV1 xmlns="http://schemas.microsoft.com/office/2006/digsig">
          <SetupID>{2D69A192-0BFF-488B-9BC0-01FB2BA02BB6}</SetupID>
          <SignatureText>Eduardo Laran</SignatureText>
          <SignatureImage/>
          <SignatureComments/>
          <WindowsVersion>10.0</WindowsVersion>
          <OfficeVersion>16.0.14527/23</OfficeVersion>
          <ApplicationVersion>16.0.14527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2021-11-10T19:11:52Z</xd:SigningTime>
          <xd:SigningCertificate>
            <xd:Cert>
              <xd:CertDigest>
                <DigestMethod Algorithm="http://www.w3.org/2001/04/xmlenc#sha256"/>
                <DigestValue>X9g79j3u+mj/uGUEUZwtkeoOu25cofdw3dK/a6PDnEk=</DigestValue>
              </xd:CertDigest>
              <xd:IssuerSerial>
                <X509IssuerName>C=PY, O=DOCUMENTA S.A., CN=CA-DOCUMENTA S.A., SERIALNUMBER=RUC 80050172-1</X509IssuerName>
                <X509SerialNumber>1206078780253499424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n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wALk/n8AAADAAuT+fwAAvPfm4/5/AAAAABY+/38AAFXqV+P+fwAAMBYWPv9/AAC89+bj/n8AAKAWAAAAAAAAQAAAwP5/AAAAABY+/38AACHtV+P+fwAABAAAAAAAAAAwFhY+/38AALC1twOzAAAAvPfm4wAAAABIAAAAAAAAALz35uP+fwAAoMMC5P5/AAAA/Obj/n8AAAEAAAAAAAAARiHn4/5/AAAAABY+/38AAAAAAAAAAAAAAAAAAHICAAAQEZcfcgIAADCSABNyAgAAu6akO/9/AACAtrcDswAAABm3twOzAAAAAAAAAAAAAAAAAAAAZHYACAAAAAAlAAAADAAAAAEAAAAYAAAADAAAAAAAAAASAAAADAAAAAEAAAAeAAAAGAAAAO4AAAAFAAAAMgEAABYAAAAlAAAADAAAAAEAAABUAAAAiAAAAO8AAAAFAAAAMAEAABUAAAABAAAAVVWPQSa0j0HvAAAABQAAAAoAAABMAAAAAAAAAAAAAAAAAAAA//////////9gAAAAMQAw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8z3/fwAAAgAAAAAAAAACAAAAAAAAAIi+xzv/fwAAAAAAAAAAAAAAAAAAAAAAAAAAUEFyAgAAqNK3A7MAAAAAAAAAAAAAAAAAAAAAAAAALSOVXEm9AACo0rcDswAAAAAAAAByAgAAEKV7H3ICAAAwkgATcgIAANDUtwMAAAAAYGr+EnICAAAHAAAAAAAAAAAAAAAAAAAADNS3A7MAAABJ1LcDswAAAIG3oDv/fwAAAMAC5P5/AACgFgAAAAAAAAIAAAAAAAAAoNO3A7MAAAAwkgATcgIAALumpDv/fwAAsNO3A7MAAABJ1LcDs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UBRzLXICAADQ4RwucgIAAFCk++L+fwAAiL7HO/9/AAAAAAAAAAAAAOC4twOzAAAAyAnNIXICAAD/jl3i/n8AAAAAAAAAAAAAAAAAAAAAAAC9RJVcSb0AAFCk++L+fwAA0OEcLnICAADg////AAAAADCSABNyAgAAeLq3AwAAAAAAAAAAAAAAAAYAAAAAAAAAAAAAAAAAAACcubcDswAAANm5twOzAAAAgbegO/9/AAD4ZFUfcgIAAAAAAAAAAAAA+GRVH3ICAACAubcDswAAADCSABNyAgAAu6akO/9/AABAubcDswAAANm5twOz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vAAAAVgAAADAAAAA7AAAAgAAAABwAAAAhAPAAAAAAAAAAAAAAAIA/AAAAAAAAAAAAAIA/AAAAAAAAAAAAAAAAAAAAAAAAAAAAAAAAAAAAAAAAAAAlAAAADAAAAAAAAIAoAAAADAAAAAQAAABSAAAAcAEAAAQAAADs////AAAAAAAAAAAAAAAAkAEAAAAAAAEAAAAAcwBlAGcAbwBlACAAdQBpAAAAAAAAAAAAAAAAAAAAAAAAAAAAAAAAAAAAAAAAAAAAAAAAAAAAAAAAAAAAAAAAAAAAAAAAAAAAAAAAAAAAAAD+fwAAAAgAAAAAAACIvsc7/38AAAAAAAAAAAAAAAAAAAAAAABom4EwcgIAAIDTDC5yAgAAAAAAAAAAAAAAAAAAAAAAAM1ElVxJvQAAoFrV4v5/AABQFHMtcgIAAOz///8AAAAAMJIAE3ICAACIurcDAAAAAAAAAAAAAAAACQAAAAAAAAAAAAAAAAAAAKy5twOzAAAA6bm3A7MAAACBt6A7/38AAHjY7SFyAgAAAAAAAAAAAAB42O0hcgIAAAAAAAAAAAAAMJIAE3ICAAC7pqQ7/38AAFC5twOzAAAA6bm3A7MAAAAAAAAAAAAAACCoYB9kdgAIAAAAACUAAAAMAAAABAAAABgAAAAMAAAAAAAAABIAAAAMAAAAAQAAAB4AAAAYAAAAMAAAADsAAACwAAAAVwAAACUAAAAMAAAABAAAAFQAAACcAAAAMQAAADsAAACuAAAAVgAAAAEAAABVVY9BJrSPQTEAAAA7AAAADQAAAEwAAAAAAAAAAAAAAAAAAAD//////////2gAAABFAGQAdQBhAHIAZABvACAATABhAHIAYQBuAAAACgAAAAwAAAALAAAACgAAAAcAAAAMAAAADAAAAAUAAAAJAAAACgAAAAcAAAAKAAAACw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cAAAADwAAAGEAAABkAAAAcQAAAAEAAABVVY9BJrSPQQ8AAABhAAAADQAAAEwAAAAAAAAAAAAAAAAAAAD//////////2gAAABFAGQAdQBhAHIAZABvACAATABhAHIAYQBuAAAABwAAAAgAAAAHAAAABwAAAAUAAAAIAAAACAAAAAQAAAAGAAAABwAAAAUAAAAH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HYAAACGAAAAAQAAAFVVj0EmtI9BDwAAAHYAAAAQAAAATAAAAAAAAAAAAAAAAAAAAP//////////bAAAAEMAbwBuAHQAYQBkAG8AcgAgAEcAZQBuAGUAcgBhAGwACAAAAAgAAAAHAAAABAAAAAcAAAAIAAAACAAAAAUAAAAEAAAACQAAAAcAAAAHAAAABwAAAAUAAAAHAAAAAwAAAEsAAABAAAAAMAAAAAUAAAAgAAAAAQAAAAEAAAAQAAAAAAAAAAAAAABAAQAAoAAAAAAAAAAAAAAAQAEAAKAAAAAlAAAADAAAAAIAAAAnAAAAGAAAAAUAAAAAAAAA////AAAAAAAlAAAADAAAAAUAAABMAAAAZAAAAA4AAACLAAAABwEAAJsAAAAOAAAAiwAAAPoAAAARAAAAIQDwAAAAAAAAAAAAAACAPwAAAAAAAAAAAACAPwAAAAAAAAAAAAAAAAAAAAAAAAAAAAAAAAAAAAAAAAAAJQAAAAwAAAAAAACAKAAAAAwAAAAFAAAAJQAAAAwAAAABAAAAGAAAAAwAAAAAAAAAEgAAAAwAAAABAAAAFgAAAAwAAAAAAAAAVAAAACQBAAAPAAAAiwAAAAYBAACbAAAAAQAAAFVVj0EmtI9BDwAAAIsAAAAkAAAATAAAAAQAAAAOAAAAiwAAAAgBAACcAAAAlAAAAEYAaQByAG0AYQBkAG8AIABwAG8AcgA6ACAASgBPAFMARQAgAEUARABVAEEAUgBEAE8AIABMAEEAUgBBAE4AIABEAEkAQQBaAAYAAAADAAAABQAAAAsAAAAHAAAACAAAAAgAAAAEAAAACAAAAAgAAAAFAAAAAwAAAAQAAAAFAAAACgAAAAcAAAAHAAAABAAAAAcAAAAJAAAACQAAAAgAAAAIAAAACQAAAAoAAAAEAAAABgAAAAgAAAAIAAAACAAAAAoAAAAEAAAACQAAAAMAAAAIAAAABwAAABYAAAAMAAAAAAAAACUAAAAMAAAAAgAAAA4AAAAUAAAAAAAAABAAAAAU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AAuT+fwAAAMAC5P5/AAC89+bj/n8AAAAAFj7/fwAAVepX4/5/AAAwFhY+/38AALz35uP+fwAAoBYAAAAAAABAAADA/n8AAAAAFj7/fwAAIe1X4/5/AAAEAAAAAAAAADAWFj7/fwAAsLW3A7MAAAC89+bjAAAAAEgAAAAAAAAAvPfm4/5/AACgwwLk/n8AAAD85uP+fwAAAQAAAAAAAABGIefj/n8AAAAAFj7/fwAAAAAAAAAAAAAAAAAAcgIAABARlx9yAgAAMJIAE3ICAAC7pqQ7/38AAIC2twOzAAAAGbe3A7M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PM9/38AAAIAAAAAAAAAAgAAAAAAAACIvsc7/38AAAAAAAAAAAAAAAAAAAAAAAAAAFBBcgIAAKjStwOzAAAAAAAAAAAAAAAAAAAAAAAAAC0jlVxJvQAAqNK3A7MAAAAAAAAAcgIAABClex9yAgAAMJIAE3ICAADQ1LcDAAAAAGBq/hJyAgAABwAAAAAAAAAAAAAAAAAAAAzUtwOzAAAASdS3A7MAAACBt6A7/38AAADAAuT+fwAAoBYAAAAAAAACAAAAAAAAAKDTtwOzAAAAMJIAE3ICAAC7pqQ7/38AALDTtwOzAAAASdS3A7M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FAUcy1yAgAA0OEcLnICAABQpPvi/n8AAIi+xzv/fwAAAAAAAAAAAADguLcDswAAAMgJzSFyAgAA/45d4v5/AAAAAAAAAAAAAAAAAAAAAAAAvUSVXEm9AABQpPvi/n8AANDhHC5yAgAA4P///wAAAAAwkgATcgIAAHi6twMAAAAAAAAAAAAAAAAGAAAAAAAAAAAAAAAAAAAAnLm3A7MAAADZubcDswAAAIG3oDv/fwAA+GRVH3ICAAAAAAAAAAAAAPhkVR9yAgAAgLm3A7MAAAAwkgATcgIAALumpDv/fwAAQLm3A7MAAADZubcDswAAAAAAAAAAAAAAAAAAAGR2AAgAAAAAJQAAAAwAAAADAAAAGAAAAAwAAAAAAAAAEgAAAAwAAAABAAAAFgAAAAwAAAAIAAAAVAAAAFQAAAAMAAAANwAAACAAAABaAAAAAQAAAFVVj0EmtI9BDAAAAFsAAAABAAAATAAAAAQAAAALAAAANwAAACIAAABbAAAAUAAAAFgAZ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AAAAAAAAAAAAAAAA/n8AAAAIAAAAAAAAiL7HO/9/AAAAAAAAAAAAAAAAAAAAAAAAaJuBMHICAACA0wwucgIAAAAAAAAAAAAAAAAAAAAAAADNRJVcSb0AAKBa1eL+fwAAUBRzLXICAADs////AAAAADCSABNyAgAAiLq3AwAAAAAAAAAAAAAAAAkAAAAAAAAAAAAAAAAAAACsubcDswAAAOm5twOzAAAAgbegO/9/AAB42O0hcgIAAAAAAAAAAAAAeNjtIXICAAAAAAAAAAAAADCSABNyAgAAu6akO/9/AABQubcDswAAAOm5twOzAAAAAAAAAAAAAAAgqGAf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AAAA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w4YGWmWDC/3f0LoaFffOclxfh0BXEgq7BqswxldcKO0=</DigestValue>
    </Reference>
    <Reference Type="http://www.w3.org/2000/09/xmldsig#Object" URI="#idOfficeObject">
      <DigestMethod Algorithm="http://www.w3.org/2001/04/xmlenc#sha256"/>
      <DigestValue>+SSKDM2o9Vmoh069kP6sXuRMnVNyC0PfEcfqII3BGmQ=</DigestValue>
    </Reference>
    <Reference Type="http://uri.etsi.org/01903#SignedProperties" URI="#idSignedProperties">
      <Transforms>
        <Transform Algorithm="http://www.w3.org/TR/2001/REC-xml-c14n-20010315"/>
      </Transforms>
      <DigestMethod Algorithm="http://www.w3.org/2001/04/xmlenc#sha256"/>
      <DigestValue>Elo0Jy1SUmJIJ3t3sDWBxgU25rzxZCJyzkObIVb5+9g=</DigestValue>
    </Reference>
    <Reference Type="http://www.w3.org/2000/09/xmldsig#Object" URI="#idValidSigLnImg">
      <DigestMethod Algorithm="http://www.w3.org/2001/04/xmlenc#sha256"/>
      <DigestValue>8Uur4XLRZIUDPWu6+xiDRHzAF5PJqQsqZRMQiuaJLgM=</DigestValue>
    </Reference>
    <Reference Type="http://www.w3.org/2000/09/xmldsig#Object" URI="#idInvalidSigLnImg">
      <DigestMethod Algorithm="http://www.w3.org/2001/04/xmlenc#sha256"/>
      <DigestValue>FXIEBixEmQD+R639kCH0hFiymgTC1f4PiXFKicJR3tQ=</DigestValue>
    </Reference>
  </SignedInfo>
  <SignatureValue>tfoS25Ijxou4deI3Kknf+gOvZ+ompl3UrNd9IekixqWNz+LZKpF8n8sjzutsSD01KD6Kq4fRxu+Y
/4tyIPNnF6oqyzrXYTL/CqxsK0spKz6L+0/9Pv1ycabHk970eYQU0R1UI4IiZ9+prWTZC5Wj80tf
NWb7MIRhhMNWLBMVfMxltZKaQp7zNtlaWWS9ur6sWRJET0TopDKl1ZoWY/P2jX1D1WGuzB8IM7mf
JUEf5yjKwWFseXk5sLGxj40csQzsoXa1/JTT6EPhh7jshVnOIg4xbYOp9ZjAnYF8yL6A7DclpVWa
5bw/MgkKxS9L1IdGjBpIYHk3aQoAJDOuyTpajw==</SignatureValue>
  <KeyInfo>
    <X509Data>
      <X509Certificate>MIIH+TCCBeGgAwIBAgIIELzaQrQlcCAwDQYJKoZIhvcNAQELBQAwWzEXMBUGA1UEBRMOUlVDIDgwMDUwMTcyLTExGjAYBgNVBAMTEUNBLURPQ1VNRU5UQSBTLkEuMRcwFQYDVQQKEw5ET0NVTUVOVEEgUy5BLjELMAkGA1UEBhMCUFkwHhcNMjEwNzI2MTk1MzIwWhcNMjMwNzI2MjAwMzIwWjCBmzELMAkGA1UEBhMCUFkxEzARBgNVBAQMCkxBUkFOIERJQVoxEjAQBgNVBAUTCUNJNDUxNDAxOTEVMBMGA1UEKgwMSk9TRSBFRFVBUkRPMRcwFQYDVQQKDA5QRVJTT05BIEZJU0lDQTERMA8GA1UECwwIRklSTUEgRjIxIDAeBgNVBAMMF0pPU0UgRURVQVJETyBMQVJBTiBESUFaMIIBIjANBgkqhkiG9w0BAQEFAAOCAQ8AMIIBCgKCAQEAz8QmMxf72rAZ/Bl6RnbDTM2EBfbuIxdy2C3jfDR8i76ELjxQ8OrJTjwuYBoeD32fQgooehpzow5RwRve7L2YV2boZ3MG55uTUuAKFLt5MP82ocE5UqG8oVbKT5ifqGX5P/OdYeX5Lje7hX34ygee297nWAo/UhttaM87Rb3ua55DAVb2k94bA7O2/Qqbsp7WrztYJ6GSh1gJp+XkiOkRfyUTIckMJkkJf1zd4Om39uU++2S+W0JgyTfE7lBJmTYfu1hKSQ/NaIADs2Gp8hQVQ+awGpR8t02Rvb2vDqQQ6a0OZcXBiSjUJF+bsdJkCAOOoIZQHljYpuqDImoSjGnMjwIDAQABo4IDfjCCA3owDAYDVR0TAQH/BAIwADAOBgNVHQ8BAf8EBAMCBeAwKgYDVR0lAQH/BCAwHgYIKwYBBQUHAwEGCCsGAQUFBwMCBggrBgEFBQcDBDAdBgNVHQ4EFgQU2EDgvk5ykEns1QSFNw63YYkX7p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pvc2VsYXJhbmRpYXp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TFGMsDstu5VXjeN4UdfkI4h5QXYIc8KWbogzFD3UsJpLQqgWPs4MPwpRdd/i8ZIm/4iCVv7CcHVr4g3kR2PRTbac/nWoM/Z0Y+Q3+Jdwk1RLo1tuXS0dSOV8aJAwIQl7UqmSsn+G5/N2CRivUwL8WPbt+8SO+L+px0PxOGBBcUNEGP7hcJeMjMhxQ0LHj/3MsPmch+CHG7Q2oAJA6XHS4PYLc10k9VuZ56EkTA+tfOpFF9oi72KmXD9zHjqcNboiq7BthKF7u88vTmMFTnTUXEDnYmbW6GbxbJWQQCGzLXO3IaLIWFGqasWP7QSKM8uyXyVLElTf0yX7gSBu1ftbB5F3tvFKuSU5C8ksMBeTV7JPfXiVClnaEADdkLyXUVueMPHBTx46U0b+BvMxzIQYiWdrktqC+JRjznFihgxFqMzH8v3LEvl9KN2bxuSHtxJ/JOBTnTjTneMLnQKZw3LvN4OKCYS0N5EiuAliruK/Kko+AhMqyEoUfUCUnv5iomYxsmSyxQl+/E4uW2ltw4hWCFcN+qvYviBNVJofM9OY8DOlwNxLZimsqgELbxR2CBvgVk+mDoxYcNOxIxIE9H+xRPQas+QFW5NvEdPhDWX52pBajpG8wuLf77kR+VTgivjh4xC1bBHH8TXwpQVtJarKC8sEnpVDWk6QyVtKXDdI0C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2021-11-10T19:12:05Z</mdssi:Value>
        </mdssi:SignatureTime>
      </SignatureProperty>
    </SignatureProperties>
  </Object>
  <Object Id="idOfficeObject">
    <SignatureProperties>
      <SignatureProperty Id="idOfficeV1Details" Target="#idPackageSignature">
        <SignatureInfoV1 xmlns="http://schemas.microsoft.com/office/2006/digsig">
          <SetupID>{46AAE720-7643-4F02-BD14-94240E5203EE}</SetupID>
          <SignatureText>Eduardo Laran</SignatureText>
          <SignatureImage/>
          <SignatureComments/>
          <WindowsVersion>10.0</WindowsVersion>
          <OfficeVersion>16.0.14527/23</OfficeVersion>
          <ApplicationVersion>16.0.14527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2021-11-10T19:12:05Z</xd:SigningTime>
          <xd:SigningCertificate>
            <xd:Cert>
              <xd:CertDigest>
                <DigestMethod Algorithm="http://www.w3.org/2001/04/xmlenc#sha256"/>
                <DigestValue>X9g79j3u+mj/uGUEUZwtkeoOu25cofdw3dK/a6PDnEk=</DigestValue>
              </xd:CertDigest>
              <xd:IssuerSerial>
                <X509IssuerName>C=PY, O=DOCUMENTA S.A., CN=CA-DOCUMENTA S.A., SERIALNUMBER=RUC 80050172-1</X509IssuerName>
                <X509SerialNumber>1206078780253499424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n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wALk/n8AAADAAuT+fwAAvPfm4/5/AAAAABY+/38AAFXqV+P+fwAAMBYWPv9/AAC89+bj/n8AAKAWAAAAAAAAQAAAwP5/AAAAABY+/38AACHtV+P+fwAABAAAAAAAAAAwFhY+/38AALC1twOzAAAAvPfm4wAAAABIAAAAAAAAALz35uP+fwAAoMMC5P5/AAAA/Obj/n8AAAEAAAAAAAAARiHn4/5/AAAAABY+/38AAAAAAAAAAAAAAAAAAHICAAAQEZcfcgIAADCSABNyAgAAu6akO/9/AACAtrcDswAAABm3twOzAAAAAAAAAAAAAAAAAAAAZHYACAAAAAAlAAAADAAAAAEAAAAYAAAADAAAAAAAAAASAAAADAAAAAEAAAAeAAAAGAAAAO4AAAAFAAAAMgEAABYAAAAlAAAADAAAAAEAAABUAAAAiAAAAO8AAAAFAAAAMAEAABUAAAABAAAAVVWPQSa0j0HvAAAABQAAAAoAAABMAAAAAAAAAAAAAAAAAAAA//////////9gAAAAMQAw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8z3/fwAAAgAAAAAAAAACAAAAAAAAAIi+xzv/fwAAAAAAAAAAAAAAAAAAAAAAAAAAUEFyAgAAqNK3A7MAAAAAAAAAAAAAAAAAAAAAAAAALSOVXEm9AACo0rcDswAAAAAAAAByAgAAEKV7H3ICAAAwkgATcgIAANDUtwMAAAAAYGr+EnICAAAHAAAAAAAAAAAAAAAAAAAADNS3A7MAAABJ1LcDswAAAIG3oDv/fwAAAMAC5P5/AACgFgAAAAAAAAIAAAAAAAAAoNO3A7MAAAAwkgATcgIAALumpDv/fwAAsNO3A7MAAABJ1LcDs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UBRzLXICAADQ4RwucgIAAFCk++L+fwAAiL7HO/9/AAAAAAAAAAAAAOC4twOzAAAAyAnNIXICAAD/jl3i/n8AAAAAAAAAAAAAAAAAAAAAAAC9RJVcSb0AAFCk++L+fwAA0OEcLnICAADg////AAAAADCSABNyAgAAeLq3AwAAAAAAAAAAAAAAAAYAAAAAAAAAAAAAAAAAAACcubcDswAAANm5twOzAAAAgbegO/9/AAD4ZFUfcgIAAAAAAAAAAAAA+GRVH3ICAACAubcDswAAADCSABNyAgAAu6akO/9/AABAubcDswAAANm5twOzAAAAAAAAAAAAAAAAAAAAZHYACAAAAAAlAAAADAAAAAMAAAAYAAAADAAAAAAAAAASAAAADAAAAAEAAAAWAAAADAAAAAgAAABUAAAAVAAAAAwAAAA3AAAAIAAAAFoAAAABAAAAVVWPQSa0j0EMAAAAWwAAAAEAAABMAAAABAAAAAsAAAA3AAAAIgAAAFsAAABQAAAAWAAWP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vAAAAVgAAADAAAAA7AAAAgAAAABwAAAAhAPAAAAAAAAAAAAAAAIA/AAAAAAAAAAAAAIA/AAAAAAAAAAAAAAAAAAAAAAAAAAAAAAAAAAAAAAAAAAAlAAAADAAAAAAAAIAoAAAADAAAAAQAAABSAAAAcAEAAAQAAADs////AAAAAAAAAAAAAAAAkAEAAAAAAAEAAAAAcwBlAGcAbwBlACAAdQBpAAAAAAAAAAAAAAAAAAAAAAAAAAAAAAAAAAAAAAAAAAAAAAAAAAAAAAAAAAAAAAAAAAAAAAAAAAAAAAAAAAAAAAD+fwAAAAgAAAAAAACIvsc7/38AAAAAAAAAAAAAAAAAAAAAAABom4EwcgIAAIDTDC5yAgAAAAAAAAAAAAAAAAAAAAAAAM1ElVxJvQAAoFrV4v5/AABQFHMtcgIAAOz///8AAAAAMJIAE3ICAACIurcDAAAAAAAAAAAAAAAACQAAAAAAAAAAAAAAAAAAAKy5twOzAAAA6bm3A7MAAACBt6A7/38AAHjY7SFyAgAAAAAAAAAAAAB42O0hcgIAAAAAAAAAAAAAMJIAE3ICAAC7pqQ7/38AAFC5twOzAAAA6bm3A7MAAAAAAAAAAAAAACCoYB9kdgAIAAAAACUAAAAMAAAABAAAABgAAAAMAAAAAAAAABIAAAAMAAAAAQAAAB4AAAAYAAAAMAAAADsAAACwAAAAVwAAACUAAAAMAAAABAAAAFQAAACcAAAAMQAAADsAAACuAAAAVgAAAAEAAABVVY9BJrSPQTEAAAA7AAAADQAAAEwAAAAAAAAAAAAAAAAAAAD//////////2gAAABFAGQAdQBhAHIAZABvACAATABhAHIAYQBuAAAACgAAAAwAAAALAAAACgAAAAcAAAAMAAAADAAAAAUAAAAJAAAACgAAAAcAAAAKAAAACw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cAAAADwAAAGEAAABkAAAAcQAAAAEAAABVVY9BJrSPQQ8AAABhAAAADQAAAEwAAAAAAAAAAAAAAAAAAAD//////////2gAAABFAGQAdQBhAHIAZABvACAATABhAHIAYQBuAAAABwAAAAgAAAAHAAAABwAAAAUAAAAIAAAACAAAAAQAAAAGAAAABwAAAAUAAAAH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HYAAACGAAAAAQAAAFVVj0EmtI9BDwAAAHYAAAAQAAAATAAAAAAAAAAAAAAAAAAAAP//////////bAAAAEMAbwBuAHQAYQBkAG8AcgAgAEcAZQBuAGUAcgBhAGwACAAAAAgAAAAHAAAABAAAAAcAAAAIAAAACAAAAAUAAAAEAAAACQAAAAcAAAAHAAAABwAAAAUAAAAHAAAAAwAAAEsAAABAAAAAMAAAAAUAAAAgAAAAAQAAAAEAAAAQAAAAAAAAAAAAAABAAQAAoAAAAAAAAAAAAAAAQAEAAKAAAAAlAAAADAAAAAIAAAAnAAAAGAAAAAUAAAAAAAAA////AAAAAAAlAAAADAAAAAUAAABMAAAAZAAAAA4AAACLAAAABwEAAJsAAAAOAAAAiwAAAPoAAAARAAAAIQDwAAAAAAAAAAAAAACAPwAAAAAAAAAAAACAPwAAAAAAAAAAAAAAAAAAAAAAAAAAAAAAAAAAAAAAAAAAJQAAAAwAAAAAAACAKAAAAAwAAAAFAAAAJQAAAAwAAAABAAAAGAAAAAwAAAAAAAAAEgAAAAwAAAABAAAAFgAAAAwAAAAAAAAAVAAAACQBAAAPAAAAiwAAAAYBAACbAAAAAQAAAFVVj0EmtI9BDwAAAIsAAAAkAAAATAAAAAQAAAAOAAAAiwAAAAgBAACcAAAAlAAAAEYAaQByAG0AYQBkAG8AIABwAG8AcgA6ACAASgBPAFMARQAgAEUARABVAEEAUgBEAE8AIABMAEEAUgBBAE4AIABEAEkAQQBaAAYAAAADAAAABQAAAAsAAAAHAAAACAAAAAgAAAAEAAAACAAAAAgAAAAFAAAAAwAAAAQAAAAFAAAACgAAAAcAAAAHAAAABAAAAAcAAAAJAAAACQAAAAgAAAAIAAAACQAAAAoAAAAEAAAABgAAAAgAAAAIAAAACAAAAAoAAAAEAAAACQAAAAMAAAAIAAAABwAAABYAAAAMAAAAAAAAACUAAAAMAAAAAgAAAA4AAAAUAAAAAAAAABAAAAAU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AAuT+fwAAAMAC5P5/AAC89+bj/n8AAAAAFj7/fwAAVepX4/5/AAAwFhY+/38AALz35uP+fwAAoBYAAAAAAABAAADA/n8AAAAAFj7/fwAAIe1X4/5/AAAEAAAAAAAAADAWFj7/fwAAsLW3A7MAAAC89+bjAAAAAEgAAAAAAAAAvPfm4/5/AACgwwLk/n8AAAD85uP+fwAAAQAAAAAAAABGIefj/n8AAAAAFj7/fwAAAAAAAAAAAAAAAAAAcgIAABARlx9yAgAAMJIAE3ICAAC7pqQ7/38AAIC2twOzAAAAGbe3A7M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PM9/38AAAIAAAAAAAAAAgAAAAAAAACIvsc7/38AAAAAAAAAAAAAAAAAAAAAAAAAAFBBcgIAAKjStwOzAAAAAAAAAAAAAAAAAAAAAAAAAC0jlVxJvQAAqNK3A7MAAAAAAAAAcgIAABClex9yAgAAMJIAE3ICAADQ1LcDAAAAAGBq/hJyAgAABwAAAAAAAAAAAAAAAAAAAAzUtwOzAAAASdS3A7MAAACBt6A7/38AAADAAuT+fwAAoBYAAAAAAAACAAAAAAAAAKDTtwOzAAAAMJIAE3ICAAC7pqQ7/38AALDTtwOzAAAASdS3A7M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FAUcy1yAgAA0OEcLnICAABQpPvi/n8AAIi+xzv/fwAAAAAAAAAAAADguLcDswAAAMgJzSFyAgAA/45d4v5/AAAAAAAAAAAAAAAAAAAAAAAAvUSVXEm9AABQpPvi/n8AANDhHC5yAgAA4P///wAAAAAwkgATcgIAAHi6twMAAAAAAAAAAAAAAAAGAAAAAAAAAAAAAAAAAAAAnLm3A7MAAADZubcDswAAAIG3oDv/fwAA+GRVH3ICAAAAAAAAAAAAAPhkVR9yAgAAgLm3A7MAAAAwkgATcgIAALumpDv/fwAAQLm3A7MAAADZubcDsw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AAAAAAAAAAAAAAAA/n8AAAAIAAAAAAAAiL7HO/9/AAAAAAAAAAAAAAAAAAAAAAAAaJuBMHICAACA0wwucgIAAAAAAAAAAAAAAAAAAAAAAADNRJVcSb0AAKBa1eL+fwAAUBRzLXICAADs////AAAAADCSABNyAgAAiLq3AwAAAAAAAAAAAAAAAAkAAAAAAAAAAAAAAAAAAACsubcDswAAAOm5twOzAAAAgbegO/9/AAB42O0hcgIAAAAAAAAAAAAAeNjtIXICAAAAAAAAAAAAADCSABNyAgAAu6akO/9/AABQubcDswAAAOm5twOzAAAAAAAAAAAAAAAgqGAf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AAAA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RAjLhwZDi/VzkyxosOJmRyld1Xzn+KQAdseBGDJdtqU=</DigestValue>
    </Reference>
    <Reference Type="http://www.w3.org/2000/09/xmldsig#Object" URI="#idOfficeObject">
      <DigestMethod Algorithm="http://www.w3.org/2001/04/xmlenc#sha256"/>
      <DigestValue>nKyeRZvvsHq/did7BIXwO7fPWKy/RL8eoC4XeWla5cg=</DigestValue>
    </Reference>
    <Reference Type="http://uri.etsi.org/01903#SignedProperties" URI="#idSignedProperties">
      <Transforms>
        <Transform Algorithm="http://www.w3.org/TR/2001/REC-xml-c14n-20010315"/>
      </Transforms>
      <DigestMethod Algorithm="http://www.w3.org/2001/04/xmlenc#sha256"/>
      <DigestValue>JMgI/BUhIOcVbtOZ/1UHiD1zV4nn/YT2t2dcrGm1egU=</DigestValue>
    </Reference>
    <Reference Type="http://www.w3.org/2000/09/xmldsig#Object" URI="#idValidSigLnImg">
      <DigestMethod Algorithm="http://www.w3.org/2001/04/xmlenc#sha256"/>
      <DigestValue>L7HBwUcKFf6meEbN2nyyzd8vCqmhqnl2cdbZa3732Bc=</DigestValue>
    </Reference>
    <Reference Type="http://www.w3.org/2000/09/xmldsig#Object" URI="#idInvalidSigLnImg">
      <DigestMethod Algorithm="http://www.w3.org/2001/04/xmlenc#sha256"/>
      <DigestValue>Q1kMlZtWjFcLDGDT7GPqrR19v14FK2a+xPCb4R4K06M=</DigestValue>
    </Reference>
  </SignedInfo>
  <SignatureValue>E9l2kpaO9esW6BD2wgAA/my0RkE3VSwVRj7QdxaPHq+TN+Pja7PtmejnkhG8arqfEgusI/omSGbp
ULv4CLojg90Ices2qMnGv9m2DpT5H1WggDbm5SHIjv6egPLhvfRp/rUIB1XkVuOEecm1WaXLur0c
QE+GXybkLmTw0m8J9dPVnc2Vf/DK9U9bW9yUliB3aYuhkrXcujLQEqL9h33wjr8Xg3kwIg/b2JN7
P0obE8s+vt4N8OP/DV9efPMxTyqRe3XuWXwBwHGXfg90UOb3kmLQIEfe3WY821iTGYCv+A6HGiWF
s5TXxyl2XeiOnION8FS4B4Dpo6ftTt8v1zBVDQ==</SignatureValue>
  <KeyInfo>
    <X509Data>
      <X509Certificate>MIIH+TCCBeGgAwIBAgIIELzaQrQlcCAwDQYJKoZIhvcNAQELBQAwWzEXMBUGA1UEBRMOUlVDIDgwMDUwMTcyLTExGjAYBgNVBAMTEUNBLURPQ1VNRU5UQSBTLkEuMRcwFQYDVQQKEw5ET0NVTUVOVEEgUy5BLjELMAkGA1UEBhMCUFkwHhcNMjEwNzI2MTk1MzIwWhcNMjMwNzI2MjAwMzIwWjCBmzELMAkGA1UEBhMCUFkxEzARBgNVBAQMCkxBUkFOIERJQVoxEjAQBgNVBAUTCUNJNDUxNDAxOTEVMBMGA1UEKgwMSk9TRSBFRFVBUkRPMRcwFQYDVQQKDA5QRVJTT05BIEZJU0lDQTERMA8GA1UECwwIRklSTUEgRjIxIDAeBgNVBAMMF0pPU0UgRURVQVJETyBMQVJBTiBESUFaMIIBIjANBgkqhkiG9w0BAQEFAAOCAQ8AMIIBCgKCAQEAz8QmMxf72rAZ/Bl6RnbDTM2EBfbuIxdy2C3jfDR8i76ELjxQ8OrJTjwuYBoeD32fQgooehpzow5RwRve7L2YV2boZ3MG55uTUuAKFLt5MP82ocE5UqG8oVbKT5ifqGX5P/OdYeX5Lje7hX34ygee297nWAo/UhttaM87Rb3ua55DAVb2k94bA7O2/Qqbsp7WrztYJ6GSh1gJp+XkiOkRfyUTIckMJkkJf1zd4Om39uU++2S+W0JgyTfE7lBJmTYfu1hKSQ/NaIADs2Gp8hQVQ+awGpR8t02Rvb2vDqQQ6a0OZcXBiSjUJF+bsdJkCAOOoIZQHljYpuqDImoSjGnMjwIDAQABo4IDfjCCA3owDAYDVR0TAQH/BAIwADAOBgNVHQ8BAf8EBAMCBeAwKgYDVR0lAQH/BCAwHgYIKwYBBQUHAwEGCCsGAQUFBwMCBggrBgEFBQcDBDAdBgNVHQ4EFgQU2EDgvk5ykEns1QSFNw63YYkX7p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pvc2VsYXJhbmRpYXp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TFGMsDstu5VXjeN4UdfkI4h5QXYIc8KWbogzFD3UsJpLQqgWPs4MPwpRdd/i8ZIm/4iCVv7CcHVr4g3kR2PRTbac/nWoM/Z0Y+Q3+Jdwk1RLo1tuXS0dSOV8aJAwIQl7UqmSsn+G5/N2CRivUwL8WPbt+8SO+L+px0PxOGBBcUNEGP7hcJeMjMhxQ0LHj/3MsPmch+CHG7Q2oAJA6XHS4PYLc10k9VuZ56EkTA+tfOpFF9oi72KmXD9zHjqcNboiq7BthKF7u88vTmMFTnTUXEDnYmbW6GbxbJWQQCGzLXO3IaLIWFGqasWP7QSKM8uyXyVLElTf0yX7gSBu1ftbB5F3tvFKuSU5C8ksMBeTV7JPfXiVClnaEADdkLyXUVueMPHBTx46U0b+BvMxzIQYiWdrktqC+JRjznFihgxFqMzH8v3LEvl9KN2bxuSHtxJ/JOBTnTjTneMLnQKZw3LvN4OKCYS0N5EiuAliruK/Kko+AhMqyEoUfUCUnv5iomYxsmSyxQl+/E4uW2ltw4hWCFcN+qvYviBNVJofM9OY8DOlwNxLZimsqgELbxR2CBvgVk+mDoxYcNOxIxIE9H+xRPQas+QFW5NvEdPhDWX52pBajpG8wuLf77kR+VTgivjh4xC1bBHH8TXwpQVtJarKC8sEnpVDWk6QyVtKXDdI0C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2021-11-10T19:12:32Z</mdssi:Value>
        </mdssi:SignatureTime>
      </SignatureProperty>
    </SignatureProperties>
  </Object>
  <Object Id="idOfficeObject">
    <SignatureProperties>
      <SignatureProperty Id="idOfficeV1Details" Target="#idPackageSignature">
        <SignatureInfoV1 xmlns="http://schemas.microsoft.com/office/2006/digsig">
          <SetupID>{2D6A3C12-0BC2-4985-B29D-8A823B5EC3A6}</SetupID>
          <SignatureText>Eduardo Laran</SignatureText>
          <SignatureImage/>
          <SignatureComments/>
          <WindowsVersion>10.0</WindowsVersion>
          <OfficeVersion>16.0.14527/23</OfficeVersion>
          <ApplicationVersion>16.0.14527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2021-11-10T19:12:32Z</xd:SigningTime>
          <xd:SigningCertificate>
            <xd:Cert>
              <xd:CertDigest>
                <DigestMethod Algorithm="http://www.w3.org/2001/04/xmlenc#sha256"/>
                <DigestValue>X9g79j3u+mj/uGUEUZwtkeoOu25cofdw3dK/a6PDnEk=</DigestValue>
              </xd:CertDigest>
              <xd:IssuerSerial>
                <X509IssuerName>C=PY, O=DOCUMENTA S.A., CN=CA-DOCUMENTA S.A., SERIALNUMBER=RUC 80050172-1</X509IssuerName>
                <X509SerialNumber>1206078780253499424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n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wALk/n8AAADAAuT+fwAAvPfm4/5/AAAAABY+/38AAFXqV+P+fwAAMBYWPv9/AAC89+bj/n8AAKAWAAAAAAAAQAAAwP5/AAAAABY+/38AACHtV+P+fwAABAAAAAAAAAAwFhY+/38AALC1twOzAAAAvPfm4wAAAABIAAAAAAAAALz35uP+fwAAoMMC5P5/AAAA/Obj/n8AAAEAAAAAAAAARiHn4/5/AAAAABY+/38AAAAAAAAAAAAAAAAAAHICAAAQEZcfcgIAADCSABNyAgAAu6akO/9/AACAtrcDswAAABm3twOzAAAAAAAAAAAAAAAAAAAAZHYACAAAAAAlAAAADAAAAAEAAAAYAAAADAAAAAAAAAASAAAADAAAAAEAAAAeAAAAGAAAAO4AAAAFAAAAMgEAABYAAAAlAAAADAAAAAEAAABUAAAAiAAAAO8AAAAFAAAAMAEAABUAAAABAAAAVVWPQSa0j0HvAAAABQAAAAoAAABMAAAAAAAAAAAAAAAAAAAA//////////9gAAAAMQAw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8z3/fwAAAgAAAAAAAAACAAAAAAAAAIi+xzv/fwAAAAAAAAAAAAAAAAAAAAAAAAAAUEFyAgAAqNK3A7MAAAAAAAAAAAAAAAAAAAAAAAAALSOVXEm9AACo0rcDswAAAAAAAAByAgAAEKV7H3ICAAAwkgATcgIAANDUtwMAAAAAYGr+EnICAAAHAAAAAAAAAAAAAAAAAAAADNS3A7MAAABJ1LcDswAAAIG3oDv/fwAAAMAC5P5/AACgFgAAAAAAAAIAAAAAAAAAoNO3A7MAAAAwkgATcgIAALumpDv/fwAAsNO3A7MAAABJ1LcDs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UBRzLXICAADQ4RwucgIAAFCk++L+fwAAiL7HO/9/AAAAAAAAAAAAAOC4twOzAAAAyAnNIXICAAD/jl3i/n8AAAAAAAAAAAAAAAAAAAAAAAC9RJVcSb0AAFCk++L+fwAA0OEcLnICAADg////AAAAADCSABNyAgAAeLq3AwAAAAAAAAAAAAAAAAYAAAAAAAAAAAAAAAAAAACcubcDswAAANm5twOzAAAAgbegO/9/AAD4ZFUfcgIAAAAAAAAAAAAA+GRVH3ICAACAubcDswAAADCSABNyAgAAu6akO/9/AABAubcDswAAANm5twOz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vAAAAVgAAADAAAAA7AAAAgAAAABwAAAAhAPAAAAAAAAAAAAAAAIA/AAAAAAAAAAAAAIA/AAAAAAAAAAAAAAAAAAAAAAAAAAAAAAAAAAAAAAAAAAAlAAAADAAAAAAAAIAoAAAADAAAAAQAAABSAAAAcAEAAAQAAADs////AAAAAAAAAAAAAAAAkAEAAAAAAAEAAAAAcwBlAGcAbwBlACAAdQBpAAAAAAAAAAAAAAAAAAAAAAAAAAAAAAAAAAAAAAAAAAAAAAAAAAAAAAAAAAAAAAAAAAAAAAAAAAAAAAAAAAAAAAD+fwAAAAgAAAAAAACIvsc7/38AAAAAAAAAAAAAAAAAAAAAAABom4EwcgIAAIDTDC5yAgAAAAAAAAAAAAAAAAAAAAAAAM1ElVxJvQAAoFrV4v5/AABQFHMtcgIAAOz///8AAAAAMJIAE3ICAACIurcDAAAAAAAAAAAAAAAACQAAAAAAAAAAAAAAAAAAAKy5twOzAAAA6bm3A7MAAACBt6A7/38AAHjY7SFyAgAAAAAAAAAAAAB42O0hcgIAAAAAAAAAAAAAMJIAE3ICAAC7pqQ7/38AAFC5twOzAAAA6bm3A7MAAAAAAAAAAAAAACCoYB9kdgAIAAAAACUAAAAMAAAABAAAABgAAAAMAAAAAAAAABIAAAAMAAAAAQAAAB4AAAAYAAAAMAAAADsAAACwAAAAVwAAACUAAAAMAAAABAAAAFQAAACcAAAAMQAAADsAAACuAAAAVgAAAAEAAABVVY9BJrSPQTEAAAA7AAAADQAAAEwAAAAAAAAAAAAAAAAAAAD//////////2gAAABFAGQAdQBhAHIAZABvACAATABhAHIAYQBuAAAACgAAAAwAAAALAAAACgAAAAcAAAAMAAAADAAAAAUAAAAJAAAACgAAAAcAAAAKAAAACw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cAAAADwAAAGEAAABkAAAAcQAAAAEAAABVVY9BJrSPQQ8AAABhAAAADQAAAEwAAAAAAAAAAAAAAAAAAAD//////////2gAAABFAGQAdQBhAHIAZABvACAATABhAHIAYQBuAAAABwAAAAgAAAAHAAAABwAAAAUAAAAIAAAACAAAAAQAAAAGAAAABwAAAAUAAAAH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HYAAACGAAAAAQAAAFVVj0EmtI9BDwAAAHYAAAAQAAAATAAAAAAAAAAAAAAAAAAAAP//////////bAAAAEMAbwBuAHQAYQBkAG8AcgAgAEcAZQBuAGUAcgBhAGwACAAAAAgAAAAHAAAABAAAAAcAAAAIAAAACAAAAAUAAAAEAAAACQAAAAcAAAAHAAAABwAAAAUAAAAHAAAAAwAAAEsAAABAAAAAMAAAAAUAAAAgAAAAAQAAAAEAAAAQAAAAAAAAAAAAAABAAQAAoAAAAAAAAAAAAAAAQAEAAKAAAAAlAAAADAAAAAIAAAAnAAAAGAAAAAUAAAAAAAAA////AAAAAAAlAAAADAAAAAUAAABMAAAAZAAAAA4AAACLAAAABwEAAJsAAAAOAAAAiwAAAPoAAAARAAAAIQDwAAAAAAAAAAAAAACAPwAAAAAAAAAAAACAPwAAAAAAAAAAAAAAAAAAAAAAAAAAAAAAAAAAAAAAAAAAJQAAAAwAAAAAAACAKAAAAAwAAAAFAAAAJQAAAAwAAAABAAAAGAAAAAwAAAAAAAAAEgAAAAwAAAABAAAAFgAAAAwAAAAAAAAAVAAAACQBAAAPAAAAiwAAAAYBAACbAAAAAQAAAFVVj0EmtI9BDwAAAIsAAAAkAAAATAAAAAQAAAAOAAAAiwAAAAgBAACcAAAAlAAAAEYAaQByAG0AYQBkAG8AIABwAG8AcgA6ACAASgBPAFMARQAgAEUARABVAEEAUgBEAE8AIABMAEEAUgBBAE4AIABEAEkAQQBaAAYAAAADAAAABQAAAAsAAAAHAAAACAAAAAgAAAAEAAAACAAAAAgAAAAFAAAAAwAAAAQAAAAFAAAACgAAAAcAAAAHAAAABAAAAAcAAAAJAAAACQAAAAgAAAAIAAAACQAAAAoAAAAEAAAABgAAAAgAAAAIAAAACAAAAAoAAAAEAAAACQAAAAMAAAAIAAAABwAAABYAAAAMAAAAAAAAACUAAAAMAAAAAgAAAA4AAAAUAAAAAAAAABAAAAAU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AAuT+fwAAAMAC5P5/AAC89+bj/n8AAAAAFj7/fwAAVepX4/5/AAAwFhY+/38AALz35uP+fwAAoBYAAAAAAABAAADA/n8AAAAAFj7/fwAAIe1X4/5/AAAEAAAAAAAAADAWFj7/fwAAsLW3A7MAAAC89+bjAAAAAEgAAAAAAAAAvPfm4/5/AACgwwLk/n8AAAD85uP+fwAAAQAAAAAAAABGIefj/n8AAAAAFj7/fwAAAAAAAAAAAAAAAAAAcgIAABARlx9yAgAAMJIAE3ICAAC7pqQ7/38AAIC2twOzAAAAGbe3A7M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PM9/38AAAIAAAAAAAAAAgAAAAAAAACIvsc7/38AAAAAAAAAAAAAAAAAAAAAAAAAAFBBcgIAAKjStwOzAAAAAAAAAAAAAAAAAAAAAAAAAC0jlVxJvQAAqNK3A7MAAAAAAAAAcgIAABClex9yAgAAMJIAE3ICAADQ1LcDAAAAAGBq/hJyAgAABwAAAAAAAAAAAAAAAAAAAAzUtwOzAAAASdS3A7MAAACBt6A7/38AAADAAuT+fwAAoBYAAAAAAAACAAAAAAAAAKDTtwOzAAAAMJIAE3ICAAC7pqQ7/38AALDTtwOzAAAASdS3A7M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FAUcy1yAgAA0OEcLnICAABQpPvi/n8AAIi+xzv/fwAAAAAAAAAAAADguLcDswAAAMgJzSFyAgAA/45d4v5/AAAAAAAAAAAAAAAAAAAAAAAAvUSVXEm9AABQpPvi/n8AANDhHC5yAgAA4P///wAAAAAwkgATcgIAAHi6twMAAAAAAAAAAAAAAAAGAAAAAAAAAAAAAAAAAAAAnLm3A7MAAADZubcDswAAAIG3oDv/fwAA+GRVH3ICAAAAAAAAAAAAAPhkVR9yAgAAgLm3A7MAAAAwkgATcgIAALumpDv/fwAAQLm3A7MAAADZubcDswAAAAAAAAAAAAAAAAAAAGR2AAgAAAAAJQAAAAwAAAADAAAAGAAAAAwAAAAAAAAAEgAAAAwAAAABAAAAFgAAAAwAAAAIAAAAVAAAAFQAAAAMAAAANwAAACAAAABaAAAAAQAAAFVVj0EmtI9BDAAAAFsAAAABAAAATAAAAAQAAAALAAAANwAAACIAAABbAAAAUAAAAFgAZ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AAAAAAAAAAAAAAAA/n8AAAAIAAAAAAAAiL7HO/9/AAAAAAAAAAAAAAAAAAAAAAAAaJuBMHICAACA0wwucgIAAAAAAAAAAAAAAAAAAAAAAADNRJVcSb0AAKBa1eL+fwAAUBRzLXICAADs////AAAAADCSABNyAgAAiLq3AwAAAAAAAAAAAAAAAAkAAAAAAAAAAAAAAAAAAACsubcDswAAAOm5twOzAAAAgbegO/9/AAB42O0hcgIAAAAAAAAAAAAAeNjtIXICAAAAAAAAAAAAADCSABNyAgAAu6akO/9/AABQubcDswAAAOm5twOzAAAAAAAAAAAAAAAgqGAf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AAAA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vg9GHpNkqvoBtXMZ9cQZP8w0lAbpTbTJPHID3rx2Ttw=</DigestValue>
    </Reference>
    <Reference Type="http://www.w3.org/2000/09/xmldsig#Object" URI="#idOfficeObject">
      <DigestMethod Algorithm="http://www.w3.org/2001/04/xmlenc#sha256"/>
      <DigestValue>DCM/pEquSaalmqXAG6CnUt+JvzcUKjtbaMZSJxTx/Do=</DigestValue>
    </Reference>
    <Reference Type="http://uri.etsi.org/01903#SignedProperties" URI="#idSignedProperties">
      <Transforms>
        <Transform Algorithm="http://www.w3.org/TR/2001/REC-xml-c14n-20010315"/>
      </Transforms>
      <DigestMethod Algorithm="http://www.w3.org/2001/04/xmlenc#sha256"/>
      <DigestValue>V22iMdjjIybJW13JbyRV7IB3nIAgqnSeW5160gfQtj8=</DigestValue>
    </Reference>
    <Reference Type="http://www.w3.org/2000/09/xmldsig#Object" URI="#idValidSigLnImg">
      <DigestMethod Algorithm="http://www.w3.org/2001/04/xmlenc#sha256"/>
      <DigestValue>UBeXr+D0zgY9Y5oMnkAKAypLXrQh3CNxFC/PLkPmgwM=</DigestValue>
    </Reference>
    <Reference Type="http://www.w3.org/2000/09/xmldsig#Object" URI="#idInvalidSigLnImg">
      <DigestMethod Algorithm="http://www.w3.org/2001/04/xmlenc#sha256"/>
      <DigestValue>6WHnjnLfAq6qMnriEdI382VZXkHqc7DmXaZml72ksok=</DigestValue>
    </Reference>
  </SignedInfo>
  <SignatureValue>SGrV7OJTWLZzWpBP7vweUcm5OIzlVSBbP3dJPZ0VhdSzB3585G0JEYs1EKLEHiF4b0X5env8zu+4
R95UZyCTRu2mqLoJP3JAK5nQxFXOfg7I1YeQ8ITNZmoClQrh4yCj3ogSdtSVx2mfqho2DQLZc2uX
20v5fyDVv2XH+1fsZdqNrRycS2TppGnXHlJUmePkdL2fJgUY0fyXWV9V4AMA+TuGIJBbdtjE+WkR
BHP72GsUG792oUXZN76TMYZix3ngI0alQeGqcwrgVNMgq1iicFVJaXQFQrY3yNxGmHA5dKg7WKpJ
xAChUqLEAXwL1pfLe/DWJzlcgxt5LDc165699A==</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2021-11-11T18:49:10Z</mdssi:Value>
        </mdssi:SignatureTime>
      </SignatureProperty>
    </SignatureProperties>
  </Object>
  <Object Id="idOfficeObject">
    <SignatureProperties>
      <SignatureProperty Id="idOfficeV1Details" Target="#idPackageSignature">
        <SignatureInfoV1 xmlns="http://schemas.microsoft.com/office/2006/digsig">
          <SetupID>{37EB7E43-7643-44A7-96ED-109CEDCB3C68}</SetupID>
          <SignatureText>Gustavo Segovia</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2021-11-11T18:49:10Z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1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kAAAABAAAACQAAAAAAAAA4FsfvPgIAAIi+ICL8fwAAAAAAAAAAAAAuM5cd/H8AAACCS+8+AgAAqN52cMcAAAAAAAAAAAAAAAAAAAAAAAAAYWpW5GdYAACwqLId/H8AAHBuMOw+AgAAMHdA7D4CAABwXVXnPgIAAADgdnAAAAAAAAAAAAAAAAAHAAAAAAAAAPA4a+w+AgAAPN92cMcAAAB533ZwxwAAAMG2+SH8fwAAAAAAAAAAAADGTP4hAAAAAHwmSm5RBAAAkN52cMcAAABwXVXnPgIAAPul/SH8fwAA4N52cMcAAAB533Zwx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BQq5PsPgIAAAAAAAAAAAAAiL4gIvx/AAAAAAAAAAAAAIBX9/M+AgAASnc9wNbX1wECAAAAAAAAAAAAAAAAAAAAAAAAAAAAAADxdVXkZ1gAAKj61ar7fwAAaP/Vqvt/AADg////AAAAAHBdVec+AgAAqMd1cAAAAAAAAAAAAAAAAAYAAAAAAAAAIAAAAAAAAADMxnVwxwAAAAnHdXDHAAAAwbb5Ifx/AAAAAAAAAAAAAAAAAAAAAAAA2G068D4CAAAAAAAAAAAAAHBdVec+AgAA+6X9Ifx/AABwxnVwxwAAAAnHdXDHAAAAAAAAAAAAAAAAAAAAZHYACAAAAAAlAAAADAAAAAMAAAAYAAAADAAAAAAAAAASAAAADAAAAAEAAAAWAAAADAAAAAgAAABUAAAAVAAAAAwAAAA3AAAAIAAAAFoAAAABAAAAVVWPQSa0j0EMAAAAWwAAAAEAAABMAAAABAAAAAsAAAA3AAAAIgAAAFsAAABQAAAAWAAqIx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DBAAAAVgAAAC0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FFyVeRnWAAAAAAAAAAAAAAIAAAAAAAAAOz///8AAAAAcF1V5z4CAABIyHVwAAAAAAAAAAAAAAAACQAAAAAAAAAgAAAAAAAAAGzHdXDHAAAAqcd1cMcAAADBtvkh/H8AAAAAAAAAAAAAichcqgAAAACIbTrwPgIAAAAAAAAAAAAAcF1V5z4CAAD7pf0h/H8AABDHdXDHAAAAqcd1cMcAAAAAAAAAAAAAAAAAAABkdgAIAAAAACUAAAAMAAAABAAAABgAAAAMAAAAAAAAABIAAAAMAAAAAQAAAB4AAAAYAAAALQAAADsAAADCAAAAVwAAACUAAAAMAAAABAAAAFQAAACoAAAALgAAADsAAADAAAAAVgAAAAEAAABVVY9BJrSPQS4AAAA7AAAADwAAAEwAAAAAAAAAAAAAAAAAAAD//////////2wAAABHAHUAcwB0AGEAdgBvACAAUwBlAGcAbwB2AGkAYQAAAA4AAAALAAAACAAAAAcAAAAKAAAACgAAAAwAAAAFAAAACwAAAAoAAAAMAAAADAAAAAoAAAAF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LAAAAYQAAADQBAABxAAAACwAAAGEAAAAqAQAAEQAAACEA8AAAAAAAAAAAAAAAgD8AAAAAAAAAAAAAgD8AAAAAAAAAAAAAAAAAAAAAAAAAAAAAAAAAAAAAAAAAACUAAAAMAAAAAAAAgCgAAAAMAAAABQAAACUAAAAMAAAAAQAAABgAAAAMAAAAAAAAABIAAAAMAAAAAQAAAB4AAAAYAAAACwAAAGEAAAA1AQAAcgAAACUAAAAMAAAAAQAAAFQAAACsAAAADAAAAGEAAABwAAAAcQAAAAEAAABVVY9BJrSPQQwAAABhAAAAEAAAAEwAAAAAAAAAAAAAAAAAAAD//////////2wAAABHAHUAcwB0AGEAdgBvACAAUwBlAGcAbwB2AGkAYQAgAAkAAAAHAAAABgAAAAQAAAAHAAAABgAAAAgAAAAEAAAABwAAAAcAAAAIAAAACAAAAAYAAAADAAAABwAAAAQAAABLAAAAQAAAADAAAAAFAAAAIAAAAAEAAAABAAAAEAAAAAAAAAAAAAAAQAEAAKAAAAAAAAAAAAAAAEABAACgAAAAJQAAAAwAAAACAAAAJwAAABgAAAAFAAAAAAAAAP///wAAAAAAJQAAAAwAAAAFAAAATAAAAGQAAAALAAAAdgAAADQBAACGAAAACwAAAHYAAAAqAQAAEQAAACEA8AAAAAAAAAAAAAAAgD8AAAAAAAAAAAAAgD8AAAAAAAAAAAAAAAAAAAAAAAAAAAAAAAAAAAAAAAAAACUAAAAMAAAAAAAAgCgAAAAMAAAABQAAACUAAAAMAAAAAQAAABgAAAAMAAAAAAAAABIAAAAMAAAAAQAAAB4AAAAYAAAACwAAAHYAAAA1AQAAhwAAACUAAAAMAAAAAQAAAFQAAACoAAAADAAAAHYAAABlAAAAhgAAAAEAAABVVY9BJrSPQQwAAAB2AAAADwAAAEwAAAAAAAAAAAAAAAAAAAD//////////2wAAABWAGkAYwBlAC0AUAByAGUAcwBpAGQAZQBuAHQAZQAAAAgAAAADAAAABgAAAAcAAAAFAAAABwAAAAUAAAAHAAAABgAAAAMAAAAIAAAABwAAAAcAAAAEAAAABwAAAEsAAABAAAAAMAAAAAUAAAAgAAAAAQAAAAEAAAAQAAAAAAAAAAAAAABAAQAAoAAAAAAAAAAAAAAAQAEAAKAAAAAlAAAADAAAAAIAAAAnAAAAGAAAAAUAAAAAAAAA////AAAAAAAlAAAADAAAAAUAAABMAAAAZAAAAAsAAACLAAAALwEAAJsAAAALAAAAiwAAACUBAAARAAAAIQDwAAAAAAAAAAAAAACAPwAAAAAAAAAAAACAPwAAAAAAAAAAAAAAAAAAAAAAAAAAAAAAAAAAAAAAAAAAJQAAAAwAAAAAAACAKAAAAAwAAAAFAAAAJQAAAAwAAAABAAAAGAAAAAwAAAAAAAAAEgAAAAwAAAABAAAAFgAAAAwAAAAAAAAAVAAAAEQBAAAMAAAAiwAAAC4BAACbAAAAAQAAAFVVj0EmtI9BDAAAAIsAAAApAAAATAAAAAQAAAALAAAAiwAAADA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P8AAAASAAAADAAAAAEAAAAeAAAAGAAAACoAAAAFAAAAhQAAABYAAAAlAAAADAAAAAEAAABUAAAAqAAAACsAAAAFAAAAgwAAABUAAAABAAAAVVWPQSa0j0ErAAAABQAAAA8AAABMAAAAAAAAAAAAAAAAAAAA//////////9sAAAARgBpAHIAbQBhACAAbgBvACAAdgDhAGwAaQBkAGEAgD8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DgWx+8+AgAAiL4gIvx/AAAAAAAAAAAAAC4zlx38fwAAAIJL7z4CAACo3nZwxwAAAAAAAAAAAAAAAAAAAAAAAABhalbkZ1gAALCosh38fwAAcG4w7D4CAAAwd0DsPgIAAHBdVec+AgAAAOB2cAAAAAAAAAAAAAAAAAcAAAAAAAAA8Dhr7D4CAAA833ZwxwAAAHnfdnDHAAAAwbb5Ifx/AAAAAAAAAAAAAMZM/iEAAAAAfCZKblEEAACQ3nZwxwAAAHBdVec+AgAA+6X9Ifx/AADg3nZwxwAAAHnfdnDH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FCrk+w+AgAAAAAAAAAAAACIviAi/H8AAAAAAAAAAAAAgFf38z4CAABKdz3A1tfXAQIAAAAAAAAAAAAAAAAAAAAAAAAAAAAAAPF1VeRnWAAAqPrVqvt/AABo/9Wq+38AAOD///8AAAAAcF1V5z4CAACox3VwAAAAAAAAAAAAAAAABgAAAAAAAAAgAAAAAAAAAMzGdXDHAAAACcd1cMcAAADBtvkh/H8AAAAAAAAAAAAAAAAAAAAAAADYbTrwPgIAAAAAAAAAAAAAcF1V5z4CAAD7pf0h/H8AAHDGdXDHAAAACcd1c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UXJV5GdYAAAAAAAAAAAAAAgAAAAAAAAA7P///wAAAABwXVXnPgIAAEjIdXAAAAAAAAAAAAAAAAAJAAAAAAAAACAAAAAAAAAAbMd1cMcAAACpx3VwxwAAAMG2+SH8fwAAAAAAAAAAAACJyFyqAAAAAIhtOvA+AgAAAAAAAAAAAABwXVXnPgIAAPul/SH8fwAAEMd1cMcAAACpx3VwxwAAAAAAAAAAAAAAAAAAAGR2AAgAAAAAJQAAAAwAAAAEAAAAGAAAAAwAAAAAAAAAEgAAAAwAAAABAAAAHgAAABgAAAAtAAAAOwAAAMIAAABXAAAAJQAAAAwAAAAEAAAAVAAAAKgAAAAuAAAAOwAAAMAAAABWAAAAAQAAAFVVj0EmtI9BLgAAADsAAAAPAAAATAAAAAAAAAAAAAAAAAAAAP//////////bAAAAEcAdQBzAHQAYQB2AG8AIABTAGUAZwBvAHYAaQBhAP//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h3XZ874S2/Q56Asa1SnQxEPGgdFmnKnJ+OWGK/yQxGo=</DigestValue>
    </Reference>
    <Reference Type="http://www.w3.org/2000/09/xmldsig#Object" URI="#idOfficeObject">
      <DigestMethod Algorithm="http://www.w3.org/2001/04/xmlenc#sha256"/>
      <DigestValue>igUTbgY1mROc68u5oVJeec35jJ+mqXfXywri1oNZAeQ=</DigestValue>
    </Reference>
    <Reference Type="http://uri.etsi.org/01903#SignedProperties" URI="#idSignedProperties">
      <Transforms>
        <Transform Algorithm="http://www.w3.org/TR/2001/REC-xml-c14n-20010315"/>
      </Transforms>
      <DigestMethod Algorithm="http://www.w3.org/2001/04/xmlenc#sha256"/>
      <DigestValue>dewX3ahgJ6nOh8aNBbT4W3yvC2xmXof85/f2hQy8RQg=</DigestValue>
    </Reference>
    <Reference Type="http://www.w3.org/2000/09/xmldsig#Object" URI="#idValidSigLnImg">
      <DigestMethod Algorithm="http://www.w3.org/2001/04/xmlenc#sha256"/>
      <DigestValue>gf6a2EaDlM47dYZjXopdgnh/UFx2ebGvLyQT5xPvm5Y=</DigestValue>
    </Reference>
    <Reference Type="http://www.w3.org/2000/09/xmldsig#Object" URI="#idInvalidSigLnImg">
      <DigestMethod Algorithm="http://www.w3.org/2001/04/xmlenc#sha256"/>
      <DigestValue>a8iuG/RRQh0fgtASSoH8srTnqkyymxdZhhuRGFX/cBE=</DigestValue>
    </Reference>
  </SignedInfo>
  <SignatureValue>owv/mbahejxSFzTsrQiAgBSsLriTcrySR55IXPxXqA8HZQTyBlHKJHZO9BbGFnSoo15tAtnqxKK3
BDI5eE4Ijd/luNGZOpimhQwGAxeIN53m1lv7ZSdbGV/hHoEWO/tL6ka95Aw8GriRvH63BdqKe060
CiWQ0WqSWD+Ld88eBTDGtfxWSSl+MIirOSDo0bSWIkfZqZU2u7q1EP3543C/HUwV6k0t7TXsOOQO
8x+VxOghn7wOXcZ6u/84zdqqrT+3qjnf4tqkP1aCYn5OP5+sfcc4iVMxN8W6bWWweoAcFqx3daZA
zMJsQlvSK85xEXjxAaJRfj5PB97Ld3th4ogSKw==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2021-11-11T18:50:00Z</mdssi:Value>
        </mdssi:SignatureTime>
      </SignatureProperty>
    </SignatureProperties>
  </Object>
  <Object Id="idOfficeObject">
    <SignatureProperties>
      <SignatureProperty Id="idOfficeV1Details" Target="#idPackageSignature">
        <SignatureInfoV1 xmlns="http://schemas.microsoft.com/office/2006/digsig">
          <SetupID>{DD37BE19-3FFC-4E87-BDD9-3408AF05AF1D}</SetupID>
          <SignatureText>Gustavo Segovia</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2021-11-11T18:50:00Z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1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kAAAABAAAACQAAAAAAAAA4FsfvPgIAAIi+ICL8fwAAAAAAAAAAAAAuM5cd/H8AAACCS+8+AgAAqN52cMcAAAAAAAAAAAAAAAAAAAAAAAAAYWpW5GdYAACwqLId/H8AAHBuMOw+AgAAMHdA7D4CAABwXVXnPgIAAADgdnAAAAAAAAAAAAAAAAAHAAAAAAAAAPA4a+w+AgAAPN92cMcAAAB533ZwxwAAAMG2+SH8fwAAAAAAAAAAAADGTP4hAAAAAHwmSm5RBAAAkN52cMcAAABwXVXnPgIAAPul/SH8fwAA4N52cMcAAAB533Zwx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BQq5PsPgIAAAAAAAAAAAAAiL4gIvx/AAAAAAAAAAAAAIBX9/M+AgAASnc9wNbX1wECAAAAAAAAAAAAAAAAAAAAAAAAAAAAAADxdVXkZ1gAAKj61ar7fwAAaP/Vqvt/AADg////AAAAAHBdVec+AgAAqMd1cAAAAAAAAAAAAAAAAAYAAAAAAAAAIAAAAAAAAADMxnVwxwAAAAnHdXDHAAAAwbb5Ifx/AAAAAAAAAAAAAAAAAAAAAAAA2G068D4CAAAAAAAAAAAAAHBdVec+AgAA+6X9Ifx/AABwxnVwxwAAAAnHdXDHAAAAAAAAAAAAAAAAAAAAZHYACAAAAAAlAAAADAAAAAMAAAAYAAAADAAAAAAAAAASAAAADAAAAAEAAAAWAAAADAAAAAgAAABUAAAAVAAAAAwAAAA3AAAAIAAAAFoAAAABAAAAVVWPQSa0j0EMAAAAWwAAAAEAAABMAAAABAAAAAsAAAA3AAAAIgAAAFsAAABQAAAAWABdER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DBAAAAVgAAAC0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FFyVeRnWAAAAAAAAAAAAAAIAAAAAAAAAOz///8AAAAAcF1V5z4CAABIyHVwAAAAAAAAAAAAAAAACQAAAAAAAAAgAAAAAAAAAGzHdXDHAAAAqcd1cMcAAADBtvkh/H8AAAAAAAAAAAAAichcqgAAAACIbTrwPgIAAAAAAAAAAAAAcF1V5z4CAAD7pf0h/H8AABDHdXDHAAAAqcd1cMcAAAAAAAAAAAAAAAAAAABkdgAIAAAAACUAAAAMAAAABAAAABgAAAAMAAAAAAAAABIAAAAMAAAAAQAAAB4AAAAYAAAALQAAADsAAADCAAAAVwAAACUAAAAMAAAABAAAAFQAAACoAAAALgAAADsAAADAAAAAVgAAAAEAAABVVY9BJrSPQS4AAAA7AAAADwAAAEwAAAAAAAAAAAAAAAAAAAD//////////2wAAABHAHUAcwB0AGEAdgBvACAAUwBlAGcAbwB2AGkAYQD//w4AAAALAAAACAAAAAcAAAAKAAAACgAAAAwAAAAFAAAACwAAAAoAAAAMAAAADAAAAAoAAAAF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LAAAAYQAAADQBAABxAAAACwAAAGEAAAAqAQAAEQAAACEA8AAAAAAAAAAAAAAAgD8AAAAAAAAAAAAAgD8AAAAAAAAAAAAAAAAAAAAAAAAAAAAAAAAAAAAAAAAAACUAAAAMAAAAAAAAgCgAAAAMAAAABQAAACUAAAAMAAAAAQAAABgAAAAMAAAAAAAAABIAAAAMAAAAAQAAAB4AAAAYAAAACwAAAGEAAAA1AQAAcgAAACUAAAAMAAAAAQAAAFQAAACsAAAADAAAAGEAAABwAAAAcQAAAAEAAABVVY9BJrSPQQwAAABhAAAAEAAAAEwAAAAAAAAAAAAAAAAAAAD//////////2wAAABHAHUAcwB0AGEAdgBvACAAUwBlAGcAbwB2AGkAYQAgAAkAAAAHAAAABgAAAAQAAAAHAAAABgAAAAgAAAAEAAAABwAAAAcAAAAIAAAACAAAAAYAAAADAAAABwAAAAQAAABLAAAAQAAAADAAAAAFAAAAIAAAAAEAAAABAAAAEAAAAAAAAAAAAAAAQAEAAKAAAAAAAAAAAAAAAEABAACgAAAAJQAAAAwAAAACAAAAJwAAABgAAAAFAAAAAAAAAP///wAAAAAAJQAAAAwAAAAFAAAATAAAAGQAAAALAAAAdgAAADQBAACGAAAACwAAAHYAAAAqAQAAEQAAACEA8AAAAAAAAAAAAAAAgD8AAAAAAAAAAAAAgD8AAAAAAAAAAAAAAAAAAAAAAAAAAAAAAAAAAAAAAAAAACUAAAAMAAAAAAAAgCgAAAAMAAAABQAAACUAAAAMAAAAAQAAABgAAAAMAAAAAAAAABIAAAAMAAAAAQAAAB4AAAAYAAAACwAAAHYAAAA1AQAAhwAAACUAAAAMAAAAAQAAAFQAAACoAAAADAAAAHYAAABlAAAAhgAAAAEAAABVVY9BJrSPQQwAAAB2AAAADwAAAEwAAAAAAAAAAAAAAAAAAAD//////////2wAAABWAGkAYwBlAC0AUAByAGUAcwBpAGQAZQBuAHQAZQAAAAgAAAADAAAABgAAAAcAAAAFAAAABwAAAAUAAAAHAAAABgAAAAMAAAAIAAAABwAAAAcAAAAEAAAABwAAAEsAAABAAAAAMAAAAAUAAAAgAAAAAQAAAAEAAAAQAAAAAAAAAAAAAABAAQAAoAAAAAAAAAAAAAAAQAEAAKAAAAAlAAAADAAAAAIAAAAnAAAAGAAAAAUAAAAAAAAA////AAAAAAAlAAAADAAAAAUAAABMAAAAZAAAAAsAAACLAAAALwEAAJsAAAALAAAAiwAAACUBAAARAAAAIQDwAAAAAAAAAAAAAACAPwAAAAAAAAAAAACAPwAAAAAAAAAAAAAAAAAAAAAAAAAAAAAAAAAAAAAAAAAAJQAAAAwAAAAAAACAKAAAAAwAAAAFAAAAJQAAAAwAAAABAAAAGAAAAAwAAAAAAAAAEgAAAAwAAAABAAAAFgAAAAwAAAAAAAAAVAAAAEQBAAAMAAAAiwAAAC4BAACbAAAAAQAAAFVVj0EmtI9BDAAAAIsAAAApAAAATAAAAAQAAAALAAAAiwAAADA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DgWx+8+AgAAiL4gIvx/AAAAAAAAAAAAAC4zlx38fwAAAIJL7z4CAACo3nZwxwAAAAAAAAAAAAAAAAAAAAAAAABhalbkZ1gAALCosh38fwAAcG4w7D4CAAAwd0DsPgIAAHBdVec+AgAAAOB2cAAAAAAAAAAAAAAAAAcAAAAAAAAA8Dhr7D4CAAA833ZwxwAAAHnfdnDHAAAAwbb5Ifx/AAAAAAAAAAAAAMZM/iEAAAAAfCZKblEEAACQ3nZwxwAAAHBdVec+AgAA+6X9Ifx/AADg3nZwxwAAAHnfdnDH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FCrk+w+AgAAAAAAAAAAAACIviAi/H8AAAAAAAAAAAAAgFf38z4CAABKdz3A1tfXAQIAAAAAAAAAAAAAAAAAAAAAAAAAAAAAAPF1VeRnWAAAqPrVqvt/AABo/9Wq+38AAOD///8AAAAAcF1V5z4CAACox3VwAAAAAAAAAAAAAAAABgAAAAAAAAAgAAAAAAAAAMzGdXDHAAAACcd1cMcAAADBtvkh/H8AAAAAAAAAAAAAAAAAAAAAAADYbTrwPgIAAAAAAAAAAAAAcF1V5z4CAAD7pf0h/H8AAHDGdXDHAAAACcd1c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UXJV5GdYAAAAAAAAAAAAAAgAAAAAAAAA7P///wAAAABwXVXnPgIAAEjIdXAAAAAAAAAAAAAAAAAJAAAAAAAAACAAAAAAAAAAbMd1cMcAAACpx3VwxwAAAMG2+SH8fwAAAAAAAAAAAACJyFyqAAAAAIhtOvA+AgAAAAAAAAAAAABwXVXnPgIAAPul/SH8fwAAEMd1cMcAAACpx3Vwxw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pgdrJrdtxz6oyUzj3v2DyIjvE27p/D46Bc5mEAnI8Wk=</DigestValue>
    </Reference>
    <Reference Type="http://www.w3.org/2000/09/xmldsig#Object" URI="#idOfficeObject">
      <DigestMethod Algorithm="http://www.w3.org/2001/04/xmlenc#sha256"/>
      <DigestValue>c2csMFOunsIpCL2EGQ3k3ZyJ0tsuJ2xG+9V6nUy610Q=</DigestValue>
    </Reference>
    <Reference Type="http://uri.etsi.org/01903#SignedProperties" URI="#idSignedProperties">
      <Transforms>
        <Transform Algorithm="http://www.w3.org/TR/2001/REC-xml-c14n-20010315"/>
      </Transforms>
      <DigestMethod Algorithm="http://www.w3.org/2001/04/xmlenc#sha256"/>
      <DigestValue>T8WX7b4gil4RqSp5dNNBKHyngj8WlEliyfBQ+mdp67I=</DigestValue>
    </Reference>
    <Reference Type="http://www.w3.org/2000/09/xmldsig#Object" URI="#idValidSigLnImg">
      <DigestMethod Algorithm="http://www.w3.org/2001/04/xmlenc#sha256"/>
      <DigestValue>ktxB/KeuaM6E7en465YvvmZfrKVk7pkdT4EOa5OBa5s=</DigestValue>
    </Reference>
    <Reference Type="http://www.w3.org/2000/09/xmldsig#Object" URI="#idInvalidSigLnImg">
      <DigestMethod Algorithm="http://www.w3.org/2001/04/xmlenc#sha256"/>
      <DigestValue>6WHnjnLfAq6qMnriEdI382VZXkHqc7DmXaZml72ksok=</DigestValue>
    </Reference>
  </SignedInfo>
  <SignatureValue>SPGu8Gud6hBiIBR2XWQRjTjNndXKL+lSDsUc6IQlE6NI58cEwsoPkhS2gvyafdklYVFWgNHH3r5a
uixSNjBbwtLK9yViwunWpaFe7qRcx3wD23xo+ZsY3wWi5/lZsGdku9McQ7J6WiGXCZ2WuB+VRvxT
5GY2fhVm/a8KSuhnIFoXkb4Qll4MeGxBSTis8jCYt0RSsqjF2L717Vldc6qfmnJlnD1HwvaQrJ5x
sUgiQ0mQsMsZd4K2NqEizBk88GCPrTGszHfUBbZ2bxnS+uM/CpO1BUW4RWYQJ4eoDlVkWDsn1bQ5
Q0xrBFxc7p1Tpw7GatEIJOjlgJ+G90nHlps3YQ==</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CrSysbqNsXrUicPDfyDCahy+2LcUDWK6OHdxjPt7wRA=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e0vqw0xiWTvq5WK5gfEVeSnrBn0PYT8fU7uYfDmTJBg=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vYBmV5hku7pqJ0P/oQUYgSagxELzWdg/dlxyRsez5Ck=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t54xbQard/FKv3bhENdoStAVLsupabo16ROW4T5iheg=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gdUNPa7cMeZX3RhLTq+FMs+tadX3FDCLH/W/WwjlZ9E=</DigestValue>
      </Reference>
      <Reference URI="/xl/drawings/drawing1.xml?ContentType=application/vnd.openxmlformats-officedocument.drawing+xml">
        <DigestMethod Algorithm="http://www.w3.org/2001/04/xmlenc#sha256"/>
        <DigestValue>5gNqEMUVKYQaZSyQ1bhq2aGqWyLrNkq7yvOJaRb8SoE=</DigestValue>
      </Reference>
      <Reference URI="/xl/drawings/drawing2.xml?ContentType=application/vnd.openxmlformats-officedocument.drawing+xml">
        <DigestMethod Algorithm="http://www.w3.org/2001/04/xmlenc#sha256"/>
        <DigestValue>222fu0j32goLDg9CBvbvaEFnWEi1Mcdsz71OrYxr+eE=</DigestValue>
      </Reference>
      <Reference URI="/xl/drawings/vmlDrawing1.vml?ContentType=application/vnd.openxmlformats-officedocument.vmlDrawing">
        <DigestMethod Algorithm="http://www.w3.org/2001/04/xmlenc#sha256"/>
        <DigestValue>kAbfuAWiR6Tgeamfvx4JXB1IDSsJUGo8rhldXnCS/Ws=</DigestValue>
      </Reference>
      <Reference URI="/xl/drawings/vmlDrawing2.vml?ContentType=application/vnd.openxmlformats-officedocument.vmlDrawing">
        <DigestMethod Algorithm="http://www.w3.org/2001/04/xmlenc#sha256"/>
        <DigestValue>74s5G/Pq0YUfg7UuMTZapjXAsV5PTbHS+E8zcqkRPOs=</DigestValue>
      </Reference>
      <Reference URI="/xl/drawings/vmlDrawing3.vml?ContentType=application/vnd.openxmlformats-officedocument.vmlDrawing">
        <DigestMethod Algorithm="http://www.w3.org/2001/04/xmlenc#sha256"/>
        <DigestValue>s+z0KIPnqBtE9xytHQLQ00ITwXO3rn6w72gp62/G30A=</DigestValue>
      </Reference>
      <Reference URI="/xl/drawings/vmlDrawing4.vml?ContentType=application/vnd.openxmlformats-officedocument.vmlDrawing">
        <DigestMethod Algorithm="http://www.w3.org/2001/04/xmlenc#sha256"/>
        <DigestValue>/lND+9lqOZaFyr0dj9hsUY1FZf6YoENcZTlIOlkCil8=</DigestValue>
      </Reference>
      <Reference URI="/xl/drawings/vmlDrawing5.vml?ContentType=application/vnd.openxmlformats-officedocument.vmlDrawing">
        <DigestMethod Algorithm="http://www.w3.org/2001/04/xmlenc#sha256"/>
        <DigestValue>mbzPqvUc2hnZov3I/naQowePlCryvU0LDal85nZfZVk=</DigestValue>
      </Reference>
      <Reference URI="/xl/drawings/vmlDrawing6.vml?ContentType=application/vnd.openxmlformats-officedocument.vmlDrawing">
        <DigestMethod Algorithm="http://www.w3.org/2001/04/xmlenc#sha256"/>
        <DigestValue>uxe/tASg/UzIRmuyHFX3R/Wy2cbceSxDrKK2znHDbJs=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DjAgy04PAF7xycZyYzbue/LJjRWGzDLyD/IlwnybHzM=</DigestValue>
      </Reference>
      <Reference URI="/xl/media/image10.emf?ContentType=image/x-emf">
        <DigestMethod Algorithm="http://www.w3.org/2001/04/xmlenc#sha256"/>
        <DigestValue>ITxFsLVLgWmjcE5PTfB4bl7sU4/yhS3CwBR9yL02Lr4=</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MgoXAFnukpO5GMGuKuzGK+kkcSNuZV6VcU2+kraJTns=</DigestValue>
      </Reference>
      <Reference URI="/xl/media/image5.emf?ContentType=image/x-emf">
        <DigestMethod Algorithm="http://www.w3.org/2001/04/xmlenc#sha256"/>
        <DigestValue>fxIgLzvCqd7dRYQ9vxjhQKoyXU1MsKdqATvCHKbCYnI=</DigestValue>
      </Reference>
      <Reference URI="/xl/media/image6.emf?ContentType=image/x-emf">
        <DigestMethod Algorithm="http://www.w3.org/2001/04/xmlenc#sha256"/>
        <DigestValue>EFMWDuMhEq1JKafKcMJ/EcIAMAVo5gjVgeeSOz4UVgU=</DigestValue>
      </Reference>
      <Reference URI="/xl/media/image7.emf?ContentType=image/x-emf">
        <DigestMethod Algorithm="http://www.w3.org/2001/04/xmlenc#sha256"/>
        <DigestValue>N+vYmo0M+V1BmGOznbGnbFT4jRhzaTmY7F4nkw+3n24=</DigestValue>
      </Reference>
      <Reference URI="/xl/media/image8.emf?ContentType=image/x-emf">
        <DigestMethod Algorithm="http://www.w3.org/2001/04/xmlenc#sha256"/>
        <DigestValue>UtZtnBb2XBHw+LiZIXowc7uXzwBqCs6c9OXs8JKhM8s=</DigestValue>
      </Reference>
      <Reference URI="/xl/media/image9.emf?ContentType=image/x-emf">
        <DigestMethod Algorithm="http://www.w3.org/2001/04/xmlenc#sha256"/>
        <DigestValue>yH1tNMwkJ+O9rkaCbRFT4b12wbwe8Yqw6NiXeiWdQD8=</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L0UoBKMlSvx3CQleze3AGXiwVRqBupbJSOEcj82zswM=</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PQsegWO4Yct3VaUjZqpcnfjWLZyZPRgKHpkra+j0rRo=</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fqV4uEbSRnnXKtGBECyO+JfL9j35MauymOXeCAJyuE4=</DigestValue>
      </Reference>
      <Reference URI="/xl/styles.xml?ContentType=application/vnd.openxmlformats-officedocument.spreadsheetml.styles+xml">
        <DigestMethod Algorithm="http://www.w3.org/2001/04/xmlenc#sha256"/>
        <DigestValue>h3Eqe3wFRVtuxTgE+hPw4mGolyFwMBtwjLjZxEjFUN0=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h4QQzrr+zrXa4+eZxe9ouMVJ6Iu85p+mTaz6vyVlh5A=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rgOHhLdh1lpiABy0GrLabrETH3YtnzbvlOhsPe9NxsM=</DigestValue>
      </Reference>
      <Reference URI="/xl/worksheets/sheet2.xml?ContentType=application/vnd.openxmlformats-officedocument.spreadsheetml.worksheet+xml">
        <DigestMethod Algorithm="http://www.w3.org/2001/04/xmlenc#sha256"/>
        <DigestValue>ls8fUd4GQ6x9W6r7fqqShAq2btp8uQmQ0RuEGNYEphc=</DigestValue>
      </Reference>
      <Reference URI="/xl/worksheets/sheet3.xml?ContentType=application/vnd.openxmlformats-officedocument.spreadsheetml.worksheet+xml">
        <DigestMethod Algorithm="http://www.w3.org/2001/04/xmlenc#sha256"/>
        <DigestValue>gqePIU2RFGTgxKn9t2aDd89YTzEMFlX5+GKA02EAzbY=</DigestValue>
      </Reference>
      <Reference URI="/xl/worksheets/sheet4.xml?ContentType=application/vnd.openxmlformats-officedocument.spreadsheetml.worksheet+xml">
        <DigestMethod Algorithm="http://www.w3.org/2001/04/xmlenc#sha256"/>
        <DigestValue>+h71zkhPEsxs/rGoNvqbpOt+7EZo69tieiX+Pu/MFuk=</DigestValue>
      </Reference>
      <Reference URI="/xl/worksheets/sheet5.xml?ContentType=application/vnd.openxmlformats-officedocument.spreadsheetml.worksheet+xml">
        <DigestMethod Algorithm="http://www.w3.org/2001/04/xmlenc#sha256"/>
        <DigestValue>3HzP+6mAipxsrqWeHOIhHtTCDCY1wcLet2EPO2ArxYQ=</DigestValue>
      </Reference>
      <Reference URI="/xl/worksheets/sheet6.xml?ContentType=application/vnd.openxmlformats-officedocument.spreadsheetml.worksheet+xml">
        <DigestMethod Algorithm="http://www.w3.org/2001/04/xmlenc#sha256"/>
        <DigestValue>MPFA55udwjjoaNLIwpkjqAi9FePOA0GjqmlOVJSdNyM=</DigestValue>
      </Reference>
      <Reference URI="/xl/worksheets/sheet7.xml?ContentType=application/vnd.openxmlformats-officedocument.spreadsheetml.worksheet+xml">
        <DigestMethod Algorithm="http://www.w3.org/2001/04/xmlenc#sha256"/>
        <DigestValue>0qSCHEUe5ZsIlEjdzwH/NMkGPeoln1ulFVaJvHywKWM=</DigestValue>
      </Reference>
    </Manifest>
    <SignatureProperties>
      <SignatureProperty Id="idSignatureTime" Target="#idPackageSignature">
        <mdssi:SignatureTime xmlns:mdssi="http://schemas.openxmlformats.org/package/2006/digital-signature">
          <mdssi:Format>YYYY-MM-DDThh:mm:ssTZD</mdssi:Format>
          <mdssi:Value>2021-11-11T18:50:11Z</mdssi:Value>
        </mdssi:SignatureTime>
      </SignatureProperty>
    </SignatureProperties>
  </Object>
  <Object Id="idOfficeObject">
    <SignatureProperties>
      <SignatureProperty Id="idOfficeV1Details" Target="#idPackageSignature">
        <SignatureInfoV1 xmlns="http://schemas.microsoft.com/office/2006/digsig">
          <SetupID>{6110ACDB-F4C0-4337-9EA6-1D6A08A0C4E4}</SetupID>
          <SignatureText>Gustavo Segovia</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2021-11-11T18:50:11Z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1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AAAAAASAAAADAAAAAEAAAAeAAAAGAAAAPEAAAAFAAAANQEAABYAAAAlAAAADAAAAAEAAABUAAAAiAAAAPIAAAAFAAAAMwEAABUAAAABAAAAVVWPQSa0j0HyAAAABQAAAAoAAABMAAAAAAAAAAAAAAAAAAAA//////////9gAAAAMQAx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kAAAABAAAACQAAAAAAAAA4FsfvPgIAAIi+ICL8fwAAAAAAAAAAAAAuM5cd/H8AAACCS+8+AgAAqN52cMcAAAAAAAAAAAAAAAAAAAAAAAAAYWpW5GdYAACwqLId/H8AAHBuMOw+AgAAMHdA7D4CAABwXVXnPgIAAADgdnAAAAAAAAAAAAAAAAAHAAAAAAAAAPA4a+w+AgAAPN92cMcAAAB533ZwxwAAAMG2+SH8fwAAAAAAAAAAAADGTP4hAAAAAHwmSm5RBAAAkN52cMcAAABwXVXnPgIAAPul/SH8fwAA4N52cMcAAAB533Zwxw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P//AAAAAAEAAABQq5PsPgIAAAAAAAAAAAAAiL4gIvx/AAAAAAAAAAAAAIBX9/M+AgAASnc9wNbX1wECAAAAAAAAAAAAAAAAAAAAAAAAAAAAAADxdVXkZ1gAAKj61ar7fwAAaP/Vqvt/AADg////AAAAAHBdVec+AgAAqMd1cAAAAAAAAAAAAAAAAAYAAAAAAAAAIAAAAAAAAADMxnVwxwAAAAnHdXDHAAAAwbb5Ifx/AAAAAAAAAAAAAAAAAAAAAAAA2G068D4CAAAAAAAAAAAAAHBdVec+AgAA+6X9Ifx/AABwxnVwxwAAAAnHdXDHAAAAAAAAAAAAAAAAAAAAZHYACAAAAAAlAAAADAAAAAMAAAAYAAAADAAAAAAAAAASAAAADAAAAAEAAAAWAAAADAAAAAgAAABUAAAAVAAAAAwAAAA3AAAAIAAAAFoAAAABAAAAVVWPQSa0j0EMAAAAWwAAAAEAAABMAAAABAAAAAsAAAA3AAAAIgAAAFsAAABQAAAAWAD//x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DBAAAAVgAAAC0AAAA7AAAAlQ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CAAAAAAAAACIviAi/H8AAAAAAAAAAAAAHDwAqgAAoD8AAKA/AACgP/7/////////AAAAAAAAAAAAAAAAAAAAAFFyVeRnWAAAAAAAAAAAAAAIAAAAAAAAAOz///8AAAAAcF1V5z4CAABIyHVwAAAAAAAAAAAAAAAACQAAAAAAAAAgAAAAAAAAAGzHdXDHAAAAqcd1cMcAAADBtvkh/H8AAAAAAAAAAAAAichcqgAAAACIbTrwPgIAAAAAAAAAAAAAcF1V5z4CAAD7pf0h/H8AABDHdXDHAAAAqcd1cMcAAAAAAAAAAAAAAAAAAABkdgAIAAAAACUAAAAMAAAABAAAABgAAAAMAAAAAAAAABIAAAAMAAAAAQAAAB4AAAAYAAAALQAAADsAAADCAAAAVwAAACUAAAAMAAAABAAAAFQAAACoAAAALgAAADsAAADAAAAAVgAAAAEAAABVVY9BJrSPQS4AAAA7AAAADwAAAEwAAAAAAAAAAAAAAAAAAAD//////////2wAAABHAHUAcwB0AGEAdgBvACAAUwBlAGcAbwB2AGkAYQAAAA4AAAALAAAACAAAAAcAAAAKAAAACgAAAAwAAAAFAAAACwAAAAoAAAAMAAAADAAAAAoAAAAF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LAAAAYQAAADQBAABxAAAACwAAAGEAAAAqAQAAEQAAACEA8AAAAAAAAAAAAAAAgD8AAAAAAAAAAAAAgD8AAAAAAAAAAAAAAAAAAAAAAAAAAAAAAAAAAAAAAAAAACUAAAAMAAAAAAAAgCgAAAAMAAAABQAAACUAAAAMAAAAAQAAABgAAAAMAAAAAAAAABIAAAAMAAAAAQAAAB4AAAAYAAAACwAAAGEAAAA1AQAAcgAAACUAAAAMAAAAAQAAAFQAAACsAAAADAAAAGEAAABwAAAAcQAAAAEAAABVVY9BJrSPQQwAAABhAAAAEAAAAEwAAAAAAAAAAAAAAAAAAAD//////////2wAAABHAHUAcwB0AGEAdgBvACAAUwBlAGcAbwB2AGkAYQAgAAkAAAAHAAAABgAAAAQAAAAHAAAABgAAAAgAAAAEAAAABwAAAAcAAAAIAAAACAAAAAYAAAADAAAABwAAAAQAAABLAAAAQAAAADAAAAAFAAAAIAAAAAEAAAABAAAAEAAAAAAAAAAAAAAAQAEAAKAAAAAAAAAAAAAAAEABAACgAAAAJQAAAAwAAAACAAAAJwAAABgAAAAFAAAAAAAAAP///wAAAAAAJQAAAAwAAAAFAAAATAAAAGQAAAALAAAAdgAAADQBAACGAAAACwAAAHYAAAAqAQAAEQAAACEA8AAAAAAAAAAAAAAAgD8AAAAAAAAAAAAAgD8AAAAAAAAAAAAAAAAAAAAAAAAAAAAAAAAAAAAAAAAAACUAAAAMAAAAAAAAgCgAAAAMAAAABQAAACUAAAAMAAAAAQAAABgAAAAMAAAAAAAAABIAAAAMAAAAAQAAAB4AAAAYAAAACwAAAHYAAAA1AQAAhwAAACUAAAAMAAAAAQAAAFQAAACoAAAADAAAAHYAAABlAAAAhgAAAAEAAABVVY9BJrSPQQwAAAB2AAAADwAAAEwAAAAAAAAAAAAAAAAAAAD//////////2wAAABWAGkAYwBlAC0AUAByAGUAcwBpAGQAZQBuAHQAZQAAAAgAAAADAAAABgAAAAcAAAAFAAAABwAAAAUAAAAHAAAABgAAAAMAAAAIAAAABwAAAAcAAAAEAAAABwAAAEsAAABAAAAAMAAAAAUAAAAgAAAAAQAAAAEAAAAQAAAAAAAAAAAAAABAAQAAoAAAAAAAAAAAAAAAQAEAAKAAAAAlAAAADAAAAAIAAAAnAAAAGAAAAAUAAAAAAAAA////AAAAAAAlAAAADAAAAAUAAABMAAAAZAAAAAsAAACLAAAALwEAAJsAAAALAAAAiwAAACUBAAARAAAAIQDwAAAAAAAAAAAAAACAPwAAAAAAAAAAAACAPwAAAAAAAAAAAAAAAAAAAAAAAAAAAAAAAAAAAAAAAAAAJQAAAAwAAAAAAACAKAAAAAwAAAAFAAAAJQAAAAwAAAABAAAAGAAAAAwAAAAAAAAAEgAAAAwAAAABAAAAFgAAAAwAAAAAAAAAVAAAAEQBAAAMAAAAiwAAAC4BAACbAAAAAQAAAFVVj0EmtI9BDAAAAIsAAAApAAAATAAAAAQAAAALAAAAiwAAADABAACcAAAAoAAAAEYAaQByAG0AYQBkAG8AIABwAG8AcgA6ACAARwBVAFMAVABBAFYATwAgAEwATwBSAEUATgBaAE8AIABTAEUARwBPAFYASQBBACAAVgBFAFIAQQAAAAYAAAADAAAABQAAAAsAAAAHAAAACAAAAAgAAAAEAAAACAAAAAgAAAAFAAAAAwAAAAQAAAAJAAAACQAAAAcAAAAHAAAACAAAAAgAAAAKAAAABAAAAAYAAAAKAAAACAAAAAcAAAAKAAAABwAAAAoAAAAEAAAABwAAAAcAAAAJAAAACgAAAAgAAAADAAAACAAAAAQAAAAIAAAABwAAAAgAAAAIAAAAFgAAAAwAAAAAAAAAJQAAAAwAAAACAAAADgAAABQAAAAAAAAAEAAAABQ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HJPx/AAAAAAAAAAAAACgSAAAAAAAAQAAAwPt/AAAwFioj/H8AAB6jTrr7fwAABAAAAAAAAAAwFioj/H8AALm5dnDHAAAAAAAAAAAAAAARDlbkZ1gAAP8DAAAAAAAASAAAAAAAAAC4qK66+38AACCjt7r7fwAA4OyFugAAAAABAAAAAAAAAJbErrr7fwAAAAAqI/x/AAAAAAAAAAAAAAAAAADHAAAAwbb5Ifx/AAAAAAAAAAAAABAdAAAAAAAAcF1V5z4CAAAIvHZwxwAAAHBdVec+AgAA+6X9Ifx/AADQunZwxwAAAGm7dnDHAAAAAAAAAAAAAAAAAAAAZHYACAAAAAAlAAAADAAAAAEAAAAYAAAADAAAAP8AAAASAAAADAAAAAEAAAAeAAAAGAAAACoAAAAFAAAAhQAAABYAAAAlAAAADAAAAAEAAABUAAAAqAAAACsAAAAFAAAAgwAAABUAAAABAAAAVVWPQSa0j0ErAAAABQAAAA8AAABMAAAAAAAAAAAAAAAAAAAA//////////9sAAAARgBpAHIAbQBhACAAbgBvACAAdgDhAGwAaQBkAGEAgD8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DgWx+8+AgAAiL4gIvx/AAAAAAAAAAAAAC4zlx38fwAAAIJL7z4CAACo3nZwxwAAAAAAAAAAAAAAAAAAAAAAAABhalbkZ1gAALCosh38fwAAcG4w7D4CAAAwd0DsPgIAAHBdVec+AgAAAOB2cAAAAAAAAAAAAAAAAAcAAAAAAAAA8Dhr7D4CAAA833ZwxwAAAHnfdnDHAAAAwbb5Ifx/AAAAAAAAAAAAAMZM/iEAAAAAfCZKblEEAACQ3nZwxwAAAHBdVec+AgAA+6X9Ifx/AADg3nZwxwAAAHnfdnDH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FCrk+w+AgAAAAAAAAAAAACIviAi/H8AAAAAAAAAAAAAgFf38z4CAABKdz3A1tfXAQIAAAAAAAAAAAAAAAAAAAAAAAAAAAAAAPF1VeRnWAAAqPrVqvt/AABo/9Wq+38AAOD///8AAAAAcF1V5z4CAACox3VwAAAAAAAAAAAAAAAABgAAAAAAAAAgAAAAAAAAAMzGdXDHAAAACcd1cMcAAADBtvkh/H8AAAAAAAAAAAAAAAAAAAAAAADYbTrwPgIAAAAAAAAAAAAAcF1V5z4CAAD7pf0h/H8AAHDGdXDHAAAACcd1c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ICL8fwAAAAAAAAAAAAAcPACqAACgPwAAoD8AAKA//v////////8AAAAAAAAAAAAAAAAAAAAAUXJV5GdYAAAAAAAAAAAAAAgAAAAAAAAA7P///wAAAABwXVXnPgIAAEjIdXAAAAAAAAAAAAAAAAAJAAAAAAAAACAAAAAAAAAAbMd1cMcAAACpx3VwxwAAAMG2+SH8fwAAAAAAAAAAAACJyFyqAAAAAIhtOvA+AgAAAAAAAAAAAABwXVXnPgIAAPul/SH8fwAAEMd1cMcAAACpx3VwxwAAAAAAAAAAAAAAAAAAAGR2AAgAAAAAJQAAAAwAAAAEAAAAGAAAAAwAAAAAAAAAEgAAAAwAAAABAAAAHgAAABgAAAAtAAAAOwAAAMIAAABXAAAAJQAAAAwAAAAEAAAAVAAAAKgAAAAuAAAAOwAAAMAAAABWAAAAAQAAAFVVj0EmtI9BLgAAADsAAAAPAAAATAAAAAAAAAAAAAAAAAAAAP//////////bAAAAEcAdQBzAHQAYQB2AG8AIABTAGUAZwBvAHYAaQBhAP//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Información General</vt:lpstr>
      <vt:lpstr>Beneficiarios Finales</vt:lpstr>
      <vt:lpstr>Balance General</vt:lpstr>
      <vt:lpstr>Estado de Resultados</vt:lpstr>
      <vt:lpstr>Flujo de Efectivo </vt:lpstr>
      <vt:lpstr>Variacion PN</vt:lpstr>
      <vt:lpstr>Notas</vt:lpstr>
      <vt:lpstr>'Balance General'!Área_de_impresión</vt:lpstr>
      <vt:lpstr>'Estado de Resultados'!Área_de_impresión</vt:lpstr>
      <vt:lpstr>'Flujo de Efectivo '!Área_de_impresión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Cesar Daniel Fernández Schneider</cp:lastModifiedBy>
  <cp:lastPrinted>2021-08-12T20:18:40Z</cp:lastPrinted>
  <dcterms:created xsi:type="dcterms:W3CDTF">2017-03-20T17:23:58Z</dcterms:created>
  <dcterms:modified xsi:type="dcterms:W3CDTF">2021-11-10T17:58:01Z</dcterms:modified>
</cp:coreProperties>
</file>